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JunkerMA\surfdrive\Shared\BridgingtheGapHFNF\4TU_Dataset\"/>
    </mc:Choice>
  </mc:AlternateContent>
  <xr:revisionPtr revIDLastSave="0" documentId="13_ncr:1_{92696983-95ED-41E4-B10F-1B0C457599E4}" xr6:coauthVersionLast="46" xr6:coauthVersionMax="46" xr10:uidLastSave="{00000000-0000-0000-0000-000000000000}"/>
  <bookViews>
    <workbookView xWindow="28692" yWindow="-108" windowWidth="29016" windowHeight="15816" activeTab="1" xr2:uid="{00000000-000D-0000-FFFF-FFFF00000000}"/>
  </bookViews>
  <sheets>
    <sheet name="Preliminary Measurements" sheetId="4" r:id="rId1"/>
    <sheet name="MgSO4 Retention" sheetId="2" r:id="rId2"/>
    <sheet name="Conductivity Calibration Curve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85" i="4" l="1"/>
  <c r="N85" i="4"/>
  <c r="O85" i="4" s="1"/>
  <c r="P85" i="4" s="1"/>
  <c r="Q85" i="4" s="1"/>
  <c r="R85" i="4" s="1"/>
  <c r="K85" i="4"/>
  <c r="I85" i="4"/>
  <c r="S85" i="4" s="1"/>
  <c r="W85" i="4" s="1"/>
  <c r="G85" i="4"/>
  <c r="V84" i="4"/>
  <c r="O84" i="4"/>
  <c r="P84" i="4" s="1"/>
  <c r="Q84" i="4" s="1"/>
  <c r="R84" i="4" s="1"/>
  <c r="N84" i="4"/>
  <c r="K84" i="4"/>
  <c r="I84" i="4"/>
  <c r="S84" i="4" s="1"/>
  <c r="W84" i="4" s="1"/>
  <c r="G84" i="4"/>
  <c r="W83" i="4"/>
  <c r="V83" i="4"/>
  <c r="S83" i="4"/>
  <c r="N83" i="4"/>
  <c r="O83" i="4" s="1"/>
  <c r="P83" i="4" s="1"/>
  <c r="Q83" i="4" s="1"/>
  <c r="R83" i="4" s="1"/>
  <c r="K83" i="4"/>
  <c r="I83" i="4"/>
  <c r="G83" i="4"/>
  <c r="W82" i="4"/>
  <c r="V82" i="4"/>
  <c r="S82" i="4"/>
  <c r="P82" i="4"/>
  <c r="Q82" i="4" s="1"/>
  <c r="R82" i="4" s="1"/>
  <c r="O82" i="4"/>
  <c r="N82" i="4"/>
  <c r="K82" i="4"/>
  <c r="I82" i="4"/>
  <c r="G82" i="4"/>
  <c r="V81" i="4"/>
  <c r="S81" i="4"/>
  <c r="W81" i="4" s="1"/>
  <c r="O81" i="4"/>
  <c r="P81" i="4" s="1"/>
  <c r="Q81" i="4" s="1"/>
  <c r="R81" i="4" s="1"/>
  <c r="N81" i="4"/>
  <c r="K81" i="4"/>
  <c r="I81" i="4"/>
  <c r="G81" i="4"/>
  <c r="V80" i="4"/>
  <c r="S80" i="4"/>
  <c r="W80" i="4" s="1"/>
  <c r="N80" i="4"/>
  <c r="O80" i="4" s="1"/>
  <c r="P80" i="4" s="1"/>
  <c r="Q80" i="4" s="1"/>
  <c r="R80" i="4" s="1"/>
  <c r="K80" i="4"/>
  <c r="I80" i="4"/>
  <c r="G80" i="4"/>
  <c r="V79" i="4"/>
  <c r="S79" i="4"/>
  <c r="W79" i="4" s="1"/>
  <c r="O79" i="4"/>
  <c r="P79" i="4" s="1"/>
  <c r="Q79" i="4" s="1"/>
  <c r="R79" i="4" s="1"/>
  <c r="N79" i="4"/>
  <c r="K79" i="4"/>
  <c r="I79" i="4"/>
  <c r="G79" i="4"/>
  <c r="V78" i="4"/>
  <c r="N78" i="4"/>
  <c r="O78" i="4" s="1"/>
  <c r="P78" i="4" s="1"/>
  <c r="Q78" i="4" s="1"/>
  <c r="R78" i="4" s="1"/>
  <c r="K78" i="4"/>
  <c r="I78" i="4"/>
  <c r="S78" i="4" s="1"/>
  <c r="W78" i="4" s="1"/>
  <c r="G78" i="4"/>
  <c r="V77" i="4"/>
  <c r="O77" i="4"/>
  <c r="P77" i="4" s="1"/>
  <c r="Q77" i="4" s="1"/>
  <c r="R77" i="4" s="1"/>
  <c r="N77" i="4"/>
  <c r="K77" i="4"/>
  <c r="I77" i="4"/>
  <c r="S77" i="4" s="1"/>
  <c r="W77" i="4" s="1"/>
  <c r="G77" i="4"/>
  <c r="V76" i="4"/>
  <c r="N76" i="4"/>
  <c r="O76" i="4" s="1"/>
  <c r="P76" i="4" s="1"/>
  <c r="Q76" i="4" s="1"/>
  <c r="R76" i="4" s="1"/>
  <c r="K76" i="4"/>
  <c r="I76" i="4"/>
  <c r="S76" i="4" s="1"/>
  <c r="W76" i="4" s="1"/>
  <c r="G76" i="4"/>
  <c r="V75" i="4"/>
  <c r="N75" i="4"/>
  <c r="O75" i="4" s="1"/>
  <c r="P75" i="4" s="1"/>
  <c r="Q75" i="4" s="1"/>
  <c r="R75" i="4" s="1"/>
  <c r="K75" i="4"/>
  <c r="I75" i="4"/>
  <c r="S75" i="4" s="1"/>
  <c r="W75" i="4" s="1"/>
  <c r="G75" i="4"/>
  <c r="V74" i="4"/>
  <c r="N74" i="4"/>
  <c r="O74" i="4" s="1"/>
  <c r="P74" i="4" s="1"/>
  <c r="Q74" i="4" s="1"/>
  <c r="R74" i="4" s="1"/>
  <c r="K74" i="4"/>
  <c r="I74" i="4"/>
  <c r="S74" i="4" s="1"/>
  <c r="W74" i="4" s="1"/>
  <c r="G74" i="4"/>
  <c r="V73" i="4"/>
  <c r="N73" i="4"/>
  <c r="O73" i="4" s="1"/>
  <c r="P73" i="4" s="1"/>
  <c r="Q73" i="4" s="1"/>
  <c r="R73" i="4" s="1"/>
  <c r="K73" i="4"/>
  <c r="I73" i="4"/>
  <c r="S73" i="4" s="1"/>
  <c r="W73" i="4" s="1"/>
  <c r="G73" i="4"/>
  <c r="V72" i="4"/>
  <c r="O72" i="4"/>
  <c r="P72" i="4" s="1"/>
  <c r="Q72" i="4" s="1"/>
  <c r="R72" i="4" s="1"/>
  <c r="N72" i="4"/>
  <c r="K72" i="4"/>
  <c r="I72" i="4"/>
  <c r="S72" i="4" s="1"/>
  <c r="W72" i="4" s="1"/>
  <c r="G72" i="4"/>
  <c r="W71" i="4"/>
  <c r="V71" i="4"/>
  <c r="S71" i="4"/>
  <c r="N71" i="4"/>
  <c r="O71" i="4" s="1"/>
  <c r="P71" i="4" s="1"/>
  <c r="Q71" i="4" s="1"/>
  <c r="R71" i="4" s="1"/>
  <c r="K71" i="4"/>
  <c r="I71" i="4"/>
  <c r="G71" i="4"/>
  <c r="W70" i="4"/>
  <c r="V70" i="4"/>
  <c r="S70" i="4"/>
  <c r="P70" i="4"/>
  <c r="Q70" i="4" s="1"/>
  <c r="R70" i="4" s="1"/>
  <c r="O70" i="4"/>
  <c r="N70" i="4"/>
  <c r="K70" i="4"/>
  <c r="I70" i="4"/>
  <c r="G70" i="4"/>
  <c r="V69" i="4"/>
  <c r="S69" i="4"/>
  <c r="W69" i="4" s="1"/>
  <c r="O69" i="4"/>
  <c r="P69" i="4" s="1"/>
  <c r="Q69" i="4" s="1"/>
  <c r="R69" i="4" s="1"/>
  <c r="N69" i="4"/>
  <c r="K69" i="4"/>
  <c r="I69" i="4"/>
  <c r="G69" i="4"/>
  <c r="V68" i="4"/>
  <c r="S68" i="4"/>
  <c r="W68" i="4" s="1"/>
  <c r="N68" i="4"/>
  <c r="O68" i="4" s="1"/>
  <c r="P68" i="4" s="1"/>
  <c r="Q68" i="4" s="1"/>
  <c r="R68" i="4" s="1"/>
  <c r="K68" i="4"/>
  <c r="I68" i="4"/>
  <c r="G68" i="4"/>
  <c r="V67" i="4"/>
  <c r="S67" i="4"/>
  <c r="W67" i="4" s="1"/>
  <c r="O67" i="4"/>
  <c r="P67" i="4" s="1"/>
  <c r="Q67" i="4" s="1"/>
  <c r="R67" i="4" s="1"/>
  <c r="N67" i="4"/>
  <c r="K67" i="4"/>
  <c r="I67" i="4"/>
  <c r="G67" i="4"/>
  <c r="V66" i="4"/>
  <c r="N66" i="4"/>
  <c r="O66" i="4" s="1"/>
  <c r="P66" i="4" s="1"/>
  <c r="Q66" i="4" s="1"/>
  <c r="R66" i="4" s="1"/>
  <c r="K66" i="4"/>
  <c r="I66" i="4"/>
  <c r="S66" i="4" s="1"/>
  <c r="W66" i="4" s="1"/>
  <c r="G66" i="4"/>
  <c r="V65" i="4"/>
  <c r="O65" i="4"/>
  <c r="P65" i="4" s="1"/>
  <c r="Q65" i="4" s="1"/>
  <c r="R65" i="4" s="1"/>
  <c r="N65" i="4"/>
  <c r="K65" i="4"/>
  <c r="I65" i="4"/>
  <c r="S65" i="4" s="1"/>
  <c r="W65" i="4" s="1"/>
  <c r="G65" i="4"/>
  <c r="V64" i="4"/>
  <c r="N64" i="4"/>
  <c r="O64" i="4" s="1"/>
  <c r="P64" i="4" s="1"/>
  <c r="Q64" i="4" s="1"/>
  <c r="R64" i="4" s="1"/>
  <c r="K64" i="4"/>
  <c r="I64" i="4"/>
  <c r="S64" i="4" s="1"/>
  <c r="W64" i="4" s="1"/>
  <c r="G64" i="4"/>
  <c r="V63" i="4"/>
  <c r="N63" i="4"/>
  <c r="O63" i="4" s="1"/>
  <c r="P63" i="4" s="1"/>
  <c r="Q63" i="4" s="1"/>
  <c r="R63" i="4" s="1"/>
  <c r="K63" i="4"/>
  <c r="I63" i="4"/>
  <c r="S63" i="4" s="1"/>
  <c r="W63" i="4" s="1"/>
  <c r="G63" i="4"/>
  <c r="V62" i="4"/>
  <c r="N62" i="4"/>
  <c r="O62" i="4" s="1"/>
  <c r="P62" i="4" s="1"/>
  <c r="Q62" i="4" s="1"/>
  <c r="R62" i="4" s="1"/>
  <c r="K62" i="4"/>
  <c r="I62" i="4"/>
  <c r="S62" i="4" s="1"/>
  <c r="W62" i="4" s="1"/>
  <c r="G62" i="4"/>
  <c r="V61" i="4"/>
  <c r="N61" i="4"/>
  <c r="O61" i="4" s="1"/>
  <c r="P61" i="4" s="1"/>
  <c r="Q61" i="4" s="1"/>
  <c r="R61" i="4" s="1"/>
  <c r="K61" i="4"/>
  <c r="I61" i="4"/>
  <c r="S61" i="4" s="1"/>
  <c r="W61" i="4" s="1"/>
  <c r="G61" i="4"/>
  <c r="V60" i="4"/>
  <c r="O60" i="4"/>
  <c r="P60" i="4" s="1"/>
  <c r="Q60" i="4" s="1"/>
  <c r="R60" i="4" s="1"/>
  <c r="N60" i="4"/>
  <c r="K60" i="4"/>
  <c r="I60" i="4"/>
  <c r="S60" i="4" s="1"/>
  <c r="W60" i="4" s="1"/>
  <c r="G60" i="4"/>
  <c r="W59" i="4"/>
  <c r="V59" i="4"/>
  <c r="S59" i="4"/>
  <c r="N59" i="4"/>
  <c r="O59" i="4" s="1"/>
  <c r="P59" i="4" s="1"/>
  <c r="Q59" i="4" s="1"/>
  <c r="R59" i="4" s="1"/>
  <c r="K59" i="4"/>
  <c r="I59" i="4"/>
  <c r="G59" i="4"/>
  <c r="W58" i="4"/>
  <c r="V58" i="4"/>
  <c r="S58" i="4"/>
  <c r="P58" i="4"/>
  <c r="Q58" i="4" s="1"/>
  <c r="R58" i="4" s="1"/>
  <c r="O58" i="4"/>
  <c r="N58" i="4"/>
  <c r="K58" i="4"/>
  <c r="I58" i="4"/>
  <c r="G58" i="4"/>
  <c r="V57" i="4"/>
  <c r="S57" i="4"/>
  <c r="W57" i="4" s="1"/>
  <c r="O57" i="4"/>
  <c r="P57" i="4" s="1"/>
  <c r="Q57" i="4" s="1"/>
  <c r="R57" i="4" s="1"/>
  <c r="N57" i="4"/>
  <c r="K57" i="4"/>
  <c r="I57" i="4"/>
  <c r="G57" i="4"/>
  <c r="V56" i="4"/>
  <c r="S56" i="4"/>
  <c r="W56" i="4" s="1"/>
  <c r="N56" i="4"/>
  <c r="O56" i="4" s="1"/>
  <c r="P56" i="4" s="1"/>
  <c r="Q56" i="4" s="1"/>
  <c r="R56" i="4" s="1"/>
  <c r="K56" i="4"/>
  <c r="I56" i="4"/>
  <c r="G56" i="4"/>
  <c r="V55" i="4"/>
  <c r="S55" i="4"/>
  <c r="W55" i="4" s="1"/>
  <c r="O55" i="4"/>
  <c r="P55" i="4" s="1"/>
  <c r="Q55" i="4" s="1"/>
  <c r="R55" i="4" s="1"/>
  <c r="N55" i="4"/>
  <c r="K55" i="4"/>
  <c r="I55" i="4"/>
  <c r="G55" i="4"/>
  <c r="V54" i="4"/>
  <c r="N54" i="4"/>
  <c r="O54" i="4" s="1"/>
  <c r="P54" i="4" s="1"/>
  <c r="Q54" i="4" s="1"/>
  <c r="R54" i="4" s="1"/>
  <c r="K54" i="4"/>
  <c r="I54" i="4"/>
  <c r="S54" i="4" s="1"/>
  <c r="W54" i="4" s="1"/>
  <c r="G54" i="4"/>
  <c r="V53" i="4"/>
  <c r="O53" i="4"/>
  <c r="P53" i="4" s="1"/>
  <c r="Q53" i="4" s="1"/>
  <c r="R53" i="4" s="1"/>
  <c r="N53" i="4"/>
  <c r="K53" i="4"/>
  <c r="I53" i="4"/>
  <c r="S53" i="4" s="1"/>
  <c r="W53" i="4" s="1"/>
  <c r="G53" i="4"/>
  <c r="V52" i="4"/>
  <c r="N52" i="4"/>
  <c r="O52" i="4" s="1"/>
  <c r="P52" i="4" s="1"/>
  <c r="Q52" i="4" s="1"/>
  <c r="R52" i="4" s="1"/>
  <c r="K52" i="4"/>
  <c r="I52" i="4"/>
  <c r="S52" i="4" s="1"/>
  <c r="W52" i="4" s="1"/>
  <c r="G52" i="4"/>
  <c r="W51" i="4"/>
  <c r="V51" i="4"/>
  <c r="S51" i="4"/>
  <c r="N51" i="4"/>
  <c r="O51" i="4" s="1"/>
  <c r="P51" i="4" s="1"/>
  <c r="Q51" i="4" s="1"/>
  <c r="R51" i="4" s="1"/>
  <c r="K51" i="4"/>
  <c r="I51" i="4"/>
  <c r="G51" i="4"/>
  <c r="V50" i="4"/>
  <c r="N50" i="4"/>
  <c r="O50" i="4" s="1"/>
  <c r="P50" i="4" s="1"/>
  <c r="Q50" i="4" s="1"/>
  <c r="R50" i="4" s="1"/>
  <c r="K50" i="4"/>
  <c r="I50" i="4"/>
  <c r="S50" i="4" s="1"/>
  <c r="W50" i="4" s="1"/>
  <c r="G50" i="4"/>
  <c r="V49" i="4"/>
  <c r="N49" i="4"/>
  <c r="O49" i="4" s="1"/>
  <c r="P49" i="4" s="1"/>
  <c r="Q49" i="4" s="1"/>
  <c r="R49" i="4" s="1"/>
  <c r="K49" i="4"/>
  <c r="I49" i="4"/>
  <c r="S49" i="4" s="1"/>
  <c r="W49" i="4" s="1"/>
  <c r="G49" i="4"/>
  <c r="V48" i="4"/>
  <c r="O48" i="4"/>
  <c r="P48" i="4" s="1"/>
  <c r="Q48" i="4" s="1"/>
  <c r="R48" i="4" s="1"/>
  <c r="N48" i="4"/>
  <c r="K48" i="4"/>
  <c r="I48" i="4"/>
  <c r="S48" i="4" s="1"/>
  <c r="W48" i="4" s="1"/>
  <c r="G48" i="4"/>
  <c r="W47" i="4"/>
  <c r="V47" i="4"/>
  <c r="S47" i="4"/>
  <c r="N47" i="4"/>
  <c r="O47" i="4" s="1"/>
  <c r="P47" i="4" s="1"/>
  <c r="Q47" i="4" s="1"/>
  <c r="R47" i="4" s="1"/>
  <c r="K47" i="4"/>
  <c r="I47" i="4"/>
  <c r="G47" i="4"/>
  <c r="W46" i="4"/>
  <c r="V46" i="4"/>
  <c r="S46" i="4"/>
  <c r="N46" i="4"/>
  <c r="O46" i="4" s="1"/>
  <c r="P46" i="4" s="1"/>
  <c r="Q46" i="4" s="1"/>
  <c r="R46" i="4" s="1"/>
  <c r="K46" i="4"/>
  <c r="I46" i="4"/>
  <c r="G46" i="4"/>
  <c r="V45" i="4"/>
  <c r="S45" i="4"/>
  <c r="W45" i="4" s="1"/>
  <c r="O45" i="4"/>
  <c r="P45" i="4" s="1"/>
  <c r="Q45" i="4" s="1"/>
  <c r="R45" i="4" s="1"/>
  <c r="N45" i="4"/>
  <c r="K45" i="4"/>
  <c r="I45" i="4"/>
  <c r="G45" i="4"/>
  <c r="V44" i="4"/>
  <c r="S44" i="4"/>
  <c r="W44" i="4" s="1"/>
  <c r="N44" i="4"/>
  <c r="O44" i="4" s="1"/>
  <c r="P44" i="4" s="1"/>
  <c r="Q44" i="4" s="1"/>
  <c r="R44" i="4" s="1"/>
  <c r="K44" i="4"/>
  <c r="I44" i="4"/>
  <c r="G44" i="4"/>
  <c r="V43" i="4"/>
  <c r="S43" i="4"/>
  <c r="W43" i="4" s="1"/>
  <c r="O43" i="4"/>
  <c r="P43" i="4" s="1"/>
  <c r="Q43" i="4" s="1"/>
  <c r="R43" i="4" s="1"/>
  <c r="N43" i="4"/>
  <c r="K43" i="4"/>
  <c r="I43" i="4"/>
  <c r="G43" i="4"/>
  <c r="V42" i="4"/>
  <c r="N42" i="4"/>
  <c r="O42" i="4" s="1"/>
  <c r="P42" i="4" s="1"/>
  <c r="Q42" i="4" s="1"/>
  <c r="R42" i="4" s="1"/>
  <c r="K42" i="4"/>
  <c r="I42" i="4"/>
  <c r="S42" i="4" s="1"/>
  <c r="W42" i="4" s="1"/>
  <c r="G42" i="4"/>
  <c r="V41" i="4"/>
  <c r="S41" i="4"/>
  <c r="W41" i="4" s="1"/>
  <c r="O41" i="4"/>
  <c r="P41" i="4" s="1"/>
  <c r="Q41" i="4" s="1"/>
  <c r="R41" i="4" s="1"/>
  <c r="N41" i="4"/>
  <c r="K41" i="4"/>
  <c r="I41" i="4"/>
  <c r="G41" i="4"/>
  <c r="V40" i="4"/>
  <c r="N40" i="4"/>
  <c r="O40" i="4" s="1"/>
  <c r="P40" i="4" s="1"/>
  <c r="J40" i="4"/>
  <c r="I40" i="4"/>
  <c r="G40" i="4"/>
  <c r="V39" i="4"/>
  <c r="N39" i="4"/>
  <c r="O39" i="4" s="1"/>
  <c r="P39" i="4" s="1"/>
  <c r="Q39" i="4" s="1"/>
  <c r="R39" i="4" s="1"/>
  <c r="K39" i="4"/>
  <c r="I39" i="4"/>
  <c r="S39" i="4" s="1"/>
  <c r="W39" i="4" s="1"/>
  <c r="G39" i="4"/>
  <c r="W38" i="4"/>
  <c r="V38" i="4"/>
  <c r="S38" i="4"/>
  <c r="N38" i="4"/>
  <c r="O38" i="4" s="1"/>
  <c r="P38" i="4" s="1"/>
  <c r="Q38" i="4" s="1"/>
  <c r="R38" i="4" s="1"/>
  <c r="K38" i="4"/>
  <c r="I38" i="4"/>
  <c r="G38" i="4"/>
  <c r="V37" i="4"/>
  <c r="N37" i="4"/>
  <c r="O37" i="4" s="1"/>
  <c r="P37" i="4" s="1"/>
  <c r="Q37" i="4" s="1"/>
  <c r="R37" i="4" s="1"/>
  <c r="K37" i="4"/>
  <c r="I37" i="4"/>
  <c r="S37" i="4" s="1"/>
  <c r="W37" i="4" s="1"/>
  <c r="G37" i="4"/>
  <c r="V36" i="4"/>
  <c r="N36" i="4"/>
  <c r="O36" i="4" s="1"/>
  <c r="P36" i="4" s="1"/>
  <c r="Q36" i="4" s="1"/>
  <c r="R36" i="4" s="1"/>
  <c r="K36" i="4"/>
  <c r="I36" i="4"/>
  <c r="S36" i="4" s="1"/>
  <c r="W36" i="4" s="1"/>
  <c r="G36" i="4"/>
  <c r="V35" i="4"/>
  <c r="O35" i="4"/>
  <c r="P35" i="4" s="1"/>
  <c r="Q35" i="4" s="1"/>
  <c r="R35" i="4" s="1"/>
  <c r="N35" i="4"/>
  <c r="K35" i="4"/>
  <c r="I35" i="4"/>
  <c r="S35" i="4" s="1"/>
  <c r="W35" i="4" s="1"/>
  <c r="G35" i="4"/>
  <c r="W34" i="4"/>
  <c r="V34" i="4"/>
  <c r="S34" i="4"/>
  <c r="N34" i="4"/>
  <c r="O34" i="4" s="1"/>
  <c r="P34" i="4" s="1"/>
  <c r="Q34" i="4" s="1"/>
  <c r="R34" i="4" s="1"/>
  <c r="K34" i="4"/>
  <c r="I34" i="4"/>
  <c r="G34" i="4"/>
  <c r="V33" i="4"/>
  <c r="N33" i="4"/>
  <c r="O33" i="4" s="1"/>
  <c r="P33" i="4" s="1"/>
  <c r="Q33" i="4" s="1"/>
  <c r="R33" i="4" s="1"/>
  <c r="K33" i="4"/>
  <c r="I33" i="4"/>
  <c r="S33" i="4" s="1"/>
  <c r="W33" i="4" s="1"/>
  <c r="G33" i="4"/>
  <c r="V32" i="4"/>
  <c r="S32" i="4"/>
  <c r="W32" i="4" s="1"/>
  <c r="O32" i="4"/>
  <c r="P32" i="4" s="1"/>
  <c r="Q32" i="4" s="1"/>
  <c r="R32" i="4" s="1"/>
  <c r="N32" i="4"/>
  <c r="K32" i="4"/>
  <c r="I32" i="4"/>
  <c r="G32" i="4"/>
  <c r="V31" i="4"/>
  <c r="S31" i="4"/>
  <c r="W31" i="4" s="1"/>
  <c r="N31" i="4"/>
  <c r="O31" i="4" s="1"/>
  <c r="P31" i="4" s="1"/>
  <c r="Q31" i="4" s="1"/>
  <c r="R31" i="4" s="1"/>
  <c r="K31" i="4"/>
  <c r="I31" i="4"/>
  <c r="G31" i="4"/>
  <c r="V30" i="4"/>
  <c r="S30" i="4"/>
  <c r="W30" i="4" s="1"/>
  <c r="O30" i="4"/>
  <c r="P30" i="4" s="1"/>
  <c r="Q30" i="4" s="1"/>
  <c r="R30" i="4" s="1"/>
  <c r="N30" i="4"/>
  <c r="K30" i="4"/>
  <c r="I30" i="4"/>
  <c r="G30" i="4"/>
  <c r="V29" i="4"/>
  <c r="N29" i="4"/>
  <c r="O29" i="4" s="1"/>
  <c r="P29" i="4" s="1"/>
  <c r="Q29" i="4" s="1"/>
  <c r="R29" i="4" s="1"/>
  <c r="K29" i="4"/>
  <c r="I29" i="4"/>
  <c r="S29" i="4" s="1"/>
  <c r="W29" i="4" s="1"/>
  <c r="G29" i="4"/>
  <c r="W28" i="4"/>
  <c r="V28" i="4"/>
  <c r="S28" i="4"/>
  <c r="O28" i="4"/>
  <c r="P28" i="4" s="1"/>
  <c r="Q28" i="4" s="1"/>
  <c r="R28" i="4" s="1"/>
  <c r="N28" i="4"/>
  <c r="K28" i="4"/>
  <c r="I28" i="4"/>
  <c r="G28" i="4"/>
  <c r="V27" i="4"/>
  <c r="N27" i="4"/>
  <c r="O27" i="4" s="1"/>
  <c r="P27" i="4" s="1"/>
  <c r="Q27" i="4" s="1"/>
  <c r="R27" i="4" s="1"/>
  <c r="K27" i="4"/>
  <c r="I27" i="4"/>
  <c r="S27" i="4" s="1"/>
  <c r="W27" i="4" s="1"/>
  <c r="G27" i="4"/>
  <c r="W26" i="4"/>
  <c r="V26" i="4"/>
  <c r="S26" i="4"/>
  <c r="N26" i="4"/>
  <c r="O26" i="4" s="1"/>
  <c r="P26" i="4" s="1"/>
  <c r="Q26" i="4" s="1"/>
  <c r="R26" i="4" s="1"/>
  <c r="K26" i="4"/>
  <c r="I26" i="4"/>
  <c r="G26" i="4"/>
  <c r="V25" i="4"/>
  <c r="N25" i="4"/>
  <c r="O25" i="4" s="1"/>
  <c r="P25" i="4" s="1"/>
  <c r="Q25" i="4" s="1"/>
  <c r="R25" i="4" s="1"/>
  <c r="K25" i="4"/>
  <c r="I25" i="4"/>
  <c r="S25" i="4" s="1"/>
  <c r="W25" i="4" s="1"/>
  <c r="G25" i="4"/>
  <c r="V24" i="4"/>
  <c r="N24" i="4"/>
  <c r="O24" i="4" s="1"/>
  <c r="P24" i="4" s="1"/>
  <c r="Q24" i="4" s="1"/>
  <c r="R24" i="4" s="1"/>
  <c r="K24" i="4"/>
  <c r="I24" i="4"/>
  <c r="S24" i="4" s="1"/>
  <c r="W24" i="4" s="1"/>
  <c r="G24" i="4"/>
  <c r="V23" i="4"/>
  <c r="O23" i="4"/>
  <c r="P23" i="4" s="1"/>
  <c r="Q23" i="4" s="1"/>
  <c r="R23" i="4" s="1"/>
  <c r="N23" i="4"/>
  <c r="K23" i="4"/>
  <c r="I23" i="4"/>
  <c r="S23" i="4" s="1"/>
  <c r="W23" i="4" s="1"/>
  <c r="G23" i="4"/>
  <c r="W22" i="4"/>
  <c r="V22" i="4"/>
  <c r="S22" i="4"/>
  <c r="N22" i="4"/>
  <c r="O22" i="4" s="1"/>
  <c r="P22" i="4" s="1"/>
  <c r="Q22" i="4" s="1"/>
  <c r="R22" i="4" s="1"/>
  <c r="K22" i="4"/>
  <c r="I22" i="4"/>
  <c r="G22" i="4"/>
  <c r="V21" i="4"/>
  <c r="N21" i="4"/>
  <c r="O21" i="4" s="1"/>
  <c r="P21" i="4" s="1"/>
  <c r="Q21" i="4" s="1"/>
  <c r="R21" i="4" s="1"/>
  <c r="K21" i="4"/>
  <c r="I21" i="4"/>
  <c r="S21" i="4" s="1"/>
  <c r="W21" i="4" s="1"/>
  <c r="G21" i="4"/>
  <c r="V20" i="4"/>
  <c r="S20" i="4"/>
  <c r="W20" i="4" s="1"/>
  <c r="O20" i="4"/>
  <c r="P20" i="4" s="1"/>
  <c r="Q20" i="4" s="1"/>
  <c r="R20" i="4" s="1"/>
  <c r="N20" i="4"/>
  <c r="K20" i="4"/>
  <c r="I20" i="4"/>
  <c r="G20" i="4"/>
  <c r="V19" i="4"/>
  <c r="S19" i="4"/>
  <c r="W19" i="4" s="1"/>
  <c r="N19" i="4"/>
  <c r="O19" i="4" s="1"/>
  <c r="P19" i="4" s="1"/>
  <c r="Q19" i="4" s="1"/>
  <c r="R19" i="4" s="1"/>
  <c r="K19" i="4"/>
  <c r="I19" i="4"/>
  <c r="G19" i="4"/>
  <c r="V18" i="4"/>
  <c r="S18" i="4"/>
  <c r="W18" i="4" s="1"/>
  <c r="O18" i="4"/>
  <c r="P18" i="4" s="1"/>
  <c r="Q18" i="4" s="1"/>
  <c r="R18" i="4" s="1"/>
  <c r="N18" i="4"/>
  <c r="K18" i="4"/>
  <c r="I18" i="4"/>
  <c r="G18" i="4"/>
  <c r="V17" i="4"/>
  <c r="N17" i="4"/>
  <c r="O17" i="4" s="1"/>
  <c r="P17" i="4" s="1"/>
  <c r="Q17" i="4" s="1"/>
  <c r="R17" i="4" s="1"/>
  <c r="K17" i="4"/>
  <c r="I17" i="4"/>
  <c r="S17" i="4" s="1"/>
  <c r="W17" i="4" s="1"/>
  <c r="G17" i="4"/>
  <c r="W16" i="4"/>
  <c r="V16" i="4"/>
  <c r="S16" i="4"/>
  <c r="O16" i="4"/>
  <c r="P16" i="4" s="1"/>
  <c r="Q16" i="4" s="1"/>
  <c r="R16" i="4" s="1"/>
  <c r="N16" i="4"/>
  <c r="K16" i="4"/>
  <c r="I16" i="4"/>
  <c r="G16" i="4"/>
  <c r="V15" i="4"/>
  <c r="N15" i="4"/>
  <c r="O15" i="4" s="1"/>
  <c r="P15" i="4" s="1"/>
  <c r="Q15" i="4" s="1"/>
  <c r="R15" i="4" s="1"/>
  <c r="K15" i="4"/>
  <c r="I15" i="4"/>
  <c r="S15" i="4" s="1"/>
  <c r="W15" i="4" s="1"/>
  <c r="G15" i="4"/>
  <c r="W14" i="4"/>
  <c r="V14" i="4"/>
  <c r="S14" i="4"/>
  <c r="N14" i="4"/>
  <c r="O14" i="4" s="1"/>
  <c r="P14" i="4" s="1"/>
  <c r="Q14" i="4" s="1"/>
  <c r="R14" i="4" s="1"/>
  <c r="K14" i="4"/>
  <c r="I14" i="4"/>
  <c r="G14" i="4"/>
  <c r="V13" i="4"/>
  <c r="N13" i="4"/>
  <c r="O13" i="4" s="1"/>
  <c r="P13" i="4" s="1"/>
  <c r="Q13" i="4" s="1"/>
  <c r="R13" i="4" s="1"/>
  <c r="K13" i="4"/>
  <c r="I13" i="4"/>
  <c r="S13" i="4" s="1"/>
  <c r="W13" i="4" s="1"/>
  <c r="G13" i="4"/>
  <c r="V12" i="4"/>
  <c r="N12" i="4"/>
  <c r="O12" i="4" s="1"/>
  <c r="P12" i="4" s="1"/>
  <c r="Q12" i="4" s="1"/>
  <c r="R12" i="4" s="1"/>
  <c r="K12" i="4"/>
  <c r="I12" i="4"/>
  <c r="S12" i="4" s="1"/>
  <c r="W12" i="4" s="1"/>
  <c r="G12" i="4"/>
  <c r="V11" i="4"/>
  <c r="O11" i="4"/>
  <c r="P11" i="4" s="1"/>
  <c r="Q11" i="4" s="1"/>
  <c r="R11" i="4" s="1"/>
  <c r="N11" i="4"/>
  <c r="K11" i="4"/>
  <c r="I11" i="4"/>
  <c r="S11" i="4" s="1"/>
  <c r="W11" i="4" s="1"/>
  <c r="G11" i="4"/>
  <c r="W10" i="4"/>
  <c r="V10" i="4"/>
  <c r="S10" i="4"/>
  <c r="N10" i="4"/>
  <c r="O10" i="4" s="1"/>
  <c r="P10" i="4" s="1"/>
  <c r="Q10" i="4" s="1"/>
  <c r="R10" i="4" s="1"/>
  <c r="K10" i="4"/>
  <c r="I10" i="4"/>
  <c r="G10" i="4"/>
  <c r="V9" i="4"/>
  <c r="N9" i="4"/>
  <c r="O9" i="4" s="1"/>
  <c r="P9" i="4" s="1"/>
  <c r="Q9" i="4" s="1"/>
  <c r="R9" i="4" s="1"/>
  <c r="K9" i="4"/>
  <c r="I9" i="4"/>
  <c r="S9" i="4" s="1"/>
  <c r="W9" i="4" s="1"/>
  <c r="G9" i="4"/>
  <c r="V8" i="4"/>
  <c r="S8" i="4"/>
  <c r="W8" i="4" s="1"/>
  <c r="O8" i="4"/>
  <c r="P8" i="4" s="1"/>
  <c r="Q8" i="4" s="1"/>
  <c r="R8" i="4" s="1"/>
  <c r="N8" i="4"/>
  <c r="K8" i="4"/>
  <c r="I8" i="4"/>
  <c r="G8" i="4"/>
  <c r="V7" i="4"/>
  <c r="S7" i="4"/>
  <c r="W7" i="4" s="1"/>
  <c r="N7" i="4"/>
  <c r="O7" i="4" s="1"/>
  <c r="P7" i="4" s="1"/>
  <c r="Q7" i="4" s="1"/>
  <c r="R7" i="4" s="1"/>
  <c r="K7" i="4"/>
  <c r="I7" i="4"/>
  <c r="G7" i="4"/>
  <c r="V6" i="4"/>
  <c r="S6" i="4"/>
  <c r="W6" i="4" s="1"/>
  <c r="O6" i="4"/>
  <c r="P6" i="4" s="1"/>
  <c r="Q6" i="4" s="1"/>
  <c r="R6" i="4" s="1"/>
  <c r="N6" i="4"/>
  <c r="K6" i="4"/>
  <c r="I6" i="4"/>
  <c r="G6" i="4"/>
  <c r="V5" i="4"/>
  <c r="N5" i="4"/>
  <c r="O5" i="4" s="1"/>
  <c r="P5" i="4" s="1"/>
  <c r="Q5" i="4" s="1"/>
  <c r="R5" i="4" s="1"/>
  <c r="K5" i="4"/>
  <c r="I5" i="4"/>
  <c r="S5" i="4" s="1"/>
  <c r="W5" i="4" s="1"/>
  <c r="G5" i="4"/>
  <c r="K40" i="4" l="1"/>
  <c r="Q40" i="4" s="1"/>
  <c r="R40" i="4" s="1"/>
  <c r="S40" i="4"/>
  <c r="W40" i="4" s="1"/>
  <c r="S7" i="2" l="1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6" i="2"/>
  <c r="Q6" i="2"/>
  <c r="S47" i="3"/>
  <c r="S4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26" i="3"/>
  <c r="J11" i="3"/>
  <c r="J5" i="3"/>
  <c r="J6" i="3"/>
  <c r="J7" i="3"/>
  <c r="J8" i="3"/>
  <c r="J9" i="3"/>
  <c r="J10" i="3"/>
  <c r="J4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Q168" i="2" l="1"/>
  <c r="Q169" i="2"/>
  <c r="Q170" i="2"/>
  <c r="Q171" i="2"/>
  <c r="Q172" i="2"/>
  <c r="Q173" i="2"/>
  <c r="H169" i="2"/>
  <c r="O169" i="2" s="1"/>
  <c r="P169" i="2" s="1"/>
  <c r="H170" i="2"/>
  <c r="O170" i="2" s="1"/>
  <c r="P170" i="2" s="1"/>
  <c r="H171" i="2"/>
  <c r="O171" i="2" s="1"/>
  <c r="P171" i="2" s="1"/>
  <c r="H172" i="2"/>
  <c r="O172" i="2" s="1"/>
  <c r="P172" i="2" s="1"/>
  <c r="H173" i="2"/>
  <c r="O173" i="2" s="1"/>
  <c r="H168" i="2"/>
  <c r="O168" i="2" s="1"/>
  <c r="P168" i="2" s="1"/>
  <c r="P173" i="2" l="1"/>
  <c r="Q162" i="2"/>
  <c r="Q163" i="2"/>
  <c r="Q164" i="2"/>
  <c r="Q165" i="2"/>
  <c r="Q166" i="2"/>
  <c r="Q167" i="2"/>
  <c r="H162" i="2"/>
  <c r="O162" i="2" s="1"/>
  <c r="P162" i="2" s="1"/>
  <c r="H163" i="2"/>
  <c r="O163" i="2" s="1"/>
  <c r="P163" i="2" s="1"/>
  <c r="H164" i="2"/>
  <c r="O164" i="2" s="1"/>
  <c r="P164" i="2" s="1"/>
  <c r="H165" i="2"/>
  <c r="O165" i="2" s="1"/>
  <c r="P165" i="2" s="1"/>
  <c r="H166" i="2"/>
  <c r="O166" i="2" s="1"/>
  <c r="P166" i="2" s="1"/>
  <c r="H167" i="2"/>
  <c r="O167" i="2" s="1"/>
  <c r="P167" i="2" s="1"/>
  <c r="Q156" i="2"/>
  <c r="Q157" i="2"/>
  <c r="Q158" i="2"/>
  <c r="Q159" i="2"/>
  <c r="Q160" i="2"/>
  <c r="Q161" i="2"/>
  <c r="H156" i="2"/>
  <c r="O156" i="2" s="1"/>
  <c r="P156" i="2" s="1"/>
  <c r="H157" i="2"/>
  <c r="O157" i="2" s="1"/>
  <c r="P157" i="2" s="1"/>
  <c r="H158" i="2"/>
  <c r="O158" i="2" s="1"/>
  <c r="P158" i="2" s="1"/>
  <c r="H159" i="2"/>
  <c r="O159" i="2" s="1"/>
  <c r="P159" i="2" s="1"/>
  <c r="H160" i="2"/>
  <c r="O160" i="2" s="1"/>
  <c r="P160" i="2" s="1"/>
  <c r="H161" i="2"/>
  <c r="O161" i="2" s="1"/>
  <c r="P161" i="2" s="1"/>
  <c r="Q155" i="2" l="1"/>
  <c r="Q154" i="2"/>
  <c r="Q153" i="2"/>
  <c r="Q152" i="2"/>
  <c r="Q151" i="2"/>
  <c r="Q150" i="2"/>
  <c r="H150" i="2"/>
  <c r="O150" i="2" s="1"/>
  <c r="P150" i="2" s="1"/>
  <c r="H151" i="2"/>
  <c r="O151" i="2" s="1"/>
  <c r="P151" i="2" s="1"/>
  <c r="H152" i="2"/>
  <c r="O152" i="2" s="1"/>
  <c r="P152" i="2" s="1"/>
  <c r="H153" i="2"/>
  <c r="O153" i="2" s="1"/>
  <c r="H154" i="2"/>
  <c r="O154" i="2" s="1"/>
  <c r="P154" i="2" s="1"/>
  <c r="H155" i="2"/>
  <c r="O155" i="2" s="1"/>
  <c r="Q149" i="2"/>
  <c r="Q148" i="2"/>
  <c r="P153" i="2" l="1"/>
  <c r="P155" i="2"/>
  <c r="Q144" i="2"/>
  <c r="Q145" i="2"/>
  <c r="Q146" i="2"/>
  <c r="Q147" i="2"/>
  <c r="H144" i="2"/>
  <c r="O144" i="2" s="1"/>
  <c r="P144" i="2" s="1"/>
  <c r="H145" i="2"/>
  <c r="O145" i="2" s="1"/>
  <c r="P145" i="2" s="1"/>
  <c r="H146" i="2"/>
  <c r="O146" i="2" s="1"/>
  <c r="P146" i="2" s="1"/>
  <c r="H147" i="2"/>
  <c r="O147" i="2" s="1"/>
  <c r="P147" i="2" s="1"/>
  <c r="H148" i="2"/>
  <c r="O148" i="2" s="1"/>
  <c r="P148" i="2" s="1"/>
  <c r="H149" i="2"/>
  <c r="O149" i="2" s="1"/>
  <c r="P149" i="2" s="1"/>
  <c r="Q138" i="2" l="1"/>
  <c r="Q139" i="2"/>
  <c r="Q140" i="2"/>
  <c r="Q141" i="2"/>
  <c r="Q142" i="2"/>
  <c r="Q143" i="2"/>
  <c r="H139" i="2"/>
  <c r="O139" i="2" s="1"/>
  <c r="P139" i="2" s="1"/>
  <c r="H140" i="2"/>
  <c r="O140" i="2" s="1"/>
  <c r="P140" i="2" s="1"/>
  <c r="H141" i="2"/>
  <c r="O141" i="2" s="1"/>
  <c r="P141" i="2" s="1"/>
  <c r="H142" i="2"/>
  <c r="O142" i="2" s="1"/>
  <c r="P142" i="2" s="1"/>
  <c r="H143" i="2"/>
  <c r="O143" i="2" s="1"/>
  <c r="P143" i="2" s="1"/>
  <c r="H138" i="2"/>
  <c r="O138" i="2" s="1"/>
  <c r="P138" i="2" s="1"/>
  <c r="Q133" i="2"/>
  <c r="Q134" i="2"/>
  <c r="Q135" i="2"/>
  <c r="Q136" i="2"/>
  <c r="Q137" i="2"/>
  <c r="H133" i="2"/>
  <c r="O133" i="2" s="1"/>
  <c r="P133" i="2" s="1"/>
  <c r="H134" i="2"/>
  <c r="O134" i="2" s="1"/>
  <c r="P134" i="2" s="1"/>
  <c r="H135" i="2"/>
  <c r="O135" i="2" s="1"/>
  <c r="P135" i="2" s="1"/>
  <c r="H136" i="2"/>
  <c r="O136" i="2" s="1"/>
  <c r="P136" i="2" s="1"/>
  <c r="H137" i="2"/>
  <c r="O137" i="2" s="1"/>
  <c r="P137" i="2" s="1"/>
  <c r="Q132" i="2"/>
  <c r="H132" i="2"/>
  <c r="O132" i="2" s="1"/>
  <c r="P132" i="2" s="1"/>
  <c r="Q128" i="2" l="1"/>
  <c r="Q129" i="2"/>
  <c r="Q130" i="2"/>
  <c r="Q131" i="2"/>
  <c r="Q127" i="2"/>
  <c r="Q126" i="2"/>
  <c r="O131" i="2"/>
  <c r="P131" i="2" s="1"/>
  <c r="H126" i="2"/>
  <c r="O126" i="2" s="1"/>
  <c r="P126" i="2" s="1"/>
  <c r="H127" i="2"/>
  <c r="O127" i="2" s="1"/>
  <c r="P127" i="2" s="1"/>
  <c r="H128" i="2"/>
  <c r="O128" i="2" s="1"/>
  <c r="P128" i="2" s="1"/>
  <c r="H129" i="2"/>
  <c r="O129" i="2" s="1"/>
  <c r="P129" i="2" s="1"/>
  <c r="H130" i="2"/>
  <c r="O130" i="2" s="1"/>
  <c r="P130" i="2" s="1"/>
  <c r="H131" i="2"/>
  <c r="Q120" i="2" l="1"/>
  <c r="Q121" i="2"/>
  <c r="Q122" i="2"/>
  <c r="Q123" i="2"/>
  <c r="Q124" i="2"/>
  <c r="Q125" i="2"/>
  <c r="H120" i="2"/>
  <c r="O120" i="2" s="1"/>
  <c r="P120" i="2" s="1"/>
  <c r="H121" i="2"/>
  <c r="O121" i="2" s="1"/>
  <c r="P121" i="2" s="1"/>
  <c r="H122" i="2"/>
  <c r="O122" i="2" s="1"/>
  <c r="P122" i="2" s="1"/>
  <c r="H123" i="2"/>
  <c r="O123" i="2" s="1"/>
  <c r="P123" i="2" s="1"/>
  <c r="H124" i="2"/>
  <c r="O124" i="2" s="1"/>
  <c r="P124" i="2" s="1"/>
  <c r="H125" i="2"/>
  <c r="O125" i="2" s="1"/>
  <c r="P125" i="2" s="1"/>
  <c r="Q114" i="2" l="1"/>
  <c r="Q115" i="2"/>
  <c r="Q116" i="2"/>
  <c r="Q117" i="2"/>
  <c r="Q118" i="2"/>
  <c r="Q119" i="2"/>
  <c r="O114" i="2"/>
  <c r="P114" i="2" s="1"/>
  <c r="H119" i="2"/>
  <c r="O119" i="2" s="1"/>
  <c r="P119" i="2" s="1"/>
  <c r="H118" i="2"/>
  <c r="O118" i="2" s="1"/>
  <c r="P118" i="2" s="1"/>
  <c r="H117" i="2"/>
  <c r="O117" i="2" s="1"/>
  <c r="P117" i="2" s="1"/>
  <c r="H116" i="2"/>
  <c r="O116" i="2" s="1"/>
  <c r="P116" i="2" s="1"/>
  <c r="H115" i="2"/>
  <c r="O115" i="2" s="1"/>
  <c r="P115" i="2" s="1"/>
  <c r="H114" i="2"/>
  <c r="Q7" i="2" l="1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H113" i="2"/>
  <c r="O113" i="2" s="1"/>
  <c r="P113" i="2" s="1"/>
  <c r="H112" i="2"/>
  <c r="O112" i="2" s="1"/>
  <c r="P112" i="2" s="1"/>
  <c r="H111" i="2"/>
  <c r="O111" i="2" s="1"/>
  <c r="P111" i="2" s="1"/>
  <c r="H110" i="2"/>
  <c r="O110" i="2" s="1"/>
  <c r="P110" i="2" s="1"/>
  <c r="H109" i="2"/>
  <c r="O109" i="2" s="1"/>
  <c r="P109" i="2" s="1"/>
  <c r="H108" i="2"/>
  <c r="O108" i="2" s="1"/>
  <c r="P108" i="2" s="1"/>
  <c r="H102" i="2" l="1"/>
  <c r="O102" i="2" s="1"/>
  <c r="P102" i="2" s="1"/>
  <c r="H103" i="2"/>
  <c r="O103" i="2" s="1"/>
  <c r="P103" i="2" s="1"/>
  <c r="H104" i="2"/>
  <c r="O104" i="2" s="1"/>
  <c r="P104" i="2" s="1"/>
  <c r="H105" i="2"/>
  <c r="O105" i="2" s="1"/>
  <c r="P105" i="2" s="1"/>
  <c r="H106" i="2"/>
  <c r="O106" i="2" s="1"/>
  <c r="P106" i="2" s="1"/>
  <c r="H107" i="2"/>
  <c r="O107" i="2" s="1"/>
  <c r="P107" i="2" s="1"/>
  <c r="H101" i="2" l="1"/>
  <c r="O101" i="2" s="1"/>
  <c r="H100" i="2"/>
  <c r="O100" i="2" s="1"/>
  <c r="H99" i="2"/>
  <c r="O99" i="2" s="1"/>
  <c r="H98" i="2"/>
  <c r="O98" i="2" s="1"/>
  <c r="H97" i="2"/>
  <c r="O97" i="2" s="1"/>
  <c r="H96" i="2"/>
  <c r="O96" i="2" s="1"/>
  <c r="P96" i="2" l="1"/>
  <c r="P98" i="2"/>
  <c r="P100" i="2"/>
  <c r="P101" i="2"/>
  <c r="P97" i="2"/>
  <c r="P99" i="2"/>
  <c r="O95" i="2" l="1"/>
  <c r="P95" i="2" s="1"/>
  <c r="H95" i="2"/>
  <c r="H94" i="2"/>
  <c r="O94" i="2" s="1"/>
  <c r="P94" i="2" s="1"/>
  <c r="H93" i="2"/>
  <c r="O93" i="2" s="1"/>
  <c r="P93" i="2" s="1"/>
  <c r="H92" i="2"/>
  <c r="O92" i="2" s="1"/>
  <c r="P92" i="2" s="1"/>
  <c r="H91" i="2"/>
  <c r="O91" i="2" s="1"/>
  <c r="P91" i="2" s="1"/>
  <c r="H90" i="2"/>
  <c r="O90" i="2" s="1"/>
  <c r="P90" i="2" s="1"/>
  <c r="H89" i="2"/>
  <c r="O89" i="2" s="1"/>
  <c r="H88" i="2"/>
  <c r="O88" i="2" s="1"/>
  <c r="H87" i="2"/>
  <c r="O87" i="2" s="1"/>
  <c r="H86" i="2"/>
  <c r="O86" i="2" s="1"/>
  <c r="H85" i="2"/>
  <c r="O85" i="2" s="1"/>
  <c r="H84" i="2"/>
  <c r="O84" i="2" s="1"/>
  <c r="P88" i="2" l="1"/>
  <c r="P87" i="2"/>
  <c r="P89" i="2"/>
  <c r="P84" i="2"/>
  <c r="P85" i="2"/>
  <c r="P86" i="2"/>
  <c r="H78" i="2"/>
  <c r="O78" i="2" s="1"/>
  <c r="H79" i="2"/>
  <c r="O79" i="2" s="1"/>
  <c r="H80" i="2"/>
  <c r="O80" i="2" s="1"/>
  <c r="H81" i="2"/>
  <c r="O81" i="2" s="1"/>
  <c r="H82" i="2"/>
  <c r="O82" i="2" s="1"/>
  <c r="H83" i="2"/>
  <c r="O83" i="2" s="1"/>
  <c r="P83" i="2" s="1"/>
  <c r="P78" i="2" l="1"/>
  <c r="P79" i="2"/>
  <c r="P80" i="2"/>
  <c r="P81" i="2"/>
  <c r="P82" i="2"/>
  <c r="H77" i="2"/>
  <c r="O77" i="2" s="1"/>
  <c r="P77" i="2" s="1"/>
  <c r="H76" i="2"/>
  <c r="O76" i="2" s="1"/>
  <c r="P76" i="2" s="1"/>
  <c r="H75" i="2"/>
  <c r="O75" i="2" s="1"/>
  <c r="P75" i="2" s="1"/>
  <c r="H74" i="2"/>
  <c r="O74" i="2" s="1"/>
  <c r="P74" i="2" s="1"/>
  <c r="H73" i="2"/>
  <c r="O73" i="2" s="1"/>
  <c r="P73" i="2" s="1"/>
  <c r="H72" i="2"/>
  <c r="O72" i="2" s="1"/>
  <c r="P72" i="2" s="1"/>
  <c r="H71" i="2" l="1"/>
  <c r="O71" i="2" s="1"/>
  <c r="P71" i="2" s="1"/>
  <c r="H70" i="2"/>
  <c r="O70" i="2" s="1"/>
  <c r="P70" i="2" s="1"/>
  <c r="H69" i="2"/>
  <c r="O69" i="2" s="1"/>
  <c r="P69" i="2" s="1"/>
  <c r="H68" i="2"/>
  <c r="O68" i="2" s="1"/>
  <c r="P68" i="2" s="1"/>
  <c r="H67" i="2"/>
  <c r="O67" i="2" s="1"/>
  <c r="P67" i="2" s="1"/>
  <c r="H66" i="2"/>
  <c r="O66" i="2" s="1"/>
  <c r="P66" i="2" s="1"/>
  <c r="H60" i="2" l="1"/>
  <c r="O60" i="2" s="1"/>
  <c r="H61" i="2"/>
  <c r="O61" i="2" s="1"/>
  <c r="P61" i="2" s="1"/>
  <c r="H62" i="2"/>
  <c r="O62" i="2" s="1"/>
  <c r="P62" i="2" s="1"/>
  <c r="H63" i="2"/>
  <c r="O63" i="2" s="1"/>
  <c r="P63" i="2" s="1"/>
  <c r="H64" i="2"/>
  <c r="O64" i="2" s="1"/>
  <c r="P64" i="2" s="1"/>
  <c r="H65" i="2"/>
  <c r="O65" i="2" s="1"/>
  <c r="P65" i="2" s="1"/>
  <c r="P60" i="2" l="1"/>
  <c r="H59" i="2"/>
  <c r="O59" i="2" s="1"/>
  <c r="P59" i="2" s="1"/>
  <c r="H58" i="2"/>
  <c r="O58" i="2" s="1"/>
  <c r="P58" i="2" s="1"/>
  <c r="H57" i="2"/>
  <c r="O57" i="2" s="1"/>
  <c r="P57" i="2" s="1"/>
  <c r="H56" i="2"/>
  <c r="O56" i="2" s="1"/>
  <c r="P56" i="2" s="1"/>
  <c r="H55" i="2"/>
  <c r="O55" i="2" s="1"/>
  <c r="P55" i="2" s="1"/>
  <c r="H54" i="2"/>
  <c r="O54" i="2" s="1"/>
  <c r="P54" i="2" s="1"/>
  <c r="H48" i="2"/>
  <c r="O48" i="2" s="1"/>
  <c r="P48" i="2" s="1"/>
  <c r="H49" i="2"/>
  <c r="O49" i="2" s="1"/>
  <c r="P49" i="2" s="1"/>
  <c r="H50" i="2"/>
  <c r="O50" i="2" s="1"/>
  <c r="P50" i="2" s="1"/>
  <c r="H51" i="2"/>
  <c r="O51" i="2" s="1"/>
  <c r="H52" i="2"/>
  <c r="O52" i="2" s="1"/>
  <c r="P52" i="2" s="1"/>
  <c r="H53" i="2"/>
  <c r="O53" i="2" s="1"/>
  <c r="P53" i="2" s="1"/>
  <c r="H42" i="2"/>
  <c r="O42" i="2" s="1"/>
  <c r="P42" i="2" s="1"/>
  <c r="H43" i="2"/>
  <c r="O43" i="2" s="1"/>
  <c r="P43" i="2" s="1"/>
  <c r="H44" i="2"/>
  <c r="O44" i="2" s="1"/>
  <c r="P44" i="2" s="1"/>
  <c r="H45" i="2"/>
  <c r="O45" i="2" s="1"/>
  <c r="P45" i="2" s="1"/>
  <c r="H46" i="2"/>
  <c r="O46" i="2" s="1"/>
  <c r="P46" i="2" s="1"/>
  <c r="H47" i="2"/>
  <c r="O47" i="2" s="1"/>
  <c r="P47" i="2" s="1"/>
  <c r="H36" i="2"/>
  <c r="O36" i="2" s="1"/>
  <c r="H37" i="2"/>
  <c r="O37" i="2" s="1"/>
  <c r="H38" i="2"/>
  <c r="O38" i="2" s="1"/>
  <c r="H39" i="2"/>
  <c r="O39" i="2" s="1"/>
  <c r="H40" i="2"/>
  <c r="O40" i="2" s="1"/>
  <c r="H41" i="2"/>
  <c r="O41" i="2" s="1"/>
  <c r="P38" i="2" l="1"/>
  <c r="P41" i="2"/>
  <c r="P37" i="2"/>
  <c r="P40" i="2"/>
  <c r="P36" i="2"/>
  <c r="P39" i="2"/>
  <c r="P51" i="2"/>
  <c r="H33" i="2"/>
  <c r="O33" i="2" s="1"/>
  <c r="P33" i="2" s="1"/>
  <c r="H34" i="2"/>
  <c r="O34" i="2" s="1"/>
  <c r="H35" i="2"/>
  <c r="O35" i="2" s="1"/>
  <c r="P35" i="2" l="1"/>
  <c r="P34" i="2"/>
  <c r="H30" i="2"/>
  <c r="O30" i="2" s="1"/>
  <c r="H31" i="2"/>
  <c r="O31" i="2" s="1"/>
  <c r="H32" i="2"/>
  <c r="O32" i="2" s="1"/>
  <c r="P31" i="2" l="1"/>
  <c r="P32" i="2"/>
  <c r="P30" i="2"/>
  <c r="H24" i="2"/>
  <c r="O24" i="2" s="1"/>
  <c r="H25" i="2"/>
  <c r="O25" i="2" s="1"/>
  <c r="H26" i="2"/>
  <c r="O26" i="2" s="1"/>
  <c r="H27" i="2"/>
  <c r="O27" i="2" s="1"/>
  <c r="H28" i="2"/>
  <c r="O28" i="2" s="1"/>
  <c r="H29" i="2"/>
  <c r="O29" i="2" s="1"/>
  <c r="P26" i="2" l="1"/>
  <c r="P25" i="2"/>
  <c r="P24" i="2"/>
  <c r="P27" i="2"/>
  <c r="P28" i="2"/>
  <c r="P29" i="2"/>
  <c r="H23" i="2"/>
  <c r="O23" i="2" s="1"/>
  <c r="H18" i="2"/>
  <c r="O18" i="2" s="1"/>
  <c r="H19" i="2"/>
  <c r="O19" i="2" s="1"/>
  <c r="H20" i="2"/>
  <c r="O20" i="2" s="1"/>
  <c r="H21" i="2"/>
  <c r="O21" i="2" s="1"/>
  <c r="H22" i="2"/>
  <c r="O22" i="2" s="1"/>
  <c r="P20" i="2" l="1"/>
  <c r="P19" i="2"/>
  <c r="P18" i="2"/>
  <c r="P22" i="2"/>
  <c r="P21" i="2"/>
  <c r="P23" i="2"/>
  <c r="H12" i="2"/>
  <c r="O12" i="2" s="1"/>
  <c r="H13" i="2"/>
  <c r="O13" i="2" s="1"/>
  <c r="H14" i="2"/>
  <c r="O14" i="2" s="1"/>
  <c r="H15" i="2"/>
  <c r="O15" i="2" s="1"/>
  <c r="H16" i="2"/>
  <c r="O16" i="2" s="1"/>
  <c r="H17" i="2"/>
  <c r="O17" i="2" s="1"/>
  <c r="P16" i="2" l="1"/>
  <c r="P15" i="2"/>
  <c r="P13" i="2"/>
  <c r="P14" i="2"/>
  <c r="P12" i="2"/>
  <c r="P17" i="2"/>
  <c r="H6" i="2"/>
  <c r="O6" i="2" s="1"/>
  <c r="H7" i="2"/>
  <c r="O7" i="2" s="1"/>
  <c r="H8" i="2"/>
  <c r="O8" i="2" s="1"/>
  <c r="H9" i="2"/>
  <c r="O9" i="2" s="1"/>
  <c r="H10" i="2"/>
  <c r="O10" i="2" s="1"/>
  <c r="H11" i="2"/>
  <c r="O11" i="2" s="1"/>
  <c r="P6" i="2" l="1"/>
  <c r="P7" i="2"/>
  <c r="P8" i="2"/>
  <c r="P9" i="2"/>
  <c r="P10" i="2"/>
  <c r="P11" i="2"/>
</calcChain>
</file>

<file path=xl/sharedStrings.xml><?xml version="1.0" encoding="utf-8"?>
<sst xmlns="http://schemas.openxmlformats.org/spreadsheetml/2006/main" count="92" uniqueCount="84">
  <si>
    <t>effective length [m]</t>
  </si>
  <si>
    <t>diameter [mm]</t>
  </si>
  <si>
    <t>number fibers [-]</t>
  </si>
  <si>
    <t>area [m^2]</t>
  </si>
  <si>
    <t>time [sec]</t>
  </si>
  <si>
    <t>volume permeate [L]</t>
  </si>
  <si>
    <t>TMP [bar]</t>
  </si>
  <si>
    <t>Retention [-]</t>
  </si>
  <si>
    <t>conductivity permeate [uS/cm]</t>
  </si>
  <si>
    <t>conductivity feed [uS/cm]</t>
  </si>
  <si>
    <t>20.09.2019</t>
  </si>
  <si>
    <t>23.09.2019</t>
  </si>
  <si>
    <t>26.09.2019</t>
  </si>
  <si>
    <t>27.09.2019</t>
  </si>
  <si>
    <t>10.10.2019</t>
  </si>
  <si>
    <t>STD</t>
  </si>
  <si>
    <t>23.10.2019</t>
  </si>
  <si>
    <t>24.10.2019</t>
  </si>
  <si>
    <t>25.10.2019</t>
  </si>
  <si>
    <t>29.10.2019</t>
  </si>
  <si>
    <t>04.11.2019</t>
  </si>
  <si>
    <t>08.11.2019</t>
  </si>
  <si>
    <t>12.11.2019</t>
  </si>
  <si>
    <t>13.11.2019</t>
  </si>
  <si>
    <t>19.11.2019</t>
  </si>
  <si>
    <t>22.11.2019</t>
  </si>
  <si>
    <t>25.11.2019</t>
  </si>
  <si>
    <t>conductivity feed end [uS/cm]</t>
  </si>
  <si>
    <t>18.11.2019</t>
  </si>
  <si>
    <t>14.11.2019</t>
  </si>
  <si>
    <t>conductivity feed start [uS/cm]</t>
  </si>
  <si>
    <t>06.12.2019</t>
  </si>
  <si>
    <t>13.03.2020</t>
  </si>
  <si>
    <t>05.06.2020</t>
  </si>
  <si>
    <t>15.06.2020</t>
  </si>
  <si>
    <t>17.06.2020</t>
  </si>
  <si>
    <t>inlet velocity [m/s]</t>
  </si>
  <si>
    <t>temperature permeate [°C]</t>
  </si>
  <si>
    <t>temperature feed [°C]</t>
  </si>
  <si>
    <t>temperature retentate [°C]</t>
  </si>
  <si>
    <t>Flux [LMH]</t>
  </si>
  <si>
    <t>Permeability [LMHbar]</t>
  </si>
  <si>
    <t>08.07.2020</t>
  </si>
  <si>
    <t>26.06.2020</t>
  </si>
  <si>
    <t>24.06.2020</t>
  </si>
  <si>
    <t>Concentration [mM]</t>
  </si>
  <si>
    <t>Conductivity [uS/cm]</t>
  </si>
  <si>
    <t>AVG</t>
  </si>
  <si>
    <t>95% CONF</t>
  </si>
  <si>
    <t>Raw Data</t>
  </si>
  <si>
    <t>tinv</t>
  </si>
  <si>
    <t>number samples</t>
  </si>
  <si>
    <t>Fit</t>
  </si>
  <si>
    <t>Matlab</t>
  </si>
  <si>
    <t>x^3</t>
  </si>
  <si>
    <t>x^2</t>
  </si>
  <si>
    <t>x</t>
  </si>
  <si>
    <t>Linear</t>
  </si>
  <si>
    <t>Square</t>
  </si>
  <si>
    <t>Cubic</t>
  </si>
  <si>
    <t>Low range</t>
  </si>
  <si>
    <t>High range</t>
  </si>
  <si>
    <t>Concentration Cubic Fit [mM]</t>
  </si>
  <si>
    <t>Concentration Linear Fit [mM]</t>
  </si>
  <si>
    <t>Date Measurement [dd.mm.yyyy]</t>
  </si>
  <si>
    <t>Measurement Date [dd.mm.yyyy]</t>
  </si>
  <si>
    <t>09.05.2019</t>
  </si>
  <si>
    <t>L [m]</t>
  </si>
  <si>
    <t>p_in [bar]</t>
  </si>
  <si>
    <t>p_out [bar]</t>
  </si>
  <si>
    <t>Q_feed [L/h]</t>
  </si>
  <si>
    <t>Q_feed [m3/s]</t>
  </si>
  <si>
    <t>inner diameter fiber [m]</t>
  </si>
  <si>
    <t>A_m [m^2]</t>
  </si>
  <si>
    <t>Time [h:min:sec]</t>
  </si>
  <si>
    <t>Time [s]</t>
  </si>
  <si>
    <t>Volume [m3]</t>
  </si>
  <si>
    <t>Q_permeate [m3/s]</t>
  </si>
  <si>
    <t>Q_permeate [L/h]</t>
  </si>
  <si>
    <t>Flux [m/s]</t>
  </si>
  <si>
    <t>v_in [m/s]</t>
  </si>
  <si>
    <t>Conductivity_feed [uS/cm]</t>
  </si>
  <si>
    <t>Conductivity_permeate [uS/cm]</t>
  </si>
  <si>
    <t>Reynolds [-]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</si>
</sst>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[$-F400]h:mm:ss\ AM/PM"/>
    <numFmt numFmtId="166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 applyAlignment="1">
      <alignment vertical="center" wrapText="1"/>
    </xf>
    <xf numFmtId="2" fontId="0" fillId="0" borderId="0" xfId="0" applyNumberFormat="1"/>
    <xf numFmtId="0" fontId="0" fillId="0" borderId="0" xfId="0" applyFill="1"/>
    <xf numFmtId="164" fontId="0" fillId="0" borderId="0" xfId="0" applyNumberFormat="1"/>
    <xf numFmtId="11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0.1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'[1]Preliminary Measurements'!$Q$5:$Q$10</c:f>
              <c:numCache>
                <c:formatCode>General</c:formatCode>
                <c:ptCount val="6"/>
                <c:pt idx="0">
                  <c:v>2.8877756699872141</c:v>
                </c:pt>
                <c:pt idx="1">
                  <c:v>5.6558259805222209</c:v>
                </c:pt>
                <c:pt idx="2">
                  <c:v>9.2801716088568718</c:v>
                </c:pt>
                <c:pt idx="3">
                  <c:v>13.779648752545048</c:v>
                </c:pt>
                <c:pt idx="4">
                  <c:v>16.163332067558766</c:v>
                </c:pt>
                <c:pt idx="5">
                  <c:v>20.607027590664046</c:v>
                </c:pt>
              </c:numCache>
            </c:numRef>
          </c:xVal>
          <c:yVal>
            <c:numRef>
              <c:f>'[1]Preliminary Measurements'!$V$5:$V$10</c:f>
              <c:numCache>
                <c:formatCode>General</c:formatCode>
                <c:ptCount val="6"/>
                <c:pt idx="0">
                  <c:v>0.68288141315689033</c:v>
                </c:pt>
                <c:pt idx="1">
                  <c:v>0.79119720967266294</c:v>
                </c:pt>
                <c:pt idx="2">
                  <c:v>0.83495342654474314</c:v>
                </c:pt>
                <c:pt idx="3">
                  <c:v>0.86248941259623879</c:v>
                </c:pt>
                <c:pt idx="4">
                  <c:v>0.87434049658358792</c:v>
                </c:pt>
                <c:pt idx="5">
                  <c:v>0.87931452162959545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F7-42A8-B64B-63074CB58CD4}"/>
            </c:ext>
          </c:extLst>
        </c:ser>
        <c:ser>
          <c:idx val="1"/>
          <c:order val="1"/>
          <c:tx>
            <c:v>0.3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'[1]Preliminary Measurements'!$Q$11:$Q$16</c:f>
              <c:numCache>
                <c:formatCode>General</c:formatCode>
                <c:ptCount val="6"/>
                <c:pt idx="0">
                  <c:v>3.1059673395718721</c:v>
                </c:pt>
                <c:pt idx="1">
                  <c:v>6.2383123210933995</c:v>
                </c:pt>
                <c:pt idx="2">
                  <c:v>10.273584277045424</c:v>
                </c:pt>
                <c:pt idx="3">
                  <c:v>14.194420788574833</c:v>
                </c:pt>
                <c:pt idx="4">
                  <c:v>18.249969585310502</c:v>
                </c:pt>
                <c:pt idx="5">
                  <c:v>21.764778542481412</c:v>
                </c:pt>
              </c:numCache>
            </c:numRef>
          </c:xVal>
          <c:yVal>
            <c:numRef>
              <c:f>'[1]Preliminary Measurements'!$V$11:$V$16</c:f>
              <c:numCache>
                <c:formatCode>General</c:formatCode>
                <c:ptCount val="6"/>
                <c:pt idx="0">
                  <c:v>0.7686880925078976</c:v>
                </c:pt>
                <c:pt idx="1">
                  <c:v>0.81591588015497563</c:v>
                </c:pt>
                <c:pt idx="2">
                  <c:v>0.86096516585481198</c:v>
                </c:pt>
                <c:pt idx="3">
                  <c:v>0.87894893336534918</c:v>
                </c:pt>
                <c:pt idx="4">
                  <c:v>0.88343477135129689</c:v>
                </c:pt>
                <c:pt idx="5">
                  <c:v>0.88691232361722627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F7-42A8-B64B-63074CB58CD4}"/>
            </c:ext>
          </c:extLst>
        </c:ser>
        <c:ser>
          <c:idx val="2"/>
          <c:order val="2"/>
          <c:tx>
            <c:v>0.45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'[1]Preliminary Measurements'!$Q$17:$Q$22</c:f>
              <c:numCache>
                <c:formatCode>General</c:formatCode>
                <c:ptCount val="6"/>
                <c:pt idx="0">
                  <c:v>3.1163568852129306</c:v>
                </c:pt>
                <c:pt idx="1">
                  <c:v>6.6222583810774767</c:v>
                </c:pt>
                <c:pt idx="2">
                  <c:v>11.375658568722047</c:v>
                </c:pt>
                <c:pt idx="3">
                  <c:v>14.716129735727726</c:v>
                </c:pt>
                <c:pt idx="4">
                  <c:v>18.72961966365347</c:v>
                </c:pt>
                <c:pt idx="5">
                  <c:v>23.471295527869543</c:v>
                </c:pt>
              </c:numCache>
            </c:numRef>
          </c:xVal>
          <c:yVal>
            <c:numRef>
              <c:f>'[1]Preliminary Measurements'!$V$17:$V$22</c:f>
              <c:numCache>
                <c:formatCode>General</c:formatCode>
                <c:ptCount val="6"/>
                <c:pt idx="0">
                  <c:v>0.7501285402011193</c:v>
                </c:pt>
                <c:pt idx="1">
                  <c:v>0.82587656671250853</c:v>
                </c:pt>
                <c:pt idx="2">
                  <c:v>0.86314972087063746</c:v>
                </c:pt>
                <c:pt idx="3">
                  <c:v>0.87516968514871196</c:v>
                </c:pt>
                <c:pt idx="4">
                  <c:v>0.87956545905084282</c:v>
                </c:pt>
                <c:pt idx="5">
                  <c:v>0.88019285400990954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F7-42A8-B64B-63074CB58CD4}"/>
            </c:ext>
          </c:extLst>
        </c:ser>
        <c:ser>
          <c:idx val="3"/>
          <c:order val="3"/>
          <c:tx>
            <c:v>0.6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'[1]Preliminary Measurements'!$Q$23:$Q$28</c:f>
              <c:numCache>
                <c:formatCode>General</c:formatCode>
                <c:ptCount val="6"/>
                <c:pt idx="0">
                  <c:v>2.9087105042685715</c:v>
                </c:pt>
                <c:pt idx="1">
                  <c:v>6.7201242684825626</c:v>
                </c:pt>
                <c:pt idx="2">
                  <c:v>10.91348181201568</c:v>
                </c:pt>
                <c:pt idx="3">
                  <c:v>14.828100288064782</c:v>
                </c:pt>
                <c:pt idx="4">
                  <c:v>17.949805611867895</c:v>
                </c:pt>
                <c:pt idx="5">
                  <c:v>23.121783500033217</c:v>
                </c:pt>
              </c:numCache>
            </c:numRef>
          </c:xVal>
          <c:yVal>
            <c:numRef>
              <c:f>'[1]Preliminary Measurements'!$V$23:$V$28</c:f>
              <c:numCache>
                <c:formatCode>General</c:formatCode>
                <c:ptCount val="6"/>
                <c:pt idx="0">
                  <c:v>0.72573509125910984</c:v>
                </c:pt>
                <c:pt idx="1">
                  <c:v>0.82953342398215024</c:v>
                </c:pt>
                <c:pt idx="2">
                  <c:v>0.86123382167256679</c:v>
                </c:pt>
                <c:pt idx="3">
                  <c:v>0.86950986038410416</c:v>
                </c:pt>
                <c:pt idx="4">
                  <c:v>0.87433392685672506</c:v>
                </c:pt>
                <c:pt idx="5">
                  <c:v>0.87612624085946711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F7-42A8-B64B-63074CB58CD4}"/>
            </c:ext>
          </c:extLst>
        </c:ser>
        <c:ser>
          <c:idx val="4"/>
          <c:order val="4"/>
          <c:tx>
            <c:v>0.75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'[1]Preliminary Measurements'!$Q$29:$Q$34</c:f>
              <c:numCache>
                <c:formatCode>General</c:formatCode>
                <c:ptCount val="6"/>
                <c:pt idx="0">
                  <c:v>2.7731368042728972</c:v>
                </c:pt>
                <c:pt idx="1">
                  <c:v>6.4429765272927195</c:v>
                </c:pt>
                <c:pt idx="2">
                  <c:v>9.871349358329212</c:v>
                </c:pt>
                <c:pt idx="3">
                  <c:v>13.794577949460054</c:v>
                </c:pt>
                <c:pt idx="4">
                  <c:v>17.35446903319168</c:v>
                </c:pt>
                <c:pt idx="5">
                  <c:v>19.925501482553411</c:v>
                </c:pt>
              </c:numCache>
            </c:numRef>
          </c:xVal>
          <c:yVal>
            <c:numRef>
              <c:f>'[1]Preliminary Measurements'!$V$29:$V$34</c:f>
              <c:numCache>
                <c:formatCode>General</c:formatCode>
                <c:ptCount val="6"/>
                <c:pt idx="0">
                  <c:v>0.70008782730270802</c:v>
                </c:pt>
                <c:pt idx="1">
                  <c:v>0.82333751482947781</c:v>
                </c:pt>
                <c:pt idx="2">
                  <c:v>0.85397913043469043</c:v>
                </c:pt>
                <c:pt idx="3">
                  <c:v>0.86584783241172947</c:v>
                </c:pt>
                <c:pt idx="4">
                  <c:v>0.86545080403135266</c:v>
                </c:pt>
                <c:pt idx="5">
                  <c:v>0.86545080403135266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5F7-42A8-B64B-63074CB58CD4}"/>
            </c:ext>
          </c:extLst>
        </c:ser>
        <c:ser>
          <c:idx val="5"/>
          <c:order val="5"/>
          <c:tx>
            <c:v>1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'[1]Preliminary Measurements'!$Q$35:$Q$39</c:f>
              <c:numCache>
                <c:formatCode>General</c:formatCode>
                <c:ptCount val="5"/>
                <c:pt idx="0">
                  <c:v>2.5373446487348805</c:v>
                </c:pt>
                <c:pt idx="1">
                  <c:v>5.8209671353329604</c:v>
                </c:pt>
                <c:pt idx="2">
                  <c:v>9.7734756840158354</c:v>
                </c:pt>
                <c:pt idx="3">
                  <c:v>12.565897308020359</c:v>
                </c:pt>
                <c:pt idx="4">
                  <c:v>16.156153681740463</c:v>
                </c:pt>
              </c:numCache>
            </c:numRef>
          </c:xVal>
          <c:yVal>
            <c:numRef>
              <c:f>'[1]Preliminary Measurements'!$V$35:$V$39</c:f>
              <c:numCache>
                <c:formatCode>General</c:formatCode>
                <c:ptCount val="5"/>
                <c:pt idx="0">
                  <c:v>0.71487848874361226</c:v>
                </c:pt>
                <c:pt idx="1">
                  <c:v>0.80471363042333965</c:v>
                </c:pt>
                <c:pt idx="2">
                  <c:v>0.8313539524443424</c:v>
                </c:pt>
                <c:pt idx="3">
                  <c:v>0.84562449548370544</c:v>
                </c:pt>
                <c:pt idx="4">
                  <c:v>0.83541036338463659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5F7-42A8-B64B-63074CB58CD4}"/>
            </c:ext>
          </c:extLst>
        </c:ser>
        <c:ser>
          <c:idx val="6"/>
          <c:order val="6"/>
          <c:tx>
            <c:v>1.5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'[1]Preliminary Measurements'!$Q$40:$Q$45</c:f>
              <c:numCache>
                <c:formatCode>General</c:formatCode>
                <c:ptCount val="6"/>
                <c:pt idx="0">
                  <c:v>2.5737609555996821</c:v>
                </c:pt>
                <c:pt idx="1">
                  <c:v>5.7070351624166866</c:v>
                </c:pt>
                <c:pt idx="2">
                  <c:v>9.3758434811131277</c:v>
                </c:pt>
                <c:pt idx="3">
                  <c:v>12.501124641484173</c:v>
                </c:pt>
                <c:pt idx="4">
                  <c:v>15.442565733598093</c:v>
                </c:pt>
                <c:pt idx="5">
                  <c:v>21.001889397693407</c:v>
                </c:pt>
              </c:numCache>
            </c:numRef>
          </c:xVal>
          <c:yVal>
            <c:numRef>
              <c:f>'[1]Preliminary Measurements'!$V$40:$V$45</c:f>
              <c:numCache>
                <c:formatCode>General</c:formatCode>
                <c:ptCount val="6"/>
                <c:pt idx="0">
                  <c:v>0.70994638105754937</c:v>
                </c:pt>
                <c:pt idx="1">
                  <c:v>0.75943141595622854</c:v>
                </c:pt>
                <c:pt idx="2">
                  <c:v>0.81908791889494359</c:v>
                </c:pt>
                <c:pt idx="3">
                  <c:v>0.82629465794298784</c:v>
                </c:pt>
                <c:pt idx="4">
                  <c:v>0.82574747242880775</c:v>
                </c:pt>
                <c:pt idx="5">
                  <c:v>0.80440618961741595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5F7-42A8-B64B-63074CB58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8585336"/>
        <c:axId val="798585664"/>
      </c:scatterChart>
      <c:valAx>
        <c:axId val="798585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Flux [LMH]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98585664"/>
        <c:crosses val="autoZero"/>
        <c:crossBetween val="midCat"/>
      </c:valAx>
      <c:valAx>
        <c:axId val="798585664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Retention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98585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0.63 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0.15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'[1]Preliminary Measurements'!$Q$46:$Q$50</c:f>
              <c:numCache>
                <c:formatCode>General</c:formatCode>
                <c:ptCount val="5"/>
                <c:pt idx="0">
                  <c:v>2.9929469646817899</c:v>
                </c:pt>
                <c:pt idx="1">
                  <c:v>6.1616315560160784</c:v>
                </c:pt>
                <c:pt idx="2">
                  <c:v>9.7164189921792001</c:v>
                </c:pt>
                <c:pt idx="3">
                  <c:v>12.821289722762781</c:v>
                </c:pt>
                <c:pt idx="4">
                  <c:v>15.899594714475057</c:v>
                </c:pt>
              </c:numCache>
            </c:numRef>
          </c:xVal>
          <c:yVal>
            <c:numRef>
              <c:f>'[1]Preliminary Measurements'!$V$46:$V$50</c:f>
              <c:numCache>
                <c:formatCode>General</c:formatCode>
                <c:ptCount val="5"/>
                <c:pt idx="0">
                  <c:v>0.77202018228779645</c:v>
                </c:pt>
                <c:pt idx="1">
                  <c:v>0.84303046025790784</c:v>
                </c:pt>
                <c:pt idx="2">
                  <c:v>0.82112147250714052</c:v>
                </c:pt>
                <c:pt idx="3">
                  <c:v>0.85191185541610703</c:v>
                </c:pt>
                <c:pt idx="4">
                  <c:v>0.87377968534646289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57-4666-8E90-BFBD00EF6351}"/>
            </c:ext>
          </c:extLst>
        </c:ser>
        <c:ser>
          <c:idx val="1"/>
          <c:order val="1"/>
          <c:tx>
            <c:v>0.3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'[1]Preliminary Measurements'!$Q$51:$Q$56</c:f>
              <c:numCache>
                <c:formatCode>General</c:formatCode>
                <c:ptCount val="6"/>
                <c:pt idx="0">
                  <c:v>2.8252356761874911</c:v>
                </c:pt>
                <c:pt idx="1">
                  <c:v>10.028140284078466</c:v>
                </c:pt>
                <c:pt idx="2">
                  <c:v>17.38606569961533</c:v>
                </c:pt>
                <c:pt idx="3">
                  <c:v>6.6626873089228811</c:v>
                </c:pt>
                <c:pt idx="4">
                  <c:v>13.991643348738052</c:v>
                </c:pt>
                <c:pt idx="5">
                  <c:v>22.092068445375872</c:v>
                </c:pt>
              </c:numCache>
            </c:numRef>
          </c:xVal>
          <c:yVal>
            <c:numRef>
              <c:f>'[1]Preliminary Measurements'!$V$51:$V$56</c:f>
              <c:numCache>
                <c:formatCode>General</c:formatCode>
                <c:ptCount val="6"/>
                <c:pt idx="0">
                  <c:v>0.78830334599217278</c:v>
                </c:pt>
                <c:pt idx="1">
                  <c:v>0.87953662743539018</c:v>
                </c:pt>
                <c:pt idx="2">
                  <c:v>0.90914433807536477</c:v>
                </c:pt>
                <c:pt idx="3">
                  <c:v>0.84611434688066389</c:v>
                </c:pt>
                <c:pt idx="4">
                  <c:v>0.89847661419381331</c:v>
                </c:pt>
                <c:pt idx="5">
                  <c:v>0.91745145284248775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57-4666-8E90-BFBD00EF6351}"/>
            </c:ext>
          </c:extLst>
        </c:ser>
        <c:ser>
          <c:idx val="2"/>
          <c:order val="2"/>
          <c:tx>
            <c:v>0.45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'[1]Preliminary Measurements'!$Q$57:$Q$62</c:f>
              <c:numCache>
                <c:formatCode>General</c:formatCode>
                <c:ptCount val="6"/>
                <c:pt idx="0">
                  <c:v>3.2135742577152402</c:v>
                </c:pt>
                <c:pt idx="1">
                  <c:v>6.7672713383273493</c:v>
                </c:pt>
                <c:pt idx="2">
                  <c:v>10.417035655627489</c:v>
                </c:pt>
                <c:pt idx="3">
                  <c:v>13.941596591742057</c:v>
                </c:pt>
                <c:pt idx="4">
                  <c:v>18.358736105957362</c:v>
                </c:pt>
                <c:pt idx="5">
                  <c:v>23.177904333771167</c:v>
                </c:pt>
              </c:numCache>
            </c:numRef>
          </c:xVal>
          <c:yVal>
            <c:numRef>
              <c:f>'[1]Preliminary Measurements'!$V$57:$V$62</c:f>
              <c:numCache>
                <c:formatCode>General</c:formatCode>
                <c:ptCount val="6"/>
                <c:pt idx="0">
                  <c:v>0.74600859787224727</c:v>
                </c:pt>
                <c:pt idx="1">
                  <c:v>0.83890930766323202</c:v>
                </c:pt>
                <c:pt idx="2">
                  <c:v>0.87586614799644491</c:v>
                </c:pt>
                <c:pt idx="3">
                  <c:v>0.89419681152561725</c:v>
                </c:pt>
                <c:pt idx="4">
                  <c:v>0.90592339074273409</c:v>
                </c:pt>
                <c:pt idx="5">
                  <c:v>0.91196012602844134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57-4666-8E90-BFBD00EF6351}"/>
            </c:ext>
          </c:extLst>
        </c:ser>
        <c:ser>
          <c:idx val="3"/>
          <c:order val="3"/>
          <c:tx>
            <c:v>0.6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'[1]Preliminary Measurements'!$Q$63:$Q$68</c:f>
              <c:numCache>
                <c:formatCode>General</c:formatCode>
                <c:ptCount val="6"/>
                <c:pt idx="0">
                  <c:v>2.9720811034901091</c:v>
                </c:pt>
                <c:pt idx="1">
                  <c:v>6.5902667946954585</c:v>
                </c:pt>
                <c:pt idx="2">
                  <c:v>10.105075751866369</c:v>
                </c:pt>
                <c:pt idx="3">
                  <c:v>14.512608792574044</c:v>
                </c:pt>
                <c:pt idx="4">
                  <c:v>18.43493549326973</c:v>
                </c:pt>
                <c:pt idx="5">
                  <c:v>22.002987524225162</c:v>
                </c:pt>
              </c:numCache>
            </c:numRef>
          </c:xVal>
          <c:yVal>
            <c:numRef>
              <c:f>'[1]Preliminary Measurements'!$V$63:$V$68</c:f>
              <c:numCache>
                <c:formatCode>General</c:formatCode>
                <c:ptCount val="6"/>
                <c:pt idx="0">
                  <c:v>0.73825946564669209</c:v>
                </c:pt>
                <c:pt idx="1">
                  <c:v>0.82389746100691019</c:v>
                </c:pt>
                <c:pt idx="2">
                  <c:v>0.85838754933917605</c:v>
                </c:pt>
                <c:pt idx="3">
                  <c:v>0.8777850100440826</c:v>
                </c:pt>
                <c:pt idx="4">
                  <c:v>0.8873534063828793</c:v>
                </c:pt>
                <c:pt idx="5">
                  <c:v>0.89323675182221407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B57-4666-8E90-BFBD00EF6351}"/>
            </c:ext>
          </c:extLst>
        </c:ser>
        <c:ser>
          <c:idx val="4"/>
          <c:order val="4"/>
          <c:tx>
            <c:v>1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'[1]Preliminary Measurements'!$Q$75:$Q$79</c:f>
              <c:numCache>
                <c:formatCode>General</c:formatCode>
                <c:ptCount val="5"/>
                <c:pt idx="0">
                  <c:v>2.7680123440744153</c:v>
                </c:pt>
                <c:pt idx="1">
                  <c:v>6.0896271569637124</c:v>
                </c:pt>
                <c:pt idx="2">
                  <c:v>9.537970245846779</c:v>
                </c:pt>
                <c:pt idx="3">
                  <c:v>13.194192173421376</c:v>
                </c:pt>
                <c:pt idx="4">
                  <c:v>16.492740216776721</c:v>
                </c:pt>
              </c:numCache>
            </c:numRef>
          </c:xVal>
          <c:yVal>
            <c:numRef>
              <c:f>'[1]Preliminary Measurements'!$V$75:$V$79</c:f>
              <c:numCache>
                <c:formatCode>General</c:formatCode>
                <c:ptCount val="5"/>
                <c:pt idx="0">
                  <c:v>0.77285797384139165</c:v>
                </c:pt>
                <c:pt idx="1">
                  <c:v>0.83498950817982742</c:v>
                </c:pt>
                <c:pt idx="2">
                  <c:v>0.86850927861415084</c:v>
                </c:pt>
                <c:pt idx="3">
                  <c:v>0.88588260201185554</c:v>
                </c:pt>
                <c:pt idx="4">
                  <c:v>0.894841067592831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B57-4666-8E90-BFBD00EF6351}"/>
            </c:ext>
          </c:extLst>
        </c:ser>
        <c:ser>
          <c:idx val="5"/>
          <c:order val="5"/>
          <c:tx>
            <c:v>1.5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'[1]Preliminary Measurements'!$Q$80:$Q$85</c:f>
              <c:numCache>
                <c:formatCode>General</c:formatCode>
                <c:ptCount val="6"/>
                <c:pt idx="0">
                  <c:v>3.1439954188163783</c:v>
                </c:pt>
                <c:pt idx="1">
                  <c:v>6.4030150602723808</c:v>
                </c:pt>
                <c:pt idx="2">
                  <c:v>9.3758434811131277</c:v>
                </c:pt>
                <c:pt idx="3">
                  <c:v>13.462749613906031</c:v>
                </c:pt>
                <c:pt idx="4">
                  <c:v>21.001889397693407</c:v>
                </c:pt>
                <c:pt idx="5">
                  <c:v>21.001889397693407</c:v>
                </c:pt>
              </c:numCache>
            </c:numRef>
          </c:xVal>
          <c:yVal>
            <c:numRef>
              <c:f>'[1]Preliminary Measurements'!$V$80:$V$85</c:f>
              <c:numCache>
                <c:formatCode>General</c:formatCode>
                <c:ptCount val="6"/>
                <c:pt idx="0">
                  <c:v>0.78511372928679823</c:v>
                </c:pt>
                <c:pt idx="1">
                  <c:v>0.84503025022465539</c:v>
                </c:pt>
                <c:pt idx="2">
                  <c:v>0.87590471543561854</c:v>
                </c:pt>
                <c:pt idx="3">
                  <c:v>0.89745979693174105</c:v>
                </c:pt>
                <c:pt idx="4">
                  <c:v>0.90507703633132253</c:v>
                </c:pt>
                <c:pt idx="5">
                  <c:v>0.90711405529148215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B57-4666-8E90-BFBD00EF6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8585336"/>
        <c:axId val="798585664"/>
      </c:scatterChart>
      <c:valAx>
        <c:axId val="798585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Flux [LMH]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98585664"/>
        <c:crosses val="autoZero"/>
        <c:crossBetween val="midCat"/>
      </c:valAx>
      <c:valAx>
        <c:axId val="798585664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Retention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98585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Raw Data 1.5m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0.1 m/s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('MgSO4 Retention'!$O$12:$O$17,'MgSO4 Retention'!$O$30:$O$35,'MgSO4 Retention'!$O$36:$O$42,'MgSO4 Retention'!$O$132:$O$137)</c:f>
              <c:numCache>
                <c:formatCode>0.00</c:formatCode>
                <c:ptCount val="25"/>
                <c:pt idx="0">
                  <c:v>2.3130244220683607</c:v>
                </c:pt>
                <c:pt idx="1">
                  <c:v>14.957557929375399</c:v>
                </c:pt>
                <c:pt idx="2">
                  <c:v>11.98888230980471</c:v>
                </c:pt>
                <c:pt idx="3">
                  <c:v>17.071125897656703</c:v>
                </c:pt>
                <c:pt idx="4">
                  <c:v>8.582205369313753</c:v>
                </c:pt>
                <c:pt idx="5">
                  <c:v>5.5496239667293876</c:v>
                </c:pt>
                <c:pt idx="6">
                  <c:v>8.9235430828660043</c:v>
                </c:pt>
                <c:pt idx="7">
                  <c:v>15.10138060177324</c:v>
                </c:pt>
                <c:pt idx="8">
                  <c:v>2.5495837379617159</c:v>
                </c:pt>
                <c:pt idx="9">
                  <c:v>17.847086165732009</c:v>
                </c:pt>
                <c:pt idx="10">
                  <c:v>5.5106792371383051</c:v>
                </c:pt>
                <c:pt idx="11">
                  <c:v>11.98888230980471</c:v>
                </c:pt>
                <c:pt idx="12">
                  <c:v>8.6293603438704221</c:v>
                </c:pt>
                <c:pt idx="13">
                  <c:v>18.476983324522546</c:v>
                </c:pt>
                <c:pt idx="14">
                  <c:v>2.587386462247804</c:v>
                </c:pt>
                <c:pt idx="15">
                  <c:v>5.7110675730342439</c:v>
                </c:pt>
                <c:pt idx="16">
                  <c:v>15.247995947421524</c:v>
                </c:pt>
                <c:pt idx="17">
                  <c:v>12.366484902239501</c:v>
                </c:pt>
                <c:pt idx="18">
                  <c:v>2.5209367296700109</c:v>
                </c:pt>
                <c:pt idx="19">
                  <c:v>2.6395690463603643</c:v>
                </c:pt>
                <c:pt idx="20">
                  <c:v>18.922211838366465</c:v>
                </c:pt>
                <c:pt idx="21">
                  <c:v>5.7529068959136147</c:v>
                </c:pt>
                <c:pt idx="22">
                  <c:v>15.705435825844168</c:v>
                </c:pt>
                <c:pt idx="23">
                  <c:v>8.9745347576252392</c:v>
                </c:pt>
                <c:pt idx="24">
                  <c:v>11.98888230980471</c:v>
                </c:pt>
              </c:numCache>
            </c:numRef>
          </c:xVal>
          <c:yVal>
            <c:numRef>
              <c:f>('MgSO4 Retention'!$S$12:$S$17,'MgSO4 Retention'!$S$30:$S$35,'MgSO4 Retention'!$S$36:$S$41,'MgSO4 Retention'!$S$132:$S$137)</c:f>
              <c:numCache>
                <c:formatCode>0.000</c:formatCode>
                <c:ptCount val="24"/>
                <c:pt idx="0">
                  <c:v>0.71147400127242655</c:v>
                </c:pt>
                <c:pt idx="1">
                  <c:v>0.808267125165818</c:v>
                </c:pt>
                <c:pt idx="2">
                  <c:v>0.82097959475441229</c:v>
                </c:pt>
                <c:pt idx="3">
                  <c:v>0.81157872969852474</c:v>
                </c:pt>
                <c:pt idx="4">
                  <c:v>0.82736190111217467</c:v>
                </c:pt>
                <c:pt idx="5">
                  <c:v>0.79400512499466935</c:v>
                </c:pt>
                <c:pt idx="6">
                  <c:v>0.82667368494630911</c:v>
                </c:pt>
                <c:pt idx="7">
                  <c:v>0.81960085037971131</c:v>
                </c:pt>
                <c:pt idx="8">
                  <c:v>0.73042173124691412</c:v>
                </c:pt>
                <c:pt idx="9">
                  <c:v>0.80888833874928612</c:v>
                </c:pt>
                <c:pt idx="10">
                  <c:v>0.80526499339278246</c:v>
                </c:pt>
                <c:pt idx="11">
                  <c:v>0.82614958800531413</c:v>
                </c:pt>
                <c:pt idx="12">
                  <c:v>0.82562700056798821</c:v>
                </c:pt>
                <c:pt idx="13">
                  <c:v>0.79425679815438155</c:v>
                </c:pt>
                <c:pt idx="14">
                  <c:v>0.72837406471951083</c:v>
                </c:pt>
                <c:pt idx="15">
                  <c:v>0.80860808893093661</c:v>
                </c:pt>
                <c:pt idx="16">
                  <c:v>0.80525602640264027</c:v>
                </c:pt>
                <c:pt idx="17">
                  <c:v>0.81409455490985372</c:v>
                </c:pt>
                <c:pt idx="18">
                  <c:v>0.73928681070389768</c:v>
                </c:pt>
                <c:pt idx="19">
                  <c:v>0.78907382881179333</c:v>
                </c:pt>
                <c:pt idx="20">
                  <c:v>0.80837611312584579</c:v>
                </c:pt>
                <c:pt idx="21">
                  <c:v>0.80787482309383318</c:v>
                </c:pt>
                <c:pt idx="22">
                  <c:v>0.82496890489913544</c:v>
                </c:pt>
                <c:pt idx="23">
                  <c:v>0.82256907061893825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C6-4168-A3DA-556E8F5D79C1}"/>
            </c:ext>
          </c:extLst>
        </c:ser>
        <c:ser>
          <c:idx val="1"/>
          <c:order val="1"/>
          <c:tx>
            <c:v>0.2 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('MgSO4 Retention'!$O$6:$O$11,'MgSO4 Retention'!$O$42:$O$47,'MgSO4 Retention'!$O$54:$O$59)</c:f>
              <c:numCache>
                <c:formatCode>0.00</c:formatCode>
                <c:ptCount val="18"/>
                <c:pt idx="0">
                  <c:v>8.6293603438704221</c:v>
                </c:pt>
                <c:pt idx="1">
                  <c:v>18.26213468121415</c:v>
                </c:pt>
                <c:pt idx="2">
                  <c:v>2.3406014643582962</c:v>
                </c:pt>
                <c:pt idx="3">
                  <c:v>14.816448892305818</c:v>
                </c:pt>
                <c:pt idx="4">
                  <c:v>5.4914111279175417</c:v>
                </c:pt>
                <c:pt idx="5">
                  <c:v>11.89805744382134</c:v>
                </c:pt>
                <c:pt idx="6">
                  <c:v>2.5209367296700109</c:v>
                </c:pt>
                <c:pt idx="7">
                  <c:v>5.5891230696954324</c:v>
                </c:pt>
                <c:pt idx="8">
                  <c:v>8.9235430828660043</c:v>
                </c:pt>
                <c:pt idx="9">
                  <c:v>12.366484902239501</c:v>
                </c:pt>
                <c:pt idx="10">
                  <c:v>15.705435825844168</c:v>
                </c:pt>
                <c:pt idx="11">
                  <c:v>19.152970519322153</c:v>
                </c:pt>
                <c:pt idx="12">
                  <c:v>9.0782866045342008</c:v>
                </c:pt>
                <c:pt idx="13">
                  <c:v>19.152970519322153</c:v>
                </c:pt>
                <c:pt idx="14">
                  <c:v>2.5704477620039552</c:v>
                </c:pt>
                <c:pt idx="15">
                  <c:v>15.864076591761789</c:v>
                </c:pt>
                <c:pt idx="16">
                  <c:v>5.7740572889132977</c:v>
                </c:pt>
                <c:pt idx="17">
                  <c:v>12.464631607812832</c:v>
                </c:pt>
              </c:numCache>
            </c:numRef>
          </c:xVal>
          <c:yVal>
            <c:numRef>
              <c:f>('MgSO4 Retention'!$S$6:$S$11,'MgSO4 Retention'!$S$42:$S$47,'MgSO4 Retention'!$S$54:$S$59)</c:f>
              <c:numCache>
                <c:formatCode>0.000</c:formatCode>
                <c:ptCount val="18"/>
                <c:pt idx="0">
                  <c:v>0.84193516283833569</c:v>
                </c:pt>
                <c:pt idx="1">
                  <c:v>0.85498105990628637</c:v>
                </c:pt>
                <c:pt idx="2">
                  <c:v>0.71386552848168883</c:v>
                </c:pt>
                <c:pt idx="3">
                  <c:v>0.85639784965724086</c:v>
                </c:pt>
                <c:pt idx="4">
                  <c:v>0.81259199075544897</c:v>
                </c:pt>
                <c:pt idx="5">
                  <c:v>0.85455510104197874</c:v>
                </c:pt>
                <c:pt idx="6">
                  <c:v>0.73921718826961702</c:v>
                </c:pt>
                <c:pt idx="7">
                  <c:v>0.82074613405714936</c:v>
                </c:pt>
                <c:pt idx="8">
                  <c:v>0.84500070203321664</c:v>
                </c:pt>
                <c:pt idx="9">
                  <c:v>0.85443382559020764</c:v>
                </c:pt>
                <c:pt idx="10">
                  <c:v>0.85460106002382297</c:v>
                </c:pt>
                <c:pt idx="11">
                  <c:v>0.85115142047465908</c:v>
                </c:pt>
                <c:pt idx="12">
                  <c:v>0.85479042602242639</c:v>
                </c:pt>
                <c:pt idx="13">
                  <c:v>0.85578165567973929</c:v>
                </c:pt>
                <c:pt idx="14">
                  <c:v>0.73453670943201055</c:v>
                </c:pt>
                <c:pt idx="15">
                  <c:v>0.86561205286751775</c:v>
                </c:pt>
                <c:pt idx="16">
                  <c:v>0.82353855435315415</c:v>
                </c:pt>
                <c:pt idx="17">
                  <c:v>0.87281397568489283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C6-4168-A3DA-556E8F5D79C1}"/>
            </c:ext>
          </c:extLst>
        </c:ser>
        <c:ser>
          <c:idx val="2"/>
          <c:order val="2"/>
          <c:tx>
            <c:v>0.3 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('MgSO4 Retention'!$O$24:$O$29,'MgSO4 Retention'!$O$48:$O$53,'MgSO4 Retention'!$O$60:$O$65)</c:f>
              <c:numCache>
                <c:formatCode>0.00</c:formatCode>
                <c:ptCount val="18"/>
                <c:pt idx="0">
                  <c:v>11.98888230980471</c:v>
                </c:pt>
                <c:pt idx="1">
                  <c:v>5.6494373474259598</c:v>
                </c:pt>
                <c:pt idx="2">
                  <c:v>19.152970519322153</c:v>
                </c:pt>
                <c:pt idx="3">
                  <c:v>8.9745347576252392</c:v>
                </c:pt>
                <c:pt idx="4">
                  <c:v>2.6175726376406945</c:v>
                </c:pt>
                <c:pt idx="5">
                  <c:v>15.549936461231848</c:v>
                </c:pt>
                <c:pt idx="6">
                  <c:v>18.922211838366465</c:v>
                </c:pt>
                <c:pt idx="7">
                  <c:v>2.5290556885417339</c:v>
                </c:pt>
                <c:pt idx="8">
                  <c:v>8.9745347576252392</c:v>
                </c:pt>
                <c:pt idx="9">
                  <c:v>15.864076591761789</c:v>
                </c:pt>
                <c:pt idx="10">
                  <c:v>5.6291884680445055</c:v>
                </c:pt>
                <c:pt idx="11">
                  <c:v>12.174756454142768</c:v>
                </c:pt>
                <c:pt idx="12">
                  <c:v>2.703173119766638</c:v>
                </c:pt>
                <c:pt idx="13">
                  <c:v>19.631794782305207</c:v>
                </c:pt>
                <c:pt idx="14">
                  <c:v>9.1310673406070748</c:v>
                </c:pt>
                <c:pt idx="15">
                  <c:v>16.191170954478523</c:v>
                </c:pt>
                <c:pt idx="16">
                  <c:v>13.197845231801821</c:v>
                </c:pt>
                <c:pt idx="17">
                  <c:v>6.1110645236747736</c:v>
                </c:pt>
              </c:numCache>
            </c:numRef>
          </c:xVal>
          <c:yVal>
            <c:numRef>
              <c:f>('MgSO4 Retention'!$S$24:$S$29,'MgSO4 Retention'!$S$48:$S$53,'MgSO4 Retention'!$S$60:$S$65)</c:f>
              <c:numCache>
                <c:formatCode>0.000</c:formatCode>
                <c:ptCount val="18"/>
                <c:pt idx="0">
                  <c:v>0.86426559254558555</c:v>
                </c:pt>
                <c:pt idx="1">
                  <c:v>0.82122091258311114</c:v>
                </c:pt>
                <c:pt idx="2">
                  <c:v>0.86777675106715568</c:v>
                </c:pt>
                <c:pt idx="3">
                  <c:v>0.84795507003757853</c:v>
                </c:pt>
                <c:pt idx="4">
                  <c:v>0.73005322565079367</c:v>
                </c:pt>
                <c:pt idx="5">
                  <c:v>0.86794567160387992</c:v>
                </c:pt>
                <c:pt idx="6">
                  <c:v>0.87828380418247431</c:v>
                </c:pt>
                <c:pt idx="7">
                  <c:v>0.74350222570792956</c:v>
                </c:pt>
                <c:pt idx="8">
                  <c:v>0.86412762729613646</c:v>
                </c:pt>
                <c:pt idx="9">
                  <c:v>0.88003071429423874</c:v>
                </c:pt>
                <c:pt idx="10">
                  <c:v>0.83286090467368823</c:v>
                </c:pt>
                <c:pt idx="11">
                  <c:v>0.87545686256294741</c:v>
                </c:pt>
                <c:pt idx="12">
                  <c:v>0.75830341260731449</c:v>
                </c:pt>
                <c:pt idx="13">
                  <c:v>0.89076937158961078</c:v>
                </c:pt>
                <c:pt idx="14">
                  <c:v>0.87291636112069682</c:v>
                </c:pt>
                <c:pt idx="15">
                  <c:v>0.88896855444519096</c:v>
                </c:pt>
                <c:pt idx="16">
                  <c:v>0.88848301084042425</c:v>
                </c:pt>
                <c:pt idx="17">
                  <c:v>0.84813380972563857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9C6-4168-A3DA-556E8F5D79C1}"/>
            </c:ext>
          </c:extLst>
        </c:ser>
        <c:ser>
          <c:idx val="3"/>
          <c:order val="3"/>
          <c:tx>
            <c:v>0.4 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('MgSO4 Retention'!$O$78:$O$83,'MgSO4 Retention'!$O$90:$O$95,'MgSO4 Retention'!$O$102:$O$107)</c:f>
              <c:numCache>
                <c:formatCode>0.00</c:formatCode>
                <c:ptCount val="18"/>
                <c:pt idx="0">
                  <c:v>5.8384519798677212</c:v>
                </c:pt>
                <c:pt idx="1">
                  <c:v>13.087863188203475</c:v>
                </c:pt>
                <c:pt idx="2">
                  <c:v>2.6619382755668082</c:v>
                </c:pt>
                <c:pt idx="3">
                  <c:v>9.4044525903258496</c:v>
                </c:pt>
                <c:pt idx="4">
                  <c:v>20.396669903693727</c:v>
                </c:pt>
                <c:pt idx="5">
                  <c:v>16.707910453025711</c:v>
                </c:pt>
                <c:pt idx="6">
                  <c:v>16.707910453025711</c:v>
                </c:pt>
                <c:pt idx="7">
                  <c:v>2.5704477620039552</c:v>
                </c:pt>
                <c:pt idx="8">
                  <c:v>20.665047139268644</c:v>
                </c:pt>
                <c:pt idx="9">
                  <c:v>12.979699029623278</c:v>
                </c:pt>
                <c:pt idx="10">
                  <c:v>9.4611059191832325</c:v>
                </c:pt>
                <c:pt idx="11">
                  <c:v>5.9042991826481828</c:v>
                </c:pt>
                <c:pt idx="12">
                  <c:v>20.396669903693727</c:v>
                </c:pt>
                <c:pt idx="13">
                  <c:v>5.816828083645988</c:v>
                </c:pt>
                <c:pt idx="14">
                  <c:v>9.4611059191832325</c:v>
                </c:pt>
                <c:pt idx="15">
                  <c:v>2.5495837379617159</c:v>
                </c:pt>
                <c:pt idx="16">
                  <c:v>16.887565404133515</c:v>
                </c:pt>
                <c:pt idx="17">
                  <c:v>13.087863188203475</c:v>
                </c:pt>
              </c:numCache>
            </c:numRef>
          </c:xVal>
          <c:yVal>
            <c:numRef>
              <c:f>('MgSO4 Retention'!$S$78:$S$83,'MgSO4 Retention'!$S$90:$S$95,'MgSO4 Retention'!$S$102:$S$107)</c:f>
              <c:numCache>
                <c:formatCode>0.000</c:formatCode>
                <c:ptCount val="18"/>
                <c:pt idx="0">
                  <c:v>0.85200439064023636</c:v>
                </c:pt>
                <c:pt idx="1">
                  <c:v>0.89359312740701657</c:v>
                </c:pt>
                <c:pt idx="2">
                  <c:v>0.76107292978263352</c:v>
                </c:pt>
                <c:pt idx="3">
                  <c:v>0.88052803311019667</c:v>
                </c:pt>
                <c:pt idx="4">
                  <c:v>0.89838121420092698</c:v>
                </c:pt>
                <c:pt idx="5">
                  <c:v>0.89829441592704529</c:v>
                </c:pt>
                <c:pt idx="6">
                  <c:v>0.89611073473869407</c:v>
                </c:pt>
                <c:pt idx="7">
                  <c:v>0.75431645804954162</c:v>
                </c:pt>
                <c:pt idx="8">
                  <c:v>0.8951239882809281</c:v>
                </c:pt>
                <c:pt idx="9">
                  <c:v>0.89055175958294597</c:v>
                </c:pt>
                <c:pt idx="10">
                  <c:v>0.87654968961537594</c:v>
                </c:pt>
                <c:pt idx="11">
                  <c:v>0.84767225722800377</c:v>
                </c:pt>
                <c:pt idx="12">
                  <c:v>0.89357524396209742</c:v>
                </c:pt>
                <c:pt idx="13">
                  <c:v>0.84295180952643334</c:v>
                </c:pt>
                <c:pt idx="14">
                  <c:v>0.8743399989603784</c:v>
                </c:pt>
                <c:pt idx="15">
                  <c:v>0.74902392739273926</c:v>
                </c:pt>
                <c:pt idx="16">
                  <c:v>0.89149567216809578</c:v>
                </c:pt>
                <c:pt idx="17">
                  <c:v>0.88642083583522491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9C6-4168-A3DA-556E8F5D79C1}"/>
            </c:ext>
          </c:extLst>
        </c:ser>
        <c:ser>
          <c:idx val="4"/>
          <c:order val="4"/>
          <c:tx>
            <c:v>0.5 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('MgSO4 Retention'!$O$84:$O$89,'MgSO4 Retention'!$O$96:$O$101,'MgSO4 Retention'!$O$108:$O$113)</c:f>
              <c:numCache>
                <c:formatCode>0.00</c:formatCode>
                <c:ptCount val="18"/>
                <c:pt idx="0">
                  <c:v>2.5746616107941258</c:v>
                </c:pt>
                <c:pt idx="1">
                  <c:v>13.087863188203475</c:v>
                </c:pt>
                <c:pt idx="2">
                  <c:v>20.396669903693727</c:v>
                </c:pt>
                <c:pt idx="3">
                  <c:v>5.9716486029825742</c:v>
                </c:pt>
                <c:pt idx="4">
                  <c:v>9.4611059191832325</c:v>
                </c:pt>
                <c:pt idx="5">
                  <c:v>16.887565404133515</c:v>
                </c:pt>
                <c:pt idx="6">
                  <c:v>2.5331348106200271</c:v>
                </c:pt>
                <c:pt idx="7">
                  <c:v>9.2931572933989148</c:v>
                </c:pt>
                <c:pt idx="8">
                  <c:v>12.979699029623278</c:v>
                </c:pt>
                <c:pt idx="9">
                  <c:v>17.071125897656703</c:v>
                </c:pt>
                <c:pt idx="10">
                  <c:v>5.7953637733742323</c:v>
                </c:pt>
                <c:pt idx="11">
                  <c:v>20.396669903693727</c:v>
                </c:pt>
                <c:pt idx="12">
                  <c:v>2.5495837379617159</c:v>
                </c:pt>
                <c:pt idx="13">
                  <c:v>9.1844653952305073</c:v>
                </c:pt>
                <c:pt idx="14">
                  <c:v>12.979699029623278</c:v>
                </c:pt>
                <c:pt idx="15">
                  <c:v>5.7740572889132977</c:v>
                </c:pt>
                <c:pt idx="16">
                  <c:v>16.707910453025711</c:v>
                </c:pt>
                <c:pt idx="17">
                  <c:v>20.665047139268644</c:v>
                </c:pt>
              </c:numCache>
            </c:numRef>
          </c:xVal>
          <c:yVal>
            <c:numRef>
              <c:f>('MgSO4 Retention'!$S$84:$S$89,'MgSO4 Retention'!$S$96:$S$101,'MgSO4 Retention'!$S$108:$S$113)</c:f>
              <c:numCache>
                <c:formatCode>0.000</c:formatCode>
                <c:ptCount val="18"/>
                <c:pt idx="0">
                  <c:v>0.75857172957209518</c:v>
                </c:pt>
                <c:pt idx="1">
                  <c:v>0.89699077551955309</c:v>
                </c:pt>
                <c:pt idx="2">
                  <c:v>0.90742372875724187</c:v>
                </c:pt>
                <c:pt idx="3">
                  <c:v>0.85376907598403839</c:v>
                </c:pt>
                <c:pt idx="4">
                  <c:v>0.88356639487789312</c:v>
                </c:pt>
                <c:pt idx="5">
                  <c:v>0.90414308018334655</c:v>
                </c:pt>
                <c:pt idx="6">
                  <c:v>0.74922371745034</c:v>
                </c:pt>
                <c:pt idx="7">
                  <c:v>0.88056142973670481</c:v>
                </c:pt>
                <c:pt idx="8">
                  <c:v>0.89421069799418285</c:v>
                </c:pt>
                <c:pt idx="9">
                  <c:v>0.90052147582216702</c:v>
                </c:pt>
                <c:pt idx="10">
                  <c:v>0.84628746619979589</c:v>
                </c:pt>
                <c:pt idx="11">
                  <c:v>0.9011688885385809</c:v>
                </c:pt>
                <c:pt idx="12">
                  <c:v>0.74744650494304543</c:v>
                </c:pt>
                <c:pt idx="13">
                  <c:v>0.87741403301238963</c:v>
                </c:pt>
                <c:pt idx="14">
                  <c:v>0.89158339629056016</c:v>
                </c:pt>
                <c:pt idx="15">
                  <c:v>0.84721034368260817</c:v>
                </c:pt>
                <c:pt idx="16">
                  <c:v>0.89862178907726642</c:v>
                </c:pt>
                <c:pt idx="17">
                  <c:v>0.90072810756060206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9C6-4168-A3DA-556E8F5D79C1}"/>
            </c:ext>
          </c:extLst>
        </c:ser>
        <c:ser>
          <c:idx val="5"/>
          <c:order val="5"/>
          <c:tx>
            <c:v>0.6 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('MgSO4 Retention'!$O$18:$O$23,'MgSO4 Retention'!$O$66:$O$71,'MgSO4 Retention'!$O$72:$O$77,'MgSO4 Retention'!$O$168:$O$173)</c:f>
              <c:numCache>
                <c:formatCode>0.00</c:formatCode>
                <c:ptCount val="24"/>
                <c:pt idx="0">
                  <c:v>11.98888230980471</c:v>
                </c:pt>
                <c:pt idx="1">
                  <c:v>8.8232785538450376</c:v>
                </c:pt>
                <c:pt idx="2">
                  <c:v>18.922211838366465</c:v>
                </c:pt>
                <c:pt idx="3">
                  <c:v>5.5891230696954324</c:v>
                </c:pt>
                <c:pt idx="4">
                  <c:v>15.397486103768792</c:v>
                </c:pt>
                <c:pt idx="5">
                  <c:v>2.5290556885417339</c:v>
                </c:pt>
                <c:pt idx="6">
                  <c:v>19.880298513726796</c:v>
                </c:pt>
                <c:pt idx="7">
                  <c:v>16.359828985254339</c:v>
                </c:pt>
                <c:pt idx="8">
                  <c:v>2.7361386456174506</c:v>
                </c:pt>
                <c:pt idx="9">
                  <c:v>6.0873782270713841</c:v>
                </c:pt>
                <c:pt idx="10">
                  <c:v>13.197845231801821</c:v>
                </c:pt>
                <c:pt idx="11">
                  <c:v>9.6352367029718824</c:v>
                </c:pt>
                <c:pt idx="12">
                  <c:v>16.707910453025711</c:v>
                </c:pt>
                <c:pt idx="13">
                  <c:v>9.3484737058596235</c:v>
                </c:pt>
                <c:pt idx="14">
                  <c:v>2.5746616107941258</c:v>
                </c:pt>
                <c:pt idx="15">
                  <c:v>20.13517413569765</c:v>
                </c:pt>
                <c:pt idx="16">
                  <c:v>5.816828083645988</c:v>
                </c:pt>
                <c:pt idx="17">
                  <c:v>12.564348660675334</c:v>
                </c:pt>
                <c:pt idx="18">
                  <c:v>2.512869732135067</c:v>
                </c:pt>
                <c:pt idx="19">
                  <c:v>20.13517413569765</c:v>
                </c:pt>
                <c:pt idx="20">
                  <c:v>16.707910453025711</c:v>
                </c:pt>
                <c:pt idx="21">
                  <c:v>5.9042991826481828</c:v>
                </c:pt>
                <c:pt idx="22">
                  <c:v>9.5184459550570715</c:v>
                </c:pt>
                <c:pt idx="23">
                  <c:v>13.197845231801821</c:v>
                </c:pt>
              </c:numCache>
            </c:numRef>
          </c:xVal>
          <c:yVal>
            <c:numRef>
              <c:f>('MgSO4 Retention'!$S$18:$S$23,'MgSO4 Retention'!$S$66:$S$71,'MgSO4 Retention'!$S$72:$S$77,'MgSO4 Retention'!$S$168:$S$173)</c:f>
              <c:numCache>
                <c:formatCode>0.000</c:formatCode>
                <c:ptCount val="24"/>
                <c:pt idx="0">
                  <c:v>0.8805117889760522</c:v>
                </c:pt>
                <c:pt idx="1">
                  <c:v>0.8640269242172095</c:v>
                </c:pt>
                <c:pt idx="2">
                  <c:v>0.89404816675854537</c:v>
                </c:pt>
                <c:pt idx="3">
                  <c:v>0.82771831657971751</c:v>
                </c:pt>
                <c:pt idx="4">
                  <c:v>0.8899253981994516</c:v>
                </c:pt>
                <c:pt idx="5">
                  <c:v>0.73101199098371117</c:v>
                </c:pt>
                <c:pt idx="6">
                  <c:v>0.91225598167255728</c:v>
                </c:pt>
                <c:pt idx="7">
                  <c:v>0.9081379751285108</c:v>
                </c:pt>
                <c:pt idx="8">
                  <c:v>0.77551904477313427</c:v>
                </c:pt>
                <c:pt idx="9">
                  <c:v>0.86009425273667817</c:v>
                </c:pt>
                <c:pt idx="10">
                  <c:v>0.90411340662122308</c:v>
                </c:pt>
                <c:pt idx="11">
                  <c:v>0.89010796976717688</c:v>
                </c:pt>
                <c:pt idx="12">
                  <c:v>0.91315386465625359</c:v>
                </c:pt>
                <c:pt idx="13">
                  <c:v>0.89048419639352461</c:v>
                </c:pt>
                <c:pt idx="14">
                  <c:v>0.76506278303935393</c:v>
                </c:pt>
                <c:pt idx="15">
                  <c:v>0.91590422708076791</c:v>
                </c:pt>
                <c:pt idx="16">
                  <c:v>0.85807583461294368</c:v>
                </c:pt>
                <c:pt idx="17">
                  <c:v>0.90529534870942852</c:v>
                </c:pt>
                <c:pt idx="18">
                  <c:v>0.75913281764821749</c:v>
                </c:pt>
                <c:pt idx="19">
                  <c:v>0.89251813629462284</c:v>
                </c:pt>
                <c:pt idx="20">
                  <c:v>0.89111565986261865</c:v>
                </c:pt>
                <c:pt idx="21">
                  <c:v>0.84339262134634141</c:v>
                </c:pt>
                <c:pt idx="22">
                  <c:v>0.87085562508921543</c:v>
                </c:pt>
                <c:pt idx="23">
                  <c:v>0.88205516108571869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9C6-4168-A3DA-556E8F5D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0347104"/>
        <c:axId val="840345136"/>
      </c:scatterChart>
      <c:valAx>
        <c:axId val="84034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Flux [LMH]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40345136"/>
        <c:crosses val="autoZero"/>
        <c:crossBetween val="midCat"/>
      </c:valAx>
      <c:valAx>
        <c:axId val="840345136"/>
        <c:scaling>
          <c:orientation val="minMax"/>
          <c:max val="0.95000000000000007"/>
          <c:min val="0.6500000000000001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Retention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40347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Raw Data 0.3m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0.1 m/s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('MgSO4 Retention'!$O$126:$O$131,'MgSO4 Retention'!$O$138:$O$143,'MgSO4 Retention'!$O$150:$O$155,'MgSO4 Retention'!$O$162:$O$167)</c:f>
              <c:numCache>
                <c:formatCode>0.00</c:formatCode>
                <c:ptCount val="24"/>
                <c:pt idx="0">
                  <c:v>2.5992355648203858</c:v>
                </c:pt>
                <c:pt idx="1">
                  <c:v>6.3220116641115194</c:v>
                </c:pt>
                <c:pt idx="2">
                  <c:v>10.242980570773021</c:v>
                </c:pt>
                <c:pt idx="3">
                  <c:v>14.065719731157209</c:v>
                </c:pt>
                <c:pt idx="4">
                  <c:v>18.373346398824104</c:v>
                </c:pt>
                <c:pt idx="5">
                  <c:v>22.966682998530128</c:v>
                </c:pt>
                <c:pt idx="6">
                  <c:v>2.4436703439832557</c:v>
                </c:pt>
                <c:pt idx="7">
                  <c:v>20.414829332026784</c:v>
                </c:pt>
                <c:pt idx="8">
                  <c:v>9.362214725515468</c:v>
                </c:pt>
                <c:pt idx="9">
                  <c:v>16.70304218074919</c:v>
                </c:pt>
                <c:pt idx="10">
                  <c:v>5.9268859351045498</c:v>
                </c:pt>
                <c:pt idx="11">
                  <c:v>13.123818856302933</c:v>
                </c:pt>
                <c:pt idx="12">
                  <c:v>2.4997750202481774</c:v>
                </c:pt>
                <c:pt idx="13">
                  <c:v>16.992690311051195</c:v>
                </c:pt>
                <c:pt idx="14">
                  <c:v>5.879470847623713</c:v>
                </c:pt>
                <c:pt idx="15">
                  <c:v>13.007678866424147</c:v>
                </c:pt>
                <c:pt idx="16">
                  <c:v>20.414829332026784</c:v>
                </c:pt>
                <c:pt idx="17">
                  <c:v>9.3324934089265295</c:v>
                </c:pt>
                <c:pt idx="18">
                  <c:v>13.182670061936577</c:v>
                </c:pt>
                <c:pt idx="19">
                  <c:v>9.5137068731775312</c:v>
                </c:pt>
                <c:pt idx="20">
                  <c:v>20.414829332026784</c:v>
                </c:pt>
                <c:pt idx="21">
                  <c:v>2.3900287998470375</c:v>
                </c:pt>
                <c:pt idx="22">
                  <c:v>5.9872411890261841</c:v>
                </c:pt>
                <c:pt idx="23">
                  <c:v>16.895031171332512</c:v>
                </c:pt>
              </c:numCache>
            </c:numRef>
          </c:xVal>
          <c:yVal>
            <c:numRef>
              <c:f>('MgSO4 Retention'!$S$126:$S$131,'MgSO4 Retention'!$S$138:$S$143,'MgSO4 Retention'!$S$150:$S$155,'MgSO4 Retention'!$S$162:$S$167)</c:f>
              <c:numCache>
                <c:formatCode>0.000</c:formatCode>
                <c:ptCount val="24"/>
                <c:pt idx="0">
                  <c:v>0.72343918494523107</c:v>
                </c:pt>
                <c:pt idx="1">
                  <c:v>0.83562711562855507</c:v>
                </c:pt>
                <c:pt idx="2">
                  <c:v>0.86673263097695963</c:v>
                </c:pt>
                <c:pt idx="3">
                  <c:v>0.88165987325473527</c:v>
                </c:pt>
                <c:pt idx="4">
                  <c:v>0.88827835399484401</c:v>
                </c:pt>
                <c:pt idx="5">
                  <c:v>0.89110080780545364</c:v>
                </c:pt>
                <c:pt idx="6">
                  <c:v>0.74149258586332212</c:v>
                </c:pt>
                <c:pt idx="7">
                  <c:v>0.89829994014569126</c:v>
                </c:pt>
                <c:pt idx="8">
                  <c:v>0.87506498595702442</c:v>
                </c:pt>
                <c:pt idx="9">
                  <c:v>0.89616661508196849</c:v>
                </c:pt>
                <c:pt idx="10">
                  <c:v>0.84435427324450496</c:v>
                </c:pt>
                <c:pt idx="11">
                  <c:v>0.88818423953077197</c:v>
                </c:pt>
                <c:pt idx="12">
                  <c:v>0.728431868959869</c:v>
                </c:pt>
                <c:pt idx="13">
                  <c:v>0.89466804055564642</c:v>
                </c:pt>
                <c:pt idx="14">
                  <c:v>0.83558503872381173</c:v>
                </c:pt>
                <c:pt idx="15">
                  <c:v>0.88582322115898948</c:v>
                </c:pt>
                <c:pt idx="16">
                  <c:v>0.89501174715288379</c:v>
                </c:pt>
                <c:pt idx="17">
                  <c:v>0.87064601812759035</c:v>
                </c:pt>
                <c:pt idx="18">
                  <c:v>0.89707801414397215</c:v>
                </c:pt>
                <c:pt idx="19">
                  <c:v>0.88411662431317961</c:v>
                </c:pt>
                <c:pt idx="20">
                  <c:v>0.90464251830492004</c:v>
                </c:pt>
                <c:pt idx="21">
                  <c:v>0.72817658267840923</c:v>
                </c:pt>
                <c:pt idx="22">
                  <c:v>0.84689417622287044</c:v>
                </c:pt>
                <c:pt idx="23">
                  <c:v>0.90162530864809931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67-406F-8A2D-DCEA053D3131}"/>
            </c:ext>
          </c:extLst>
        </c:ser>
        <c:ser>
          <c:idx val="1"/>
          <c:order val="1"/>
          <c:tx>
            <c:v>0.6 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('MgSO4 Retention'!$O$114:$O$119,'MgSO4 Retention'!$O$120:$O$125,'MgSO4 Retention'!$O$144:$O$149,'MgSO4 Retention'!$O$156:$O$161)</c:f>
              <c:numCache>
                <c:formatCode>0.00</c:formatCode>
                <c:ptCount val="24"/>
                <c:pt idx="0">
                  <c:v>2.0586382519690876</c:v>
                </c:pt>
                <c:pt idx="1">
                  <c:v>19.863077187917952</c:v>
                </c:pt>
                <c:pt idx="2">
                  <c:v>12.300148216786011</c:v>
                </c:pt>
                <c:pt idx="3">
                  <c:v>5.4743676421077421</c:v>
                </c:pt>
                <c:pt idx="4">
                  <c:v>16.152392438526686</c:v>
                </c:pt>
                <c:pt idx="5">
                  <c:v>8.8813759027548542</c:v>
                </c:pt>
                <c:pt idx="6">
                  <c:v>9.5137068731775312</c:v>
                </c:pt>
                <c:pt idx="7">
                  <c:v>17.191435226969922</c:v>
                </c:pt>
                <c:pt idx="8">
                  <c:v>2.3499084123196301</c:v>
                </c:pt>
                <c:pt idx="9">
                  <c:v>21.775817954161905</c:v>
                </c:pt>
                <c:pt idx="10">
                  <c:v>6.2150854626043488</c:v>
                </c:pt>
                <c:pt idx="11">
                  <c:v>13.932395373515909</c:v>
                </c:pt>
                <c:pt idx="12">
                  <c:v>2.3368326103432882</c:v>
                </c:pt>
                <c:pt idx="13">
                  <c:v>21.302430607332294</c:v>
                </c:pt>
                <c:pt idx="14">
                  <c:v>17.292561316540336</c:v>
                </c:pt>
                <c:pt idx="15">
                  <c:v>5.8912533543323775</c:v>
                </c:pt>
                <c:pt idx="16">
                  <c:v>13.182670061936577</c:v>
                </c:pt>
                <c:pt idx="17">
                  <c:v>9.5445955318566771</c:v>
                </c:pt>
                <c:pt idx="18">
                  <c:v>5.8560466609797945</c:v>
                </c:pt>
                <c:pt idx="19">
                  <c:v>20.99811017008469</c:v>
                </c:pt>
                <c:pt idx="20">
                  <c:v>2.3978266099607315</c:v>
                </c:pt>
                <c:pt idx="21">
                  <c:v>13.485024879870902</c:v>
                </c:pt>
                <c:pt idx="22">
                  <c:v>17.292561316540336</c:v>
                </c:pt>
                <c:pt idx="23">
                  <c:v>9.3921259546704672</c:v>
                </c:pt>
              </c:numCache>
            </c:numRef>
          </c:xVal>
          <c:yVal>
            <c:numRef>
              <c:f>('MgSO4 Retention'!$S$114:$S$119,'MgSO4 Retention'!$S$120:$S$125,'MgSO4 Retention'!$S$144:$S$149,'MgSO4 Retention'!$S$156:$S$161)</c:f>
              <c:numCache>
                <c:formatCode>0.000</c:formatCode>
                <c:ptCount val="24"/>
                <c:pt idx="0">
                  <c:v>0.69932206889619186</c:v>
                </c:pt>
                <c:pt idx="1">
                  <c:v>0.91957353745913539</c:v>
                </c:pt>
                <c:pt idx="2">
                  <c:v>0.900327879357398</c:v>
                </c:pt>
                <c:pt idx="3">
                  <c:v>0.83742427886086457</c:v>
                </c:pt>
                <c:pt idx="4">
                  <c:v>0.91181647344370809</c:v>
                </c:pt>
                <c:pt idx="5">
                  <c:v>0.87849219553395819</c:v>
                </c:pt>
                <c:pt idx="6">
                  <c:v>0.89278192711865567</c:v>
                </c:pt>
                <c:pt idx="7">
                  <c:v>0.92007730884540562</c:v>
                </c:pt>
                <c:pt idx="8">
                  <c:v>0.71947271205025709</c:v>
                </c:pt>
                <c:pt idx="9">
                  <c:v>0.9223292837970013</c:v>
                </c:pt>
                <c:pt idx="10">
                  <c:v>0.84628441007461053</c:v>
                </c:pt>
                <c:pt idx="11">
                  <c:v>0.90414308018334655</c:v>
                </c:pt>
                <c:pt idx="12">
                  <c:v>0.74100684086905466</c:v>
                </c:pt>
                <c:pt idx="13">
                  <c:v>0.92624440128928331</c:v>
                </c:pt>
                <c:pt idx="14">
                  <c:v>0.92043264739891306</c:v>
                </c:pt>
                <c:pt idx="15">
                  <c:v>0.85898134245621849</c:v>
                </c:pt>
                <c:pt idx="16">
                  <c:v>0.90983638314136495</c:v>
                </c:pt>
                <c:pt idx="17">
                  <c:v>0.89316506579869903</c:v>
                </c:pt>
                <c:pt idx="18">
                  <c:v>0.86624531700139196</c:v>
                </c:pt>
                <c:pt idx="19">
                  <c:v>0.93474902533065896</c:v>
                </c:pt>
                <c:pt idx="20">
                  <c:v>0.75161264927420968</c:v>
                </c:pt>
                <c:pt idx="21">
                  <c:v>0.92001518924082082</c:v>
                </c:pt>
                <c:pt idx="22">
                  <c:v>0.92918862382482448</c:v>
                </c:pt>
                <c:pt idx="23">
                  <c:v>0.90310715195620617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67-406F-8A2D-DCEA053D3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0347104"/>
        <c:axId val="840345136"/>
      </c:scatterChart>
      <c:valAx>
        <c:axId val="84034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Flux [LMH]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40345136"/>
        <c:crosses val="autoZero"/>
        <c:crossBetween val="midCat"/>
      </c:valAx>
      <c:valAx>
        <c:axId val="840345136"/>
        <c:scaling>
          <c:orientation val="minMax"/>
          <c:max val="0.95000000000000007"/>
          <c:min val="0.6500000000000001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Retention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40347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Raw Data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Experimental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'Conductivity Calibration Curve'!$D$4:$D$39</c:f>
              <c:numCache>
                <c:formatCode>General</c:formatCode>
                <c:ptCount val="36"/>
                <c:pt idx="0">
                  <c:v>900</c:v>
                </c:pt>
                <c:pt idx="1">
                  <c:v>227</c:v>
                </c:pt>
                <c:pt idx="2">
                  <c:v>175.2</c:v>
                </c:pt>
                <c:pt idx="3">
                  <c:v>121.3</c:v>
                </c:pt>
                <c:pt idx="4">
                  <c:v>63.9</c:v>
                </c:pt>
                <c:pt idx="5">
                  <c:v>894</c:v>
                </c:pt>
                <c:pt idx="6">
                  <c:v>412</c:v>
                </c:pt>
                <c:pt idx="7">
                  <c:v>226</c:v>
                </c:pt>
                <c:pt idx="8">
                  <c:v>174.5</c:v>
                </c:pt>
                <c:pt idx="9">
                  <c:v>121.5</c:v>
                </c:pt>
                <c:pt idx="10">
                  <c:v>64.3</c:v>
                </c:pt>
                <c:pt idx="11">
                  <c:v>0.9</c:v>
                </c:pt>
                <c:pt idx="12">
                  <c:v>0.8</c:v>
                </c:pt>
                <c:pt idx="13">
                  <c:v>0.8</c:v>
                </c:pt>
                <c:pt idx="14">
                  <c:v>893</c:v>
                </c:pt>
                <c:pt idx="15">
                  <c:v>735</c:v>
                </c:pt>
                <c:pt idx="16">
                  <c:v>410</c:v>
                </c:pt>
                <c:pt idx="17">
                  <c:v>223</c:v>
                </c:pt>
                <c:pt idx="18">
                  <c:v>172.4</c:v>
                </c:pt>
                <c:pt idx="19">
                  <c:v>119</c:v>
                </c:pt>
                <c:pt idx="20">
                  <c:v>62.8</c:v>
                </c:pt>
                <c:pt idx="21">
                  <c:v>0.9</c:v>
                </c:pt>
                <c:pt idx="22">
                  <c:v>1.4</c:v>
                </c:pt>
                <c:pt idx="23">
                  <c:v>892</c:v>
                </c:pt>
                <c:pt idx="24">
                  <c:v>740</c:v>
                </c:pt>
                <c:pt idx="25">
                  <c:v>740</c:v>
                </c:pt>
                <c:pt idx="26">
                  <c:v>736</c:v>
                </c:pt>
                <c:pt idx="27">
                  <c:v>410</c:v>
                </c:pt>
                <c:pt idx="28">
                  <c:v>408</c:v>
                </c:pt>
                <c:pt idx="29">
                  <c:v>221</c:v>
                </c:pt>
                <c:pt idx="30">
                  <c:v>172.1</c:v>
                </c:pt>
                <c:pt idx="31">
                  <c:v>116</c:v>
                </c:pt>
                <c:pt idx="32">
                  <c:v>61</c:v>
                </c:pt>
                <c:pt idx="33">
                  <c:v>1.1000000000000001</c:v>
                </c:pt>
                <c:pt idx="34">
                  <c:v>1.1000000000000001</c:v>
                </c:pt>
                <c:pt idx="35">
                  <c:v>1.1000000000000001</c:v>
                </c:pt>
              </c:numCache>
            </c:numRef>
          </c:xVal>
          <c:yVal>
            <c:numRef>
              <c:f>'Conductivity Calibration Curve'!$C$4:$C$39</c:f>
              <c:numCache>
                <c:formatCode>General</c:formatCode>
                <c:ptCount val="36"/>
                <c:pt idx="0">
                  <c:v>5</c:v>
                </c:pt>
                <c:pt idx="1">
                  <c:v>1</c:v>
                </c:pt>
                <c:pt idx="2">
                  <c:v>0.75</c:v>
                </c:pt>
                <c:pt idx="3">
                  <c:v>0.5</c:v>
                </c:pt>
                <c:pt idx="4">
                  <c:v>0.25</c:v>
                </c:pt>
                <c:pt idx="5">
                  <c:v>5</c:v>
                </c:pt>
                <c:pt idx="6">
                  <c:v>2</c:v>
                </c:pt>
                <c:pt idx="7">
                  <c:v>1</c:v>
                </c:pt>
                <c:pt idx="8">
                  <c:v>0.75</c:v>
                </c:pt>
                <c:pt idx="9">
                  <c:v>0.5</c:v>
                </c:pt>
                <c:pt idx="10">
                  <c:v>0.25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</c:v>
                </c:pt>
                <c:pt idx="15">
                  <c:v>4</c:v>
                </c:pt>
                <c:pt idx="16">
                  <c:v>2</c:v>
                </c:pt>
                <c:pt idx="17">
                  <c:v>1</c:v>
                </c:pt>
                <c:pt idx="18">
                  <c:v>0.75</c:v>
                </c:pt>
                <c:pt idx="19">
                  <c:v>0.5</c:v>
                </c:pt>
                <c:pt idx="20">
                  <c:v>0.25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0.75</c:v>
                </c:pt>
                <c:pt idx="31">
                  <c:v>0.5</c:v>
                </c:pt>
                <c:pt idx="32">
                  <c:v>0.25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04F-4167-99FB-19367A58005C}"/>
            </c:ext>
          </c:extLst>
        </c:ser>
        <c:ser>
          <c:idx val="1"/>
          <c:order val="1"/>
          <c:tx>
            <c:v>Low C Range Fit</c:v>
          </c:tx>
          <c:spPr>
            <a:ln w="1270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'Conductivity Calibration Curve'!$Q$26:$Q$45</c:f>
              <c:numCache>
                <c:formatCode>General</c:formatCode>
                <c:ptCount val="20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  <c:pt idx="6">
                  <c:v>140</c:v>
                </c:pt>
                <c:pt idx="7">
                  <c:v>160</c:v>
                </c:pt>
                <c:pt idx="8">
                  <c:v>180</c:v>
                </c:pt>
                <c:pt idx="9">
                  <c:v>200</c:v>
                </c:pt>
                <c:pt idx="10">
                  <c:v>220</c:v>
                </c:pt>
                <c:pt idx="11">
                  <c:v>240</c:v>
                </c:pt>
                <c:pt idx="12">
                  <c:v>260</c:v>
                </c:pt>
                <c:pt idx="13">
                  <c:v>280</c:v>
                </c:pt>
                <c:pt idx="14">
                  <c:v>300</c:v>
                </c:pt>
                <c:pt idx="15">
                  <c:v>320</c:v>
                </c:pt>
                <c:pt idx="16">
                  <c:v>340</c:v>
                </c:pt>
                <c:pt idx="17">
                  <c:v>360</c:v>
                </c:pt>
                <c:pt idx="18">
                  <c:v>380</c:v>
                </c:pt>
                <c:pt idx="19">
                  <c:v>400</c:v>
                </c:pt>
              </c:numCache>
            </c:numRef>
          </c:xVal>
          <c:yVal>
            <c:numRef>
              <c:f>'Conductivity Calibration Curve'!$R$26:$R$45</c:f>
              <c:numCache>
                <c:formatCode>General</c:formatCode>
                <c:ptCount val="20"/>
                <c:pt idx="0">
                  <c:v>7.4990399999999999E-2</c:v>
                </c:pt>
                <c:pt idx="1">
                  <c:v>0.1565232</c:v>
                </c:pt>
                <c:pt idx="2">
                  <c:v>0.24034079999999997</c:v>
                </c:pt>
                <c:pt idx="3">
                  <c:v>0.3263856</c:v>
                </c:pt>
                <c:pt idx="4">
                  <c:v>0.41459999999999997</c:v>
                </c:pt>
                <c:pt idx="5">
                  <c:v>0.5049264</c:v>
                </c:pt>
                <c:pt idx="6">
                  <c:v>0.59730719999999993</c:v>
                </c:pt>
                <c:pt idx="7">
                  <c:v>0.69168479999999999</c:v>
                </c:pt>
                <c:pt idx="8">
                  <c:v>0.78800159999999997</c:v>
                </c:pt>
                <c:pt idx="9">
                  <c:v>0.88619999999999999</c:v>
                </c:pt>
                <c:pt idx="10">
                  <c:v>0.98622239999999994</c:v>
                </c:pt>
                <c:pt idx="11">
                  <c:v>1.0880112</c:v>
                </c:pt>
                <c:pt idx="12">
                  <c:v>1.1915088</c:v>
                </c:pt>
                <c:pt idx="13">
                  <c:v>1.2966575999999999</c:v>
                </c:pt>
                <c:pt idx="14">
                  <c:v>1.4034</c:v>
                </c:pt>
                <c:pt idx="15">
                  <c:v>1.5116784000000001</c:v>
                </c:pt>
                <c:pt idx="16">
                  <c:v>1.6214351999999999</c:v>
                </c:pt>
                <c:pt idx="17">
                  <c:v>1.7326128000000001</c:v>
                </c:pt>
                <c:pt idx="18">
                  <c:v>1.8451536000000002</c:v>
                </c:pt>
                <c:pt idx="19">
                  <c:v>1.9589999999999999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04F-4167-99FB-19367A58005C}"/>
            </c:ext>
          </c:extLst>
        </c:ser>
        <c:ser>
          <c:idx val="2"/>
          <c:order val="2"/>
          <c:tx>
            <c:v>High C Raange Fit</c:v>
          </c:tx>
          <c:spPr>
            <a:ln w="1270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'Conductivity Calibration Curve'!$Q$46:$Q$47</c:f>
              <c:numCache>
                <c:formatCode>General</c:formatCode>
                <c:ptCount val="2"/>
                <c:pt idx="0">
                  <c:v>700</c:v>
                </c:pt>
                <c:pt idx="1">
                  <c:v>950</c:v>
                </c:pt>
              </c:numCache>
            </c:numRef>
          </c:xVal>
          <c:yVal>
            <c:numRef>
              <c:f>'Conductivity Calibration Curve'!$S$46:$S$47</c:f>
              <c:numCache>
                <c:formatCode>General</c:formatCode>
                <c:ptCount val="2"/>
                <c:pt idx="0">
                  <c:v>3.7800000000000002</c:v>
                </c:pt>
                <c:pt idx="1">
                  <c:v>5.38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04F-4167-99FB-19367A580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655160"/>
        <c:axId val="781655488"/>
      </c:scatterChart>
      <c:valAx>
        <c:axId val="781655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Conductivity</a:t>
                </a:r>
                <a:r>
                  <a:rPr lang="nl-NL" baseline="0"/>
                  <a:t> [uS/cm]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81655488"/>
        <c:crosses val="autoZero"/>
        <c:crossBetween val="midCat"/>
      </c:valAx>
      <c:valAx>
        <c:axId val="78165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Concentration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81655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998220</xdr:colOff>
      <xdr:row>5</xdr:row>
      <xdr:rowOff>168591</xdr:rowOff>
    </xdr:from>
    <xdr:to>
      <xdr:col>31</xdr:col>
      <xdr:colOff>278130</xdr:colOff>
      <xdr:row>27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EB6AD9-5A26-4B92-8E10-85A086A9A0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990600</xdr:colOff>
      <xdr:row>29</xdr:row>
      <xdr:rowOff>0</xdr:rowOff>
    </xdr:from>
    <xdr:to>
      <xdr:col>31</xdr:col>
      <xdr:colOff>274320</xdr:colOff>
      <xdr:row>50</xdr:row>
      <xdr:rowOff>149543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A4241FB-C3FA-4EA5-835D-0A70B04072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7</xdr:row>
      <xdr:rowOff>0</xdr:rowOff>
    </xdr:from>
    <xdr:to>
      <xdr:col>27</xdr:col>
      <xdr:colOff>812619</xdr:colOff>
      <xdr:row>31</xdr:row>
      <xdr:rowOff>68035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01A02DD-DCB1-449B-9573-676ABE3C92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58239</xdr:colOff>
      <xdr:row>6</xdr:row>
      <xdr:rowOff>173082</xdr:rowOff>
    </xdr:from>
    <xdr:to>
      <xdr:col>35</xdr:col>
      <xdr:colOff>591094</xdr:colOff>
      <xdr:row>31</xdr:row>
      <xdr:rowOff>40821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439860A-35B5-48D3-BD70-70808659D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342901</xdr:colOff>
      <xdr:row>11</xdr:row>
      <xdr:rowOff>91440</xdr:rowOff>
    </xdr:from>
    <xdr:to>
      <xdr:col>12</xdr:col>
      <xdr:colOff>381001</xdr:colOff>
      <xdr:row>40</xdr:row>
      <xdr:rowOff>39023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63A1DB-9DBF-4D5F-BF17-5BD0E86C91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gSO4_Retention_Experiments%20(conflicted%20copy%202021-04-14%2015132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liminary Measurements"/>
      <sheetName val="MgSO4 Retention"/>
      <sheetName val="Conductivity Calibration Curve"/>
    </sheetNames>
    <sheetDataSet>
      <sheetData sheetId="0">
        <row r="5">
          <cell r="Q5">
            <v>2.8877756699872141</v>
          </cell>
          <cell r="V5">
            <v>0.68288141315689033</v>
          </cell>
        </row>
        <row r="6">
          <cell r="Q6">
            <v>5.6558259805222209</v>
          </cell>
          <cell r="V6">
            <v>0.79119720967266294</v>
          </cell>
        </row>
        <row r="7">
          <cell r="Q7">
            <v>9.2801716088568718</v>
          </cell>
          <cell r="V7">
            <v>0.83495342654474314</v>
          </cell>
        </row>
        <row r="8">
          <cell r="Q8">
            <v>13.779648752545048</v>
          </cell>
          <cell r="V8">
            <v>0.86248941259623879</v>
          </cell>
        </row>
        <row r="9">
          <cell r="Q9">
            <v>16.163332067558766</v>
          </cell>
          <cell r="V9">
            <v>0.87434049658358792</v>
          </cell>
        </row>
        <row r="10">
          <cell r="Q10">
            <v>20.607027590664046</v>
          </cell>
          <cell r="V10">
            <v>0.87931452162959545</v>
          </cell>
        </row>
        <row r="11">
          <cell r="Q11">
            <v>3.1059673395718721</v>
          </cell>
          <cell r="V11">
            <v>0.7686880925078976</v>
          </cell>
        </row>
        <row r="12">
          <cell r="Q12">
            <v>6.2383123210933995</v>
          </cell>
          <cell r="V12">
            <v>0.81591588015497563</v>
          </cell>
        </row>
        <row r="13">
          <cell r="Q13">
            <v>10.273584277045424</v>
          </cell>
          <cell r="V13">
            <v>0.86096516585481198</v>
          </cell>
        </row>
        <row r="14">
          <cell r="Q14">
            <v>14.194420788574833</v>
          </cell>
          <cell r="V14">
            <v>0.87894893336534918</v>
          </cell>
        </row>
        <row r="15">
          <cell r="Q15">
            <v>18.249969585310502</v>
          </cell>
          <cell r="V15">
            <v>0.88343477135129689</v>
          </cell>
        </row>
        <row r="16">
          <cell r="Q16">
            <v>21.764778542481412</v>
          </cell>
          <cell r="V16">
            <v>0.88691232361722627</v>
          </cell>
        </row>
        <row r="17">
          <cell r="Q17">
            <v>3.1163568852129306</v>
          </cell>
          <cell r="V17">
            <v>0.7501285402011193</v>
          </cell>
        </row>
        <row r="18">
          <cell r="Q18">
            <v>6.6222583810774767</v>
          </cell>
          <cell r="V18">
            <v>0.82587656671250853</v>
          </cell>
        </row>
        <row r="19">
          <cell r="Q19">
            <v>11.375658568722047</v>
          </cell>
          <cell r="V19">
            <v>0.86314972087063746</v>
          </cell>
        </row>
        <row r="20">
          <cell r="Q20">
            <v>14.716129735727726</v>
          </cell>
          <cell r="V20">
            <v>0.87516968514871196</v>
          </cell>
        </row>
        <row r="21">
          <cell r="Q21">
            <v>18.72961966365347</v>
          </cell>
          <cell r="V21">
            <v>0.87956545905084282</v>
          </cell>
        </row>
        <row r="22">
          <cell r="Q22">
            <v>23.471295527869543</v>
          </cell>
          <cell r="V22">
            <v>0.88019285400990954</v>
          </cell>
        </row>
        <row r="23">
          <cell r="Q23">
            <v>2.9087105042685715</v>
          </cell>
          <cell r="V23">
            <v>0.72573509125910984</v>
          </cell>
        </row>
        <row r="24">
          <cell r="Q24">
            <v>6.7201242684825626</v>
          </cell>
          <cell r="V24">
            <v>0.82953342398215024</v>
          </cell>
        </row>
        <row r="25">
          <cell r="Q25">
            <v>10.91348181201568</v>
          </cell>
          <cell r="V25">
            <v>0.86123382167256679</v>
          </cell>
        </row>
        <row r="26">
          <cell r="Q26">
            <v>14.828100288064782</v>
          </cell>
          <cell r="V26">
            <v>0.86950986038410416</v>
          </cell>
        </row>
        <row r="27">
          <cell r="Q27">
            <v>17.949805611867895</v>
          </cell>
          <cell r="V27">
            <v>0.87433392685672506</v>
          </cell>
        </row>
        <row r="28">
          <cell r="Q28">
            <v>23.121783500033217</v>
          </cell>
          <cell r="V28">
            <v>0.87612624085946711</v>
          </cell>
        </row>
        <row r="29">
          <cell r="Q29">
            <v>2.7731368042728972</v>
          </cell>
          <cell r="V29">
            <v>0.70008782730270802</v>
          </cell>
        </row>
        <row r="30">
          <cell r="Q30">
            <v>6.4429765272927195</v>
          </cell>
          <cell r="V30">
            <v>0.82333751482947781</v>
          </cell>
        </row>
        <row r="31">
          <cell r="Q31">
            <v>9.871349358329212</v>
          </cell>
          <cell r="V31">
            <v>0.85397913043469043</v>
          </cell>
        </row>
        <row r="32">
          <cell r="Q32">
            <v>13.794577949460054</v>
          </cell>
          <cell r="V32">
            <v>0.86584783241172947</v>
          </cell>
        </row>
        <row r="33">
          <cell r="Q33">
            <v>17.35446903319168</v>
          </cell>
          <cell r="V33">
            <v>0.86545080403135266</v>
          </cell>
        </row>
        <row r="34">
          <cell r="Q34">
            <v>19.925501482553411</v>
          </cell>
          <cell r="V34">
            <v>0.86545080403135266</v>
          </cell>
        </row>
        <row r="35">
          <cell r="Q35">
            <v>2.5373446487348805</v>
          </cell>
          <cell r="V35">
            <v>0.71487848874361226</v>
          </cell>
        </row>
        <row r="36">
          <cell r="Q36">
            <v>5.8209671353329604</v>
          </cell>
          <cell r="V36">
            <v>0.80471363042333965</v>
          </cell>
        </row>
        <row r="37">
          <cell r="Q37">
            <v>9.7734756840158354</v>
          </cell>
          <cell r="V37">
            <v>0.8313539524443424</v>
          </cell>
        </row>
        <row r="38">
          <cell r="Q38">
            <v>12.565897308020359</v>
          </cell>
          <cell r="V38">
            <v>0.84562449548370544</v>
          </cell>
        </row>
        <row r="39">
          <cell r="Q39">
            <v>16.156153681740463</v>
          </cell>
          <cell r="V39">
            <v>0.83541036338463659</v>
          </cell>
        </row>
        <row r="40">
          <cell r="Q40">
            <v>2.5737609555996821</v>
          </cell>
          <cell r="V40">
            <v>0.70994638105754937</v>
          </cell>
        </row>
        <row r="41">
          <cell r="Q41">
            <v>5.7070351624166866</v>
          </cell>
          <cell r="V41">
            <v>0.75943141595622854</v>
          </cell>
        </row>
        <row r="42">
          <cell r="Q42">
            <v>9.3758434811131277</v>
          </cell>
          <cell r="V42">
            <v>0.81908791889494359</v>
          </cell>
        </row>
        <row r="43">
          <cell r="Q43">
            <v>12.501124641484173</v>
          </cell>
          <cell r="V43">
            <v>0.82629465794298784</v>
          </cell>
        </row>
        <row r="44">
          <cell r="Q44">
            <v>15.442565733598093</v>
          </cell>
          <cell r="V44">
            <v>0.82574747242880775</v>
          </cell>
        </row>
        <row r="45">
          <cell r="Q45">
            <v>21.001889397693407</v>
          </cell>
          <cell r="V45">
            <v>0.80440618961741595</v>
          </cell>
        </row>
        <row r="46">
          <cell r="Q46">
            <v>2.9929469646817899</v>
          </cell>
          <cell r="V46">
            <v>0.77202018228779645</v>
          </cell>
        </row>
        <row r="47">
          <cell r="Q47">
            <v>6.1616315560160784</v>
          </cell>
          <cell r="V47">
            <v>0.84303046025790784</v>
          </cell>
        </row>
        <row r="48">
          <cell r="Q48">
            <v>9.7164189921792001</v>
          </cell>
          <cell r="V48">
            <v>0.82112147250714052</v>
          </cell>
        </row>
        <row r="49">
          <cell r="Q49">
            <v>12.821289722762781</v>
          </cell>
          <cell r="V49">
            <v>0.85191185541610703</v>
          </cell>
        </row>
        <row r="50">
          <cell r="Q50">
            <v>15.899594714475057</v>
          </cell>
          <cell r="V50">
            <v>0.87377968534646289</v>
          </cell>
        </row>
        <row r="51">
          <cell r="Q51">
            <v>2.8252356761874911</v>
          </cell>
          <cell r="V51">
            <v>0.78830334599217278</v>
          </cell>
        </row>
        <row r="52">
          <cell r="Q52">
            <v>10.028140284078466</v>
          </cell>
          <cell r="V52">
            <v>0.87953662743539018</v>
          </cell>
        </row>
        <row r="53">
          <cell r="Q53">
            <v>17.38606569961533</v>
          </cell>
          <cell r="V53">
            <v>0.90914433807536477</v>
          </cell>
        </row>
        <row r="54">
          <cell r="Q54">
            <v>6.6626873089228811</v>
          </cell>
          <cell r="V54">
            <v>0.84611434688066389</v>
          </cell>
        </row>
        <row r="55">
          <cell r="Q55">
            <v>13.991643348738052</v>
          </cell>
          <cell r="V55">
            <v>0.89847661419381331</v>
          </cell>
        </row>
        <row r="56">
          <cell r="Q56">
            <v>22.092068445375872</v>
          </cell>
          <cell r="V56">
            <v>0.91745145284248775</v>
          </cell>
        </row>
        <row r="57">
          <cell r="Q57">
            <v>3.2135742577152402</v>
          </cell>
          <cell r="V57">
            <v>0.74600859787224727</v>
          </cell>
        </row>
        <row r="58">
          <cell r="Q58">
            <v>6.7672713383273493</v>
          </cell>
          <cell r="V58">
            <v>0.83890930766323202</v>
          </cell>
        </row>
        <row r="59">
          <cell r="Q59">
            <v>10.417035655627489</v>
          </cell>
          <cell r="V59">
            <v>0.87586614799644491</v>
          </cell>
        </row>
        <row r="60">
          <cell r="Q60">
            <v>13.941596591742057</v>
          </cell>
          <cell r="V60">
            <v>0.89419681152561725</v>
          </cell>
        </row>
        <row r="61">
          <cell r="Q61">
            <v>18.358736105957362</v>
          </cell>
          <cell r="V61">
            <v>0.90592339074273409</v>
          </cell>
        </row>
        <row r="62">
          <cell r="Q62">
            <v>23.177904333771167</v>
          </cell>
          <cell r="V62">
            <v>0.91196012602844134</v>
          </cell>
        </row>
        <row r="63">
          <cell r="Q63">
            <v>2.9720811034901091</v>
          </cell>
          <cell r="V63">
            <v>0.73825946564669209</v>
          </cell>
        </row>
        <row r="64">
          <cell r="Q64">
            <v>6.5902667946954585</v>
          </cell>
          <cell r="V64">
            <v>0.82389746100691019</v>
          </cell>
        </row>
        <row r="65">
          <cell r="Q65">
            <v>10.105075751866369</v>
          </cell>
          <cell r="V65">
            <v>0.85838754933917605</v>
          </cell>
        </row>
        <row r="66">
          <cell r="Q66">
            <v>14.512608792574044</v>
          </cell>
          <cell r="V66">
            <v>0.8777850100440826</v>
          </cell>
        </row>
        <row r="67">
          <cell r="Q67">
            <v>18.43493549326973</v>
          </cell>
          <cell r="V67">
            <v>0.8873534063828793</v>
          </cell>
        </row>
        <row r="68">
          <cell r="Q68">
            <v>22.002987524225162</v>
          </cell>
          <cell r="V68">
            <v>0.89323675182221407</v>
          </cell>
        </row>
        <row r="75">
          <cell r="Q75">
            <v>2.7680123440744153</v>
          </cell>
          <cell r="V75">
            <v>0.77285797384139165</v>
          </cell>
        </row>
        <row r="76">
          <cell r="Q76">
            <v>6.0896271569637124</v>
          </cell>
          <cell r="V76">
            <v>0.83498950817982742</v>
          </cell>
        </row>
        <row r="77">
          <cell r="Q77">
            <v>9.537970245846779</v>
          </cell>
          <cell r="V77">
            <v>0.86850927861415084</v>
          </cell>
        </row>
        <row r="78">
          <cell r="Q78">
            <v>13.194192173421376</v>
          </cell>
          <cell r="V78">
            <v>0.88588260201185554</v>
          </cell>
        </row>
        <row r="79">
          <cell r="Q79">
            <v>16.492740216776721</v>
          </cell>
          <cell r="V79">
            <v>0.894841067592831</v>
          </cell>
        </row>
        <row r="80">
          <cell r="Q80">
            <v>3.1439954188163783</v>
          </cell>
          <cell r="V80">
            <v>0.78511372928679823</v>
          </cell>
        </row>
        <row r="81">
          <cell r="Q81">
            <v>6.4030150602723808</v>
          </cell>
          <cell r="V81">
            <v>0.84503025022465539</v>
          </cell>
        </row>
        <row r="82">
          <cell r="Q82">
            <v>9.3758434811131277</v>
          </cell>
          <cell r="V82">
            <v>0.87590471543561854</v>
          </cell>
        </row>
        <row r="83">
          <cell r="Q83">
            <v>13.462749613906031</v>
          </cell>
          <cell r="V83">
            <v>0.89745979693174105</v>
          </cell>
        </row>
        <row r="84">
          <cell r="Q84">
            <v>21.001889397693407</v>
          </cell>
          <cell r="V84">
            <v>0.90507703633132253</v>
          </cell>
        </row>
        <row r="85">
          <cell r="Q85">
            <v>21.001889397693407</v>
          </cell>
          <cell r="V85">
            <v>0.90711405529148215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061B4-8900-4ED4-A842-3839E6403973}">
  <dimension ref="C4:Z87"/>
  <sheetViews>
    <sheetView zoomScaleNormal="100" workbookViewId="0">
      <selection activeCell="X40" sqref="X40"/>
    </sheetView>
  </sheetViews>
  <sheetFormatPr defaultRowHeight="14.4" x14ac:dyDescent="0.3"/>
  <cols>
    <col min="3" max="3" width="30.5546875" bestFit="1" customWidth="1"/>
    <col min="5" max="5" width="10.6640625" bestFit="1" customWidth="1"/>
    <col min="6" max="6" width="10.5546875" bestFit="1" customWidth="1"/>
    <col min="7" max="7" width="11.21875" bestFit="1" customWidth="1"/>
    <col min="8" max="8" width="11.88671875" bestFit="1" customWidth="1"/>
    <col min="9" max="9" width="13.5546875" bestFit="1" customWidth="1"/>
    <col min="10" max="10" width="22.33203125" bestFit="1" customWidth="1"/>
    <col min="11" max="11" width="18.77734375" bestFit="1" customWidth="1"/>
    <col min="12" max="12" width="15.5546875" bestFit="1" customWidth="1"/>
    <col min="14" max="14" width="12.21875" bestFit="1" customWidth="1"/>
    <col min="15" max="15" width="18.21875" bestFit="1" customWidth="1"/>
    <col min="16" max="16" width="16.5546875" bestFit="1" customWidth="1"/>
    <col min="17" max="17" width="10.109375" bestFit="1" customWidth="1"/>
    <col min="18" max="18" width="12.88671875" bestFit="1" customWidth="1"/>
    <col min="19" max="19" width="9.6640625" bestFit="1" customWidth="1"/>
    <col min="20" max="20" width="24.44140625" bestFit="1" customWidth="1"/>
    <col min="21" max="21" width="29.109375" bestFit="1" customWidth="1"/>
    <col min="22" max="22" width="12.5546875" bestFit="1" customWidth="1"/>
    <col min="23" max="23" width="11.33203125" customWidth="1"/>
    <col min="24" max="24" width="15" bestFit="1" customWidth="1"/>
  </cols>
  <sheetData>
    <row r="4" spans="3:26" x14ac:dyDescent="0.3">
      <c r="C4" t="s">
        <v>64</v>
      </c>
      <c r="D4" t="s">
        <v>67</v>
      </c>
      <c r="E4" t="s">
        <v>68</v>
      </c>
      <c r="F4" t="s">
        <v>69</v>
      </c>
      <c r="G4" t="s">
        <v>6</v>
      </c>
      <c r="H4" t="s">
        <v>70</v>
      </c>
      <c r="I4" t="s">
        <v>71</v>
      </c>
      <c r="J4" t="s">
        <v>72</v>
      </c>
      <c r="K4" t="s">
        <v>73</v>
      </c>
      <c r="L4" t="s">
        <v>74</v>
      </c>
      <c r="M4" t="s">
        <v>75</v>
      </c>
      <c r="N4" t="s">
        <v>76</v>
      </c>
      <c r="O4" t="s">
        <v>77</v>
      </c>
      <c r="P4" t="s">
        <v>78</v>
      </c>
      <c r="Q4" t="s">
        <v>40</v>
      </c>
      <c r="R4" t="s">
        <v>79</v>
      </c>
      <c r="S4" t="s">
        <v>80</v>
      </c>
      <c r="T4" t="s">
        <v>81</v>
      </c>
      <c r="U4" t="s">
        <v>82</v>
      </c>
      <c r="V4" t="s">
        <v>7</v>
      </c>
      <c r="W4" t="s">
        <v>83</v>
      </c>
    </row>
    <row r="5" spans="3:26" x14ac:dyDescent="0.3">
      <c r="C5" t="s">
        <v>66</v>
      </c>
      <c r="D5">
        <v>0.112</v>
      </c>
      <c r="E5">
        <v>1</v>
      </c>
      <c r="F5">
        <v>1</v>
      </c>
      <c r="G5">
        <f>((E5+F5)/2)</f>
        <v>1</v>
      </c>
      <c r="H5">
        <v>16</v>
      </c>
      <c r="I5" s="5">
        <f>H5/(3600*1000)</f>
        <v>4.4444444444444441E-6</v>
      </c>
      <c r="J5" s="5">
        <v>7.5000000000000002E-4</v>
      </c>
      <c r="K5" s="5">
        <f>(PI()*J5*D5*100)</f>
        <v>2.6389378290154267E-2</v>
      </c>
      <c r="L5" s="6">
        <v>2.7334722222222222E-2</v>
      </c>
      <c r="M5">
        <v>2362</v>
      </c>
      <c r="N5">
        <f>50/1000000</f>
        <v>5.0000000000000002E-5</v>
      </c>
      <c r="O5" s="5">
        <f>N5/M5</f>
        <v>2.1168501270110077E-8</v>
      </c>
      <c r="P5" s="7">
        <f>O5*1000*3600</f>
        <v>7.620660457239628E-2</v>
      </c>
      <c r="Q5" s="2">
        <f>P5/K5</f>
        <v>2.8877756699872141</v>
      </c>
      <c r="R5" s="5">
        <f>(Q5/(1000*3600))</f>
        <v>8.0215990832978165E-7</v>
      </c>
      <c r="S5" s="2">
        <f>I5/(0.25*PI()*J5^2*100)</f>
        <v>0.10060164304080298</v>
      </c>
      <c r="T5">
        <v>846</v>
      </c>
      <c r="U5">
        <v>317</v>
      </c>
      <c r="V5" s="4">
        <f>1-(-0.0000000012*U5^3+0.000003*U5^2+0.0039*U5-0.0042)/((T5)*0.0064-0.699)</f>
        <v>0.68288141315689033</v>
      </c>
      <c r="W5" s="5">
        <f>(998.21*J5*S5)/0.0010016</f>
        <v>75.195861196904914</v>
      </c>
      <c r="X5" s="5"/>
      <c r="Y5" s="2"/>
      <c r="Z5" s="7"/>
    </row>
    <row r="6" spans="3:26" x14ac:dyDescent="0.3">
      <c r="D6">
        <v>0.112</v>
      </c>
      <c r="E6">
        <v>2</v>
      </c>
      <c r="F6">
        <v>2</v>
      </c>
      <c r="G6">
        <f t="shared" ref="G6:G69" si="0">((E6+F6)/2)</f>
        <v>2</v>
      </c>
      <c r="H6">
        <v>16</v>
      </c>
      <c r="I6" s="5">
        <f t="shared" ref="I6:I69" si="1">H6/(3600*1000)</f>
        <v>4.4444444444444441E-6</v>
      </c>
      <c r="J6" s="5">
        <v>7.5000000000000002E-4</v>
      </c>
      <c r="K6" s="5">
        <f t="shared" ref="K6:K69" si="2">(PI()*J6*D6*100)</f>
        <v>2.6389378290154267E-2</v>
      </c>
      <c r="L6" s="6">
        <v>1.3963194444444445E-2</v>
      </c>
      <c r="M6">
        <v>1206</v>
      </c>
      <c r="N6">
        <f t="shared" ref="N6:N55" si="3">50/1000000</f>
        <v>5.0000000000000002E-5</v>
      </c>
      <c r="O6" s="5">
        <f t="shared" ref="O6:O69" si="4">N6/M6</f>
        <v>4.1459369817578775E-8</v>
      </c>
      <c r="P6" s="7">
        <f t="shared" ref="P6:P69" si="5">O6*1000*3600</f>
        <v>0.14925373134328357</v>
      </c>
      <c r="Q6" s="2">
        <f t="shared" ref="Q6:Q67" si="6">P6/K6</f>
        <v>5.6558259805222209</v>
      </c>
      <c r="R6" s="5">
        <f t="shared" ref="R6:R69" si="7">(Q6/(1000*3600))</f>
        <v>1.5710627723672836E-6</v>
      </c>
      <c r="S6" s="2">
        <f t="shared" ref="S6:S69" si="8">I6/(0.25*PI()*J6^2*100)</f>
        <v>0.10060164304080298</v>
      </c>
      <c r="T6">
        <v>851</v>
      </c>
      <c r="U6">
        <v>221</v>
      </c>
      <c r="V6" s="4">
        <f t="shared" ref="V6:V69" si="9">1-(-0.0000000012*U6^3+0.000003*U6^2+0.0039*U6-0.0042)/((T6)*0.0064-0.699)</f>
        <v>0.79119720967266294</v>
      </c>
      <c r="W6" s="5">
        <f t="shared" ref="W6:W69" si="10">(998.21*J6*S6)/0.0010016</f>
        <v>75.195861196904914</v>
      </c>
      <c r="X6" s="5"/>
      <c r="Y6" s="2"/>
      <c r="Z6" s="7"/>
    </row>
    <row r="7" spans="3:26" x14ac:dyDescent="0.3">
      <c r="D7">
        <v>0.112</v>
      </c>
      <c r="E7">
        <v>3</v>
      </c>
      <c r="F7">
        <v>3</v>
      </c>
      <c r="G7">
        <f t="shared" si="0"/>
        <v>3</v>
      </c>
      <c r="H7">
        <v>16</v>
      </c>
      <c r="I7" s="5">
        <f t="shared" si="1"/>
        <v>4.4444444444444441E-6</v>
      </c>
      <c r="J7" s="5">
        <v>7.5000000000000002E-4</v>
      </c>
      <c r="K7" s="5">
        <f t="shared" si="2"/>
        <v>2.6389378290154267E-2</v>
      </c>
      <c r="L7" s="6">
        <v>8.5098379629629638E-3</v>
      </c>
      <c r="M7">
        <v>735</v>
      </c>
      <c r="N7">
        <f t="shared" si="3"/>
        <v>5.0000000000000002E-5</v>
      </c>
      <c r="O7" s="5">
        <f t="shared" si="4"/>
        <v>6.8027210884353747E-8</v>
      </c>
      <c r="P7" s="7">
        <f t="shared" si="5"/>
        <v>0.24489795918367352</v>
      </c>
      <c r="Q7" s="2">
        <f t="shared" si="6"/>
        <v>9.2801716088568718</v>
      </c>
      <c r="R7" s="5">
        <f t="shared" si="7"/>
        <v>2.5778254469046866E-6</v>
      </c>
      <c r="S7" s="2">
        <f t="shared" si="8"/>
        <v>0.10060164304080298</v>
      </c>
      <c r="T7">
        <v>852</v>
      </c>
      <c r="U7">
        <v>179.3</v>
      </c>
      <c r="V7" s="4">
        <f t="shared" si="9"/>
        <v>0.83495342654474314</v>
      </c>
      <c r="W7" s="5">
        <f t="shared" si="10"/>
        <v>75.195861196904914</v>
      </c>
      <c r="X7" s="5"/>
      <c r="Y7" s="2"/>
      <c r="Z7" s="7"/>
    </row>
    <row r="8" spans="3:26" x14ac:dyDescent="0.3">
      <c r="D8">
        <v>0.112</v>
      </c>
      <c r="E8">
        <v>4</v>
      </c>
      <c r="F8">
        <v>4</v>
      </c>
      <c r="G8">
        <f t="shared" si="0"/>
        <v>4</v>
      </c>
      <c r="H8">
        <v>16</v>
      </c>
      <c r="I8" s="5">
        <f t="shared" si="1"/>
        <v>4.4444444444444441E-6</v>
      </c>
      <c r="J8" s="5">
        <v>7.5000000000000002E-4</v>
      </c>
      <c r="K8" s="5">
        <f t="shared" si="2"/>
        <v>2.6389378290154267E-2</v>
      </c>
      <c r="L8" s="6">
        <v>5.7327546296296293E-3</v>
      </c>
      <c r="M8">
        <v>495</v>
      </c>
      <c r="N8">
        <f t="shared" si="3"/>
        <v>5.0000000000000002E-5</v>
      </c>
      <c r="O8" s="5">
        <f t="shared" si="4"/>
        <v>1.0101010101010101E-7</v>
      </c>
      <c r="P8" s="7">
        <f t="shared" si="5"/>
        <v>0.36363636363636365</v>
      </c>
      <c r="Q8" s="2">
        <f t="shared" si="6"/>
        <v>13.779648752545048</v>
      </c>
      <c r="R8" s="5">
        <f t="shared" si="7"/>
        <v>3.8276802090402911E-6</v>
      </c>
      <c r="S8" s="2">
        <f t="shared" si="8"/>
        <v>0.10060164304080298</v>
      </c>
      <c r="T8">
        <v>852</v>
      </c>
      <c r="U8">
        <v>152</v>
      </c>
      <c r="V8" s="4">
        <f t="shared" si="9"/>
        <v>0.86248941259623879</v>
      </c>
      <c r="W8" s="5">
        <f t="shared" si="10"/>
        <v>75.195861196904914</v>
      </c>
      <c r="X8" s="5"/>
      <c r="Y8" s="2"/>
      <c r="Z8" s="7"/>
    </row>
    <row r="9" spans="3:26" x14ac:dyDescent="0.3">
      <c r="D9">
        <v>0.112</v>
      </c>
      <c r="E9">
        <v>5</v>
      </c>
      <c r="F9">
        <v>5</v>
      </c>
      <c r="G9">
        <f t="shared" si="0"/>
        <v>5</v>
      </c>
      <c r="H9">
        <v>16</v>
      </c>
      <c r="I9" s="5">
        <f t="shared" si="1"/>
        <v>4.4444444444444441E-6</v>
      </c>
      <c r="J9" s="5">
        <v>7.5000000000000002E-4</v>
      </c>
      <c r="K9" s="5">
        <f t="shared" si="2"/>
        <v>2.6389378290154267E-2</v>
      </c>
      <c r="L9" s="6">
        <v>4.8812500000000002E-3</v>
      </c>
      <c r="M9">
        <v>422</v>
      </c>
      <c r="N9">
        <f t="shared" si="3"/>
        <v>5.0000000000000002E-5</v>
      </c>
      <c r="O9" s="5">
        <f t="shared" si="4"/>
        <v>1.1848341232227489E-7</v>
      </c>
      <c r="P9" s="7">
        <f t="shared" si="5"/>
        <v>0.42654028436018959</v>
      </c>
      <c r="Q9" s="2">
        <f t="shared" si="6"/>
        <v>16.163332067558766</v>
      </c>
      <c r="R9" s="5">
        <f t="shared" si="7"/>
        <v>4.4898144632107683E-6</v>
      </c>
      <c r="S9" s="2">
        <f t="shared" si="8"/>
        <v>0.10060164304080298</v>
      </c>
      <c r="T9">
        <v>856</v>
      </c>
      <c r="U9">
        <v>140.69999999999999</v>
      </c>
      <c r="V9" s="4">
        <f t="shared" si="9"/>
        <v>0.87434049658358792</v>
      </c>
      <c r="W9" s="5">
        <f t="shared" si="10"/>
        <v>75.195861196904914</v>
      </c>
      <c r="X9" s="5"/>
      <c r="Y9" s="2"/>
      <c r="Z9" s="7"/>
    </row>
    <row r="10" spans="3:26" x14ac:dyDescent="0.3">
      <c r="D10">
        <v>0.112</v>
      </c>
      <c r="E10">
        <v>6</v>
      </c>
      <c r="F10">
        <v>6</v>
      </c>
      <c r="G10">
        <f t="shared" si="0"/>
        <v>6</v>
      </c>
      <c r="H10">
        <v>16</v>
      </c>
      <c r="I10" s="5">
        <f t="shared" si="1"/>
        <v>4.4444444444444441E-6</v>
      </c>
      <c r="J10" s="5">
        <v>7.5000000000000002E-4</v>
      </c>
      <c r="K10" s="5">
        <f t="shared" si="2"/>
        <v>2.6389378290154267E-2</v>
      </c>
      <c r="L10" s="6">
        <v>3.8307870370370371E-3</v>
      </c>
      <c r="M10">
        <v>331</v>
      </c>
      <c r="N10">
        <f t="shared" si="3"/>
        <v>5.0000000000000002E-5</v>
      </c>
      <c r="O10" s="5">
        <f t="shared" si="4"/>
        <v>1.5105740181268883E-7</v>
      </c>
      <c r="P10" s="7">
        <f t="shared" si="5"/>
        <v>0.54380664652567978</v>
      </c>
      <c r="Q10" s="2">
        <f t="shared" si="6"/>
        <v>20.607027590664046</v>
      </c>
      <c r="R10" s="5">
        <f t="shared" si="7"/>
        <v>5.7241743307400129E-6</v>
      </c>
      <c r="S10" s="2">
        <f t="shared" si="8"/>
        <v>0.10060164304080298</v>
      </c>
      <c r="T10">
        <v>853</v>
      </c>
      <c r="U10">
        <v>135.1</v>
      </c>
      <c r="V10" s="4">
        <f t="shared" si="9"/>
        <v>0.87931452162959545</v>
      </c>
      <c r="W10" s="5">
        <f t="shared" si="10"/>
        <v>75.195861196904914</v>
      </c>
      <c r="X10" s="5"/>
      <c r="Y10" s="2"/>
      <c r="Z10" s="7"/>
    </row>
    <row r="11" spans="3:26" x14ac:dyDescent="0.3">
      <c r="D11">
        <v>0.26</v>
      </c>
      <c r="E11">
        <v>1</v>
      </c>
      <c r="F11">
        <v>1</v>
      </c>
      <c r="G11">
        <f t="shared" si="0"/>
        <v>1</v>
      </c>
      <c r="H11">
        <v>16</v>
      </c>
      <c r="I11" s="5">
        <f t="shared" si="1"/>
        <v>4.4444444444444441E-6</v>
      </c>
      <c r="J11" s="5">
        <v>7.5000000000000002E-4</v>
      </c>
      <c r="K11" s="5">
        <f t="shared" si="2"/>
        <v>6.1261056745000972E-2</v>
      </c>
      <c r="L11" s="6">
        <v>1.0948263888888888E-2</v>
      </c>
      <c r="M11">
        <v>946</v>
      </c>
      <c r="N11">
        <f t="shared" si="3"/>
        <v>5.0000000000000002E-5</v>
      </c>
      <c r="O11" s="5">
        <f t="shared" si="4"/>
        <v>5.2854122621564487E-8</v>
      </c>
      <c r="P11" s="7">
        <f t="shared" si="5"/>
        <v>0.19027484143763215</v>
      </c>
      <c r="Q11" s="2">
        <f t="shared" si="6"/>
        <v>3.1059673395718721</v>
      </c>
      <c r="R11" s="5">
        <f t="shared" si="7"/>
        <v>8.6276870543663109E-7</v>
      </c>
      <c r="S11" s="2">
        <f t="shared" si="8"/>
        <v>0.10060164304080298</v>
      </c>
      <c r="T11">
        <v>772</v>
      </c>
      <c r="U11">
        <v>219</v>
      </c>
      <c r="V11" s="4">
        <f t="shared" si="9"/>
        <v>0.7686880925078976</v>
      </c>
      <c r="W11" s="5">
        <f t="shared" si="10"/>
        <v>75.195861196904914</v>
      </c>
      <c r="X11" s="5"/>
      <c r="Y11" s="2"/>
    </row>
    <row r="12" spans="3:26" x14ac:dyDescent="0.3">
      <c r="D12">
        <v>0.26</v>
      </c>
      <c r="E12">
        <v>2</v>
      </c>
      <c r="F12">
        <v>2</v>
      </c>
      <c r="G12">
        <f t="shared" si="0"/>
        <v>2</v>
      </c>
      <c r="H12">
        <v>16</v>
      </c>
      <c r="I12" s="5">
        <f t="shared" si="1"/>
        <v>4.4444444444444441E-6</v>
      </c>
      <c r="J12" s="5">
        <v>7.5000000000000002E-4</v>
      </c>
      <c r="K12" s="5">
        <f t="shared" si="2"/>
        <v>6.1261056745000972E-2</v>
      </c>
      <c r="L12" s="6">
        <v>5.4532407407407411E-3</v>
      </c>
      <c r="M12">
        <v>471</v>
      </c>
      <c r="N12">
        <f t="shared" si="3"/>
        <v>5.0000000000000002E-5</v>
      </c>
      <c r="O12" s="5">
        <f t="shared" si="4"/>
        <v>1.0615711252653929E-7</v>
      </c>
      <c r="P12" s="7">
        <f t="shared" si="5"/>
        <v>0.38216560509554148</v>
      </c>
      <c r="Q12" s="2">
        <f t="shared" si="6"/>
        <v>6.2383123210933995</v>
      </c>
      <c r="R12" s="5">
        <f t="shared" si="7"/>
        <v>1.7328645336370553E-6</v>
      </c>
      <c r="S12" s="2">
        <f t="shared" si="8"/>
        <v>0.10060164304080298</v>
      </c>
      <c r="T12">
        <v>769</v>
      </c>
      <c r="U12">
        <v>177.8</v>
      </c>
      <c r="V12" s="4">
        <f t="shared" si="9"/>
        <v>0.81591588015497563</v>
      </c>
      <c r="W12" s="5">
        <f t="shared" si="10"/>
        <v>75.195861196904914</v>
      </c>
      <c r="X12" s="5"/>
      <c r="Y12" s="2"/>
    </row>
    <row r="13" spans="3:26" x14ac:dyDescent="0.3">
      <c r="D13">
        <v>0.26</v>
      </c>
      <c r="E13">
        <v>3</v>
      </c>
      <c r="F13">
        <v>3</v>
      </c>
      <c r="G13">
        <f t="shared" si="0"/>
        <v>3</v>
      </c>
      <c r="H13">
        <v>16</v>
      </c>
      <c r="I13" s="5">
        <f t="shared" si="1"/>
        <v>4.4444444444444441E-6</v>
      </c>
      <c r="J13" s="5">
        <v>7.5000000000000002E-4</v>
      </c>
      <c r="K13" s="5">
        <f t="shared" si="2"/>
        <v>6.1261056745000972E-2</v>
      </c>
      <c r="L13" s="6">
        <v>3.3079861111111118E-3</v>
      </c>
      <c r="M13">
        <v>286</v>
      </c>
      <c r="N13">
        <f t="shared" si="3"/>
        <v>5.0000000000000002E-5</v>
      </c>
      <c r="O13" s="5">
        <f t="shared" si="4"/>
        <v>1.7482517482517484E-7</v>
      </c>
      <c r="P13" s="7">
        <f t="shared" si="5"/>
        <v>0.62937062937062949</v>
      </c>
      <c r="Q13" s="2">
        <f t="shared" si="6"/>
        <v>10.273584277045424</v>
      </c>
      <c r="R13" s="5">
        <f t="shared" si="7"/>
        <v>2.8537734102903955E-6</v>
      </c>
      <c r="S13" s="2">
        <f t="shared" si="8"/>
        <v>0.10060164304080298</v>
      </c>
      <c r="T13">
        <v>770</v>
      </c>
      <c r="U13">
        <v>138</v>
      </c>
      <c r="V13" s="4">
        <f t="shared" si="9"/>
        <v>0.86096516585481198</v>
      </c>
      <c r="W13" s="5">
        <f t="shared" si="10"/>
        <v>75.195861196904914</v>
      </c>
      <c r="X13" s="5"/>
      <c r="Y13" s="2"/>
    </row>
    <row r="14" spans="3:26" x14ac:dyDescent="0.3">
      <c r="D14">
        <v>0.26</v>
      </c>
      <c r="E14">
        <v>4</v>
      </c>
      <c r="F14">
        <v>4</v>
      </c>
      <c r="G14">
        <f t="shared" si="0"/>
        <v>4</v>
      </c>
      <c r="H14">
        <v>16</v>
      </c>
      <c r="I14" s="5">
        <f t="shared" si="1"/>
        <v>4.4444444444444441E-6</v>
      </c>
      <c r="J14" s="5">
        <v>7.5000000000000002E-4</v>
      </c>
      <c r="K14" s="5">
        <f t="shared" si="2"/>
        <v>6.1261056745000972E-2</v>
      </c>
      <c r="L14" s="6">
        <v>2.3945601851851853E-3</v>
      </c>
      <c r="M14">
        <v>207</v>
      </c>
      <c r="N14">
        <f t="shared" si="3"/>
        <v>5.0000000000000002E-5</v>
      </c>
      <c r="O14" s="5">
        <f t="shared" si="4"/>
        <v>2.4154589371980677E-7</v>
      </c>
      <c r="P14" s="7">
        <f t="shared" si="5"/>
        <v>0.86956521739130432</v>
      </c>
      <c r="Q14" s="2">
        <f t="shared" si="6"/>
        <v>14.194420788574833</v>
      </c>
      <c r="R14" s="5">
        <f t="shared" si="7"/>
        <v>3.9428946634930094E-6</v>
      </c>
      <c r="S14" s="2">
        <f t="shared" si="8"/>
        <v>0.10060164304080298</v>
      </c>
      <c r="T14">
        <v>771</v>
      </c>
      <c r="U14">
        <v>121.7</v>
      </c>
      <c r="V14" s="4">
        <f t="shared" si="9"/>
        <v>0.87894893336534918</v>
      </c>
      <c r="W14" s="5">
        <f t="shared" si="10"/>
        <v>75.195861196904914</v>
      </c>
      <c r="X14" s="5"/>
      <c r="Y14" s="2"/>
    </row>
    <row r="15" spans="3:26" x14ac:dyDescent="0.3">
      <c r="D15">
        <v>0.26</v>
      </c>
      <c r="E15">
        <v>5</v>
      </c>
      <c r="F15">
        <v>5</v>
      </c>
      <c r="G15">
        <f t="shared" si="0"/>
        <v>5</v>
      </c>
      <c r="H15">
        <v>16</v>
      </c>
      <c r="I15" s="5">
        <f t="shared" si="1"/>
        <v>4.4444444444444441E-6</v>
      </c>
      <c r="J15" s="5">
        <v>7.5000000000000002E-4</v>
      </c>
      <c r="K15" s="5">
        <f t="shared" si="2"/>
        <v>6.1261056745000972E-2</v>
      </c>
      <c r="L15" s="6">
        <v>1.8664351851851854E-3</v>
      </c>
      <c r="M15">
        <v>161</v>
      </c>
      <c r="N15">
        <f t="shared" si="3"/>
        <v>5.0000000000000002E-5</v>
      </c>
      <c r="O15" s="5">
        <f t="shared" si="4"/>
        <v>3.1055900621118013E-7</v>
      </c>
      <c r="P15" s="7">
        <f t="shared" si="5"/>
        <v>1.1180124223602486</v>
      </c>
      <c r="Q15" s="2">
        <f t="shared" si="6"/>
        <v>18.249969585310502</v>
      </c>
      <c r="R15" s="5">
        <f t="shared" si="7"/>
        <v>5.0694359959195842E-6</v>
      </c>
      <c r="S15" s="2">
        <f t="shared" si="8"/>
        <v>0.10060164304080298</v>
      </c>
      <c r="T15">
        <v>761</v>
      </c>
      <c r="U15">
        <v>115.9</v>
      </c>
      <c r="V15" s="4">
        <f t="shared" si="9"/>
        <v>0.88343477135129689</v>
      </c>
      <c r="W15" s="5">
        <f t="shared" si="10"/>
        <v>75.195861196904914</v>
      </c>
      <c r="X15" s="5"/>
      <c r="Y15" s="2"/>
    </row>
    <row r="16" spans="3:26" x14ac:dyDescent="0.3">
      <c r="D16">
        <v>0.26</v>
      </c>
      <c r="E16">
        <v>6</v>
      </c>
      <c r="F16">
        <v>6</v>
      </c>
      <c r="G16">
        <f t="shared" si="0"/>
        <v>6</v>
      </c>
      <c r="H16">
        <v>16</v>
      </c>
      <c r="I16" s="5">
        <f t="shared" si="1"/>
        <v>4.4444444444444441E-6</v>
      </c>
      <c r="J16" s="5">
        <v>7.5000000000000002E-4</v>
      </c>
      <c r="K16" s="5">
        <f t="shared" si="2"/>
        <v>6.1261056745000972E-2</v>
      </c>
      <c r="L16" s="6">
        <v>1.5638888888888888E-3</v>
      </c>
      <c r="M16">
        <v>135</v>
      </c>
      <c r="N16">
        <f t="shared" si="3"/>
        <v>5.0000000000000002E-5</v>
      </c>
      <c r="O16" s="5">
        <f t="shared" si="4"/>
        <v>3.7037037037037036E-7</v>
      </c>
      <c r="P16" s="7">
        <f t="shared" si="5"/>
        <v>1.3333333333333333</v>
      </c>
      <c r="Q16" s="2">
        <f t="shared" si="6"/>
        <v>21.764778542481412</v>
      </c>
      <c r="R16" s="5">
        <f t="shared" si="7"/>
        <v>6.0457718173559482E-6</v>
      </c>
      <c r="S16" s="2">
        <f t="shared" si="8"/>
        <v>0.10060164304080298</v>
      </c>
      <c r="T16">
        <v>771</v>
      </c>
      <c r="U16">
        <v>114.3</v>
      </c>
      <c r="V16" s="4">
        <f t="shared" si="9"/>
        <v>0.88691232361722627</v>
      </c>
      <c r="W16" s="5">
        <f t="shared" si="10"/>
        <v>75.195861196904914</v>
      </c>
      <c r="X16" s="5"/>
      <c r="Y16" s="2"/>
    </row>
    <row r="17" spans="4:25" x14ac:dyDescent="0.3">
      <c r="D17">
        <v>0.41199999999999998</v>
      </c>
      <c r="E17">
        <v>1</v>
      </c>
      <c r="F17">
        <v>1</v>
      </c>
      <c r="G17">
        <f t="shared" si="0"/>
        <v>1</v>
      </c>
      <c r="H17">
        <v>16</v>
      </c>
      <c r="I17" s="5">
        <f t="shared" si="1"/>
        <v>4.4444444444444441E-6</v>
      </c>
      <c r="J17" s="5">
        <v>7.5000000000000002E-4</v>
      </c>
      <c r="K17" s="5">
        <f t="shared" si="2"/>
        <v>9.7075212995924601E-2</v>
      </c>
      <c r="L17" s="6">
        <v>6.8883101851851857E-3</v>
      </c>
      <c r="M17">
        <v>595</v>
      </c>
      <c r="N17">
        <f t="shared" si="3"/>
        <v>5.0000000000000002E-5</v>
      </c>
      <c r="O17" s="5">
        <f t="shared" si="4"/>
        <v>8.4033613445378151E-8</v>
      </c>
      <c r="P17" s="7">
        <f t="shared" si="5"/>
        <v>0.30252100840336138</v>
      </c>
      <c r="Q17" s="2">
        <f t="shared" si="6"/>
        <v>3.1163568852129306</v>
      </c>
      <c r="R17" s="5">
        <f t="shared" si="7"/>
        <v>8.6565469033692513E-7</v>
      </c>
      <c r="S17" s="2">
        <f t="shared" si="8"/>
        <v>0.10060164304080298</v>
      </c>
      <c r="T17">
        <v>796</v>
      </c>
      <c r="U17">
        <v>242</v>
      </c>
      <c r="V17" s="4">
        <f t="shared" si="9"/>
        <v>0.7501285402011193</v>
      </c>
      <c r="W17" s="5">
        <f t="shared" si="10"/>
        <v>75.195861196904914</v>
      </c>
      <c r="X17" s="5"/>
      <c r="Y17" s="2"/>
    </row>
    <row r="18" spans="4:25" x14ac:dyDescent="0.3">
      <c r="D18">
        <v>0.41199999999999998</v>
      </c>
      <c r="E18">
        <v>2</v>
      </c>
      <c r="F18">
        <v>2</v>
      </c>
      <c r="G18">
        <f t="shared" si="0"/>
        <v>2</v>
      </c>
      <c r="H18">
        <v>16</v>
      </c>
      <c r="I18" s="5">
        <f t="shared" si="1"/>
        <v>4.4444444444444441E-6</v>
      </c>
      <c r="J18" s="5">
        <v>7.5000000000000002E-4</v>
      </c>
      <c r="K18" s="5">
        <f t="shared" si="2"/>
        <v>9.7075212995924601E-2</v>
      </c>
      <c r="L18" s="6">
        <v>3.2439814814814814E-3</v>
      </c>
      <c r="M18">
        <v>280</v>
      </c>
      <c r="N18">
        <f t="shared" si="3"/>
        <v>5.0000000000000002E-5</v>
      </c>
      <c r="O18" s="5">
        <f t="shared" si="4"/>
        <v>1.7857142857142858E-7</v>
      </c>
      <c r="P18" s="7">
        <f t="shared" si="5"/>
        <v>0.6428571428571429</v>
      </c>
      <c r="Q18" s="2">
        <f t="shared" si="6"/>
        <v>6.6222583810774767</v>
      </c>
      <c r="R18" s="5">
        <f t="shared" si="7"/>
        <v>1.8395162169659658E-6</v>
      </c>
      <c r="S18" s="2">
        <f t="shared" si="8"/>
        <v>0.10060164304080298</v>
      </c>
      <c r="T18">
        <v>795</v>
      </c>
      <c r="U18">
        <v>175.1</v>
      </c>
      <c r="V18" s="4">
        <f t="shared" si="9"/>
        <v>0.82587656671250853</v>
      </c>
      <c r="W18" s="5">
        <f t="shared" si="10"/>
        <v>75.195861196904914</v>
      </c>
      <c r="X18" s="5"/>
      <c r="Y18" s="2"/>
    </row>
    <row r="19" spans="4:25" x14ac:dyDescent="0.3">
      <c r="D19">
        <v>0.41199999999999998</v>
      </c>
      <c r="E19">
        <v>3</v>
      </c>
      <c r="F19">
        <v>3</v>
      </c>
      <c r="G19">
        <f t="shared" si="0"/>
        <v>3</v>
      </c>
      <c r="H19">
        <v>16</v>
      </c>
      <c r="I19" s="5">
        <f t="shared" si="1"/>
        <v>4.4444444444444441E-6</v>
      </c>
      <c r="J19" s="5">
        <v>7.5000000000000002E-4</v>
      </c>
      <c r="K19" s="5">
        <f t="shared" si="2"/>
        <v>9.7075212995924601E-2</v>
      </c>
      <c r="L19" s="6">
        <v>1.8849537037037038E-3</v>
      </c>
      <c r="M19">
        <v>163</v>
      </c>
      <c r="N19">
        <f t="shared" si="3"/>
        <v>5.0000000000000002E-5</v>
      </c>
      <c r="O19" s="5">
        <f t="shared" si="4"/>
        <v>3.067484662576687E-7</v>
      </c>
      <c r="P19" s="7">
        <f t="shared" si="5"/>
        <v>1.1042944785276074</v>
      </c>
      <c r="Q19" s="2">
        <f t="shared" si="6"/>
        <v>11.375658568722047</v>
      </c>
      <c r="R19" s="5">
        <f t="shared" si="7"/>
        <v>3.1599051579783463E-6</v>
      </c>
      <c r="S19" s="2">
        <f t="shared" si="8"/>
        <v>0.10060164304080298</v>
      </c>
      <c r="T19">
        <v>796</v>
      </c>
      <c r="U19">
        <v>140.9</v>
      </c>
      <c r="V19" s="4">
        <f t="shared" si="9"/>
        <v>0.86314972087063746</v>
      </c>
      <c r="W19" s="5">
        <f t="shared" si="10"/>
        <v>75.195861196904914</v>
      </c>
      <c r="X19" s="5"/>
      <c r="Y19" s="2"/>
    </row>
    <row r="20" spans="4:25" x14ac:dyDescent="0.3">
      <c r="D20">
        <v>0.41199999999999998</v>
      </c>
      <c r="E20">
        <v>4</v>
      </c>
      <c r="F20">
        <v>4</v>
      </c>
      <c r="G20">
        <f t="shared" si="0"/>
        <v>4</v>
      </c>
      <c r="H20">
        <v>16</v>
      </c>
      <c r="I20" s="5">
        <f t="shared" si="1"/>
        <v>4.4444444444444441E-6</v>
      </c>
      <c r="J20" s="5">
        <v>7.5000000000000002E-4</v>
      </c>
      <c r="K20" s="5">
        <f t="shared" si="2"/>
        <v>9.7075212995924601E-2</v>
      </c>
      <c r="L20" s="6">
        <v>1.4545138888888889E-3</v>
      </c>
      <c r="M20">
        <v>126</v>
      </c>
      <c r="N20">
        <f t="shared" si="3"/>
        <v>5.0000000000000002E-5</v>
      </c>
      <c r="O20" s="5">
        <f t="shared" si="4"/>
        <v>3.9682539682539683E-7</v>
      </c>
      <c r="P20" s="7">
        <f t="shared" si="5"/>
        <v>1.4285714285714286</v>
      </c>
      <c r="Q20" s="2">
        <f t="shared" si="6"/>
        <v>14.716129735727726</v>
      </c>
      <c r="R20" s="5">
        <f t="shared" si="7"/>
        <v>4.0878138154799237E-6</v>
      </c>
      <c r="S20" s="2">
        <f t="shared" si="8"/>
        <v>0.10060164304080298</v>
      </c>
      <c r="T20">
        <v>797</v>
      </c>
      <c r="U20">
        <v>129.69999999999999</v>
      </c>
      <c r="V20" s="4">
        <f t="shared" si="9"/>
        <v>0.87516968514871196</v>
      </c>
      <c r="W20" s="5">
        <f t="shared" si="10"/>
        <v>75.195861196904914</v>
      </c>
      <c r="X20" s="5"/>
      <c r="Y20" s="2"/>
    </row>
    <row r="21" spans="4:25" x14ac:dyDescent="0.3">
      <c r="D21">
        <v>0.41199999999999998</v>
      </c>
      <c r="E21">
        <v>5</v>
      </c>
      <c r="F21">
        <v>5</v>
      </c>
      <c r="G21">
        <f t="shared" si="0"/>
        <v>5</v>
      </c>
      <c r="H21">
        <v>16</v>
      </c>
      <c r="I21" s="5">
        <f t="shared" si="1"/>
        <v>4.4444444444444441E-6</v>
      </c>
      <c r="J21" s="5">
        <v>7.5000000000000002E-4</v>
      </c>
      <c r="K21" s="5">
        <f t="shared" si="2"/>
        <v>9.7075212995924601E-2</v>
      </c>
      <c r="L21" s="6">
        <v>1.1472222222222222E-3</v>
      </c>
      <c r="M21">
        <v>99</v>
      </c>
      <c r="N21">
        <f t="shared" si="3"/>
        <v>5.0000000000000002E-5</v>
      </c>
      <c r="O21" s="5">
        <f t="shared" si="4"/>
        <v>5.0505050505050505E-7</v>
      </c>
      <c r="P21" s="7">
        <f t="shared" si="5"/>
        <v>1.8181818181818181</v>
      </c>
      <c r="Q21" s="2">
        <f t="shared" si="6"/>
        <v>18.72961966365347</v>
      </c>
      <c r="R21" s="5">
        <f t="shared" si="7"/>
        <v>5.2026721287926304E-6</v>
      </c>
      <c r="S21" s="2">
        <f t="shared" si="8"/>
        <v>0.10060164304080298</v>
      </c>
      <c r="T21">
        <v>797</v>
      </c>
      <c r="U21">
        <v>125.5</v>
      </c>
      <c r="V21" s="4">
        <f t="shared" si="9"/>
        <v>0.87956545905084282</v>
      </c>
      <c r="W21" s="5">
        <f t="shared" si="10"/>
        <v>75.195861196904914</v>
      </c>
      <c r="X21" s="5"/>
      <c r="Y21" s="2"/>
    </row>
    <row r="22" spans="4:25" x14ac:dyDescent="0.3">
      <c r="D22">
        <v>0.41199999999999998</v>
      </c>
      <c r="E22">
        <v>6</v>
      </c>
      <c r="F22">
        <v>6</v>
      </c>
      <c r="G22">
        <f t="shared" si="0"/>
        <v>6</v>
      </c>
      <c r="H22">
        <v>16</v>
      </c>
      <c r="I22" s="5">
        <f t="shared" si="1"/>
        <v>4.4444444444444441E-6</v>
      </c>
      <c r="J22" s="5">
        <v>7.5000000000000002E-4</v>
      </c>
      <c r="K22" s="5">
        <f t="shared" si="2"/>
        <v>9.7075212995924601E-2</v>
      </c>
      <c r="L22" s="6">
        <v>9.1979166666666674E-4</v>
      </c>
      <c r="M22">
        <v>79</v>
      </c>
      <c r="N22">
        <f t="shared" si="3"/>
        <v>5.0000000000000002E-5</v>
      </c>
      <c r="O22" s="5">
        <f t="shared" si="4"/>
        <v>6.3291139240506337E-7</v>
      </c>
      <c r="P22" s="7">
        <f t="shared" si="5"/>
        <v>2.2784810126582284</v>
      </c>
      <c r="Q22" s="2">
        <f t="shared" si="6"/>
        <v>23.471295527869543</v>
      </c>
      <c r="R22" s="5">
        <f t="shared" si="7"/>
        <v>6.5198043132970956E-6</v>
      </c>
      <c r="S22" s="2">
        <f t="shared" si="8"/>
        <v>0.10060164304080298</v>
      </c>
      <c r="T22">
        <v>803</v>
      </c>
      <c r="U22">
        <v>125.9</v>
      </c>
      <c r="V22" s="4">
        <f t="shared" si="9"/>
        <v>0.88019285400990954</v>
      </c>
      <c r="W22" s="5">
        <f t="shared" si="10"/>
        <v>75.195861196904914</v>
      </c>
      <c r="X22" s="5"/>
      <c r="Y22" s="2"/>
    </row>
    <row r="23" spans="4:25" x14ac:dyDescent="0.3">
      <c r="D23">
        <v>0.56000000000000005</v>
      </c>
      <c r="E23">
        <v>1</v>
      </c>
      <c r="F23">
        <v>1</v>
      </c>
      <c r="G23">
        <f t="shared" si="0"/>
        <v>1</v>
      </c>
      <c r="H23">
        <v>16</v>
      </c>
      <c r="I23" s="5">
        <f t="shared" si="1"/>
        <v>4.4444444444444441E-6</v>
      </c>
      <c r="J23" s="5">
        <v>7.5000000000000002E-4</v>
      </c>
      <c r="K23" s="5">
        <f t="shared" si="2"/>
        <v>0.13194689145077132</v>
      </c>
      <c r="L23" s="6">
        <v>5.4311342592592597E-3</v>
      </c>
      <c r="M23">
        <v>469</v>
      </c>
      <c r="N23">
        <f t="shared" si="3"/>
        <v>5.0000000000000002E-5</v>
      </c>
      <c r="O23" s="5">
        <f t="shared" si="4"/>
        <v>1.0660980810234542E-7</v>
      </c>
      <c r="P23" s="7">
        <f t="shared" si="5"/>
        <v>0.38379530916844351</v>
      </c>
      <c r="Q23" s="2">
        <f t="shared" si="6"/>
        <v>2.9087105042685715</v>
      </c>
      <c r="R23" s="5">
        <f t="shared" si="7"/>
        <v>8.0797514007460323E-7</v>
      </c>
      <c r="S23" s="2">
        <f t="shared" si="8"/>
        <v>0.10060164304080298</v>
      </c>
      <c r="T23">
        <v>791</v>
      </c>
      <c r="U23">
        <v>261</v>
      </c>
      <c r="V23" s="4">
        <f t="shared" si="9"/>
        <v>0.72573509125910984</v>
      </c>
      <c r="W23" s="5">
        <f t="shared" si="10"/>
        <v>75.195861196904914</v>
      </c>
      <c r="X23" s="5"/>
      <c r="Y23" s="2"/>
    </row>
    <row r="24" spans="4:25" x14ac:dyDescent="0.3">
      <c r="D24">
        <v>0.56000000000000005</v>
      </c>
      <c r="E24">
        <v>2</v>
      </c>
      <c r="F24">
        <v>2</v>
      </c>
      <c r="G24">
        <f t="shared" si="0"/>
        <v>2</v>
      </c>
      <c r="H24">
        <v>16</v>
      </c>
      <c r="I24" s="5">
        <f t="shared" si="1"/>
        <v>4.4444444444444441E-6</v>
      </c>
      <c r="J24" s="5">
        <v>7.5000000000000002E-4</v>
      </c>
      <c r="K24" s="5">
        <f t="shared" si="2"/>
        <v>0.13194689145077132</v>
      </c>
      <c r="L24" s="6">
        <v>2.351388888888889E-3</v>
      </c>
      <c r="M24">
        <v>203</v>
      </c>
      <c r="N24">
        <f t="shared" si="3"/>
        <v>5.0000000000000002E-5</v>
      </c>
      <c r="O24" s="5">
        <f t="shared" si="4"/>
        <v>2.4630541871921185E-7</v>
      </c>
      <c r="P24" s="7">
        <f t="shared" si="5"/>
        <v>0.8866995073891627</v>
      </c>
      <c r="Q24" s="2">
        <f t="shared" si="6"/>
        <v>6.7201242684825626</v>
      </c>
      <c r="R24" s="5">
        <f t="shared" si="7"/>
        <v>1.8667011856896007E-6</v>
      </c>
      <c r="S24" s="2">
        <f t="shared" si="8"/>
        <v>0.10060164304080298</v>
      </c>
      <c r="T24">
        <v>792</v>
      </c>
      <c r="U24">
        <v>171.1</v>
      </c>
      <c r="V24" s="4">
        <f t="shared" si="9"/>
        <v>0.82953342398215024</v>
      </c>
      <c r="W24" s="5">
        <f t="shared" si="10"/>
        <v>75.195861196904914</v>
      </c>
      <c r="X24" s="5"/>
      <c r="Y24" s="2"/>
    </row>
    <row r="25" spans="4:25" x14ac:dyDescent="0.3">
      <c r="D25">
        <v>0.56000000000000005</v>
      </c>
      <c r="E25">
        <v>3</v>
      </c>
      <c r="F25">
        <v>3</v>
      </c>
      <c r="G25">
        <f t="shared" si="0"/>
        <v>3</v>
      </c>
      <c r="H25">
        <v>16</v>
      </c>
      <c r="I25" s="5">
        <f t="shared" si="1"/>
        <v>4.4444444444444441E-6</v>
      </c>
      <c r="J25" s="5">
        <v>7.5000000000000002E-4</v>
      </c>
      <c r="K25" s="5">
        <f t="shared" si="2"/>
        <v>0.13194689145077132</v>
      </c>
      <c r="L25" s="6">
        <v>1.443287037037037E-3</v>
      </c>
      <c r="M25">
        <v>125</v>
      </c>
      <c r="N25">
        <f t="shared" si="3"/>
        <v>5.0000000000000002E-5</v>
      </c>
      <c r="O25" s="5">
        <f t="shared" si="4"/>
        <v>4.0000000000000003E-7</v>
      </c>
      <c r="P25" s="7">
        <f t="shared" si="5"/>
        <v>1.4400000000000002</v>
      </c>
      <c r="Q25" s="2">
        <f t="shared" si="6"/>
        <v>10.91348181201568</v>
      </c>
      <c r="R25" s="5">
        <f t="shared" si="7"/>
        <v>3.0315227255599111E-6</v>
      </c>
      <c r="S25" s="2">
        <f t="shared" si="8"/>
        <v>0.10060164304080298</v>
      </c>
      <c r="T25">
        <v>796</v>
      </c>
      <c r="U25">
        <v>142.69999999999999</v>
      </c>
      <c r="V25" s="4">
        <f t="shared" si="9"/>
        <v>0.86123382167256679</v>
      </c>
      <c r="W25" s="5">
        <f t="shared" si="10"/>
        <v>75.195861196904914</v>
      </c>
      <c r="X25" s="5"/>
      <c r="Y25" s="2"/>
    </row>
    <row r="26" spans="4:25" x14ac:dyDescent="0.3">
      <c r="D26">
        <v>0.56000000000000005</v>
      </c>
      <c r="E26">
        <v>4</v>
      </c>
      <c r="F26">
        <v>4</v>
      </c>
      <c r="G26">
        <f t="shared" si="0"/>
        <v>4</v>
      </c>
      <c r="H26">
        <v>16</v>
      </c>
      <c r="I26" s="5">
        <f t="shared" si="1"/>
        <v>4.4444444444444441E-6</v>
      </c>
      <c r="J26" s="5">
        <v>7.5000000000000002E-4</v>
      </c>
      <c r="K26" s="5">
        <f t="shared" si="2"/>
        <v>0.13194689145077132</v>
      </c>
      <c r="L26" s="6">
        <v>1.0600694444444444E-3</v>
      </c>
      <c r="M26">
        <v>92</v>
      </c>
      <c r="N26">
        <f t="shared" si="3"/>
        <v>5.0000000000000002E-5</v>
      </c>
      <c r="O26" s="5">
        <f t="shared" si="4"/>
        <v>5.4347826086956528E-7</v>
      </c>
      <c r="P26" s="7">
        <f t="shared" si="5"/>
        <v>1.9565217391304348</v>
      </c>
      <c r="Q26" s="2">
        <f t="shared" si="6"/>
        <v>14.828100288064782</v>
      </c>
      <c r="R26" s="5">
        <f t="shared" si="7"/>
        <v>4.1189167466846619E-6</v>
      </c>
      <c r="S26" s="2">
        <f t="shared" si="8"/>
        <v>0.10060164304080298</v>
      </c>
      <c r="T26">
        <v>791</v>
      </c>
      <c r="U26">
        <v>134</v>
      </c>
      <c r="V26" s="4">
        <f t="shared" si="9"/>
        <v>0.86950986038410416</v>
      </c>
      <c r="W26" s="5">
        <f t="shared" si="10"/>
        <v>75.195861196904914</v>
      </c>
      <c r="X26" s="5"/>
      <c r="Y26" s="2"/>
    </row>
    <row r="27" spans="4:25" x14ac:dyDescent="0.3">
      <c r="D27">
        <v>0.56000000000000005</v>
      </c>
      <c r="E27">
        <v>5</v>
      </c>
      <c r="F27">
        <v>5</v>
      </c>
      <c r="G27">
        <f t="shared" si="0"/>
        <v>5</v>
      </c>
      <c r="H27">
        <v>16</v>
      </c>
      <c r="I27" s="5">
        <f t="shared" si="1"/>
        <v>4.4444444444444441E-6</v>
      </c>
      <c r="J27" s="5">
        <v>7.5000000000000002E-4</v>
      </c>
      <c r="K27" s="5">
        <f t="shared" si="2"/>
        <v>0.13194689145077132</v>
      </c>
      <c r="L27" s="6">
        <v>8.821759259259259E-4</v>
      </c>
      <c r="M27">
        <v>76</v>
      </c>
      <c r="N27">
        <f t="shared" si="3"/>
        <v>5.0000000000000002E-5</v>
      </c>
      <c r="O27" s="5">
        <f t="shared" si="4"/>
        <v>6.5789473684210528E-7</v>
      </c>
      <c r="P27" s="7">
        <f t="shared" si="5"/>
        <v>2.3684210526315788</v>
      </c>
      <c r="Q27" s="2">
        <f t="shared" si="6"/>
        <v>17.949805611867895</v>
      </c>
      <c r="R27" s="5">
        <f t="shared" si="7"/>
        <v>4.9860571144077486E-6</v>
      </c>
      <c r="S27" s="2">
        <f t="shared" si="8"/>
        <v>0.10060164304080298</v>
      </c>
      <c r="T27">
        <v>793</v>
      </c>
      <c r="U27">
        <v>129.80000000000001</v>
      </c>
      <c r="V27" s="4">
        <f t="shared" si="9"/>
        <v>0.87433392685672506</v>
      </c>
      <c r="W27" s="5">
        <f t="shared" si="10"/>
        <v>75.195861196904914</v>
      </c>
      <c r="X27" s="5"/>
      <c r="Y27" s="2"/>
    </row>
    <row r="28" spans="4:25" x14ac:dyDescent="0.3">
      <c r="D28">
        <v>0.56000000000000005</v>
      </c>
      <c r="E28">
        <v>6</v>
      </c>
      <c r="F28">
        <v>6</v>
      </c>
      <c r="G28">
        <f t="shared" si="0"/>
        <v>6</v>
      </c>
      <c r="H28">
        <v>16</v>
      </c>
      <c r="I28" s="5">
        <f t="shared" si="1"/>
        <v>4.4444444444444441E-6</v>
      </c>
      <c r="J28" s="5">
        <v>7.5000000000000002E-4</v>
      </c>
      <c r="K28" s="5">
        <f t="shared" si="2"/>
        <v>0.13194689145077132</v>
      </c>
      <c r="L28" s="6">
        <v>6.8668981481481489E-4</v>
      </c>
      <c r="M28">
        <v>59</v>
      </c>
      <c r="N28">
        <f t="shared" si="3"/>
        <v>5.0000000000000002E-5</v>
      </c>
      <c r="O28" s="5">
        <f t="shared" si="4"/>
        <v>8.4745762711864408E-7</v>
      </c>
      <c r="P28" s="7">
        <f t="shared" si="5"/>
        <v>3.0508474576271185</v>
      </c>
      <c r="Q28" s="2">
        <f t="shared" si="6"/>
        <v>23.121783500033217</v>
      </c>
      <c r="R28" s="5">
        <f t="shared" si="7"/>
        <v>6.422717638898116E-6</v>
      </c>
      <c r="S28" s="2">
        <f t="shared" si="8"/>
        <v>0.10060164304080298</v>
      </c>
      <c r="T28">
        <v>793</v>
      </c>
      <c r="U28">
        <v>128.1</v>
      </c>
      <c r="V28" s="4">
        <f t="shared" si="9"/>
        <v>0.87612624085946711</v>
      </c>
      <c r="W28" s="5">
        <f t="shared" si="10"/>
        <v>75.195861196904914</v>
      </c>
      <c r="X28" s="5"/>
      <c r="Y28" s="2"/>
    </row>
    <row r="29" spans="4:25" x14ac:dyDescent="0.3">
      <c r="D29">
        <v>0.71</v>
      </c>
      <c r="E29">
        <v>1</v>
      </c>
      <c r="F29">
        <v>1</v>
      </c>
      <c r="G29">
        <f t="shared" si="0"/>
        <v>1</v>
      </c>
      <c r="H29">
        <v>16</v>
      </c>
      <c r="I29" s="5">
        <f t="shared" si="1"/>
        <v>4.4444444444444441E-6</v>
      </c>
      <c r="J29" s="5">
        <v>7.5000000000000002E-4</v>
      </c>
      <c r="K29" s="5">
        <f t="shared" si="2"/>
        <v>0.16728980880365646</v>
      </c>
      <c r="L29" s="6">
        <v>4.4858796296296296E-3</v>
      </c>
      <c r="M29">
        <v>388</v>
      </c>
      <c r="N29">
        <f t="shared" si="3"/>
        <v>5.0000000000000002E-5</v>
      </c>
      <c r="O29" s="5">
        <f t="shared" si="4"/>
        <v>1.288659793814433E-7</v>
      </c>
      <c r="P29" s="7">
        <f t="shared" si="5"/>
        <v>0.46391752577319589</v>
      </c>
      <c r="Q29" s="2">
        <f t="shared" si="6"/>
        <v>2.7731368042728972</v>
      </c>
      <c r="R29" s="5">
        <f t="shared" si="7"/>
        <v>7.7031577896469367E-7</v>
      </c>
      <c r="S29" s="2">
        <f t="shared" si="8"/>
        <v>0.10060164304080298</v>
      </c>
      <c r="T29">
        <v>782</v>
      </c>
      <c r="U29">
        <v>279</v>
      </c>
      <c r="V29" s="4">
        <f t="shared" si="9"/>
        <v>0.70008782730270802</v>
      </c>
      <c r="W29" s="5">
        <f t="shared" si="10"/>
        <v>75.195861196904914</v>
      </c>
      <c r="X29" s="5"/>
      <c r="Y29" s="2"/>
    </row>
    <row r="30" spans="4:25" x14ac:dyDescent="0.3">
      <c r="D30">
        <v>0.71</v>
      </c>
      <c r="E30">
        <v>2</v>
      </c>
      <c r="F30">
        <v>2</v>
      </c>
      <c r="G30">
        <f t="shared" si="0"/>
        <v>2</v>
      </c>
      <c r="H30">
        <v>16</v>
      </c>
      <c r="I30" s="5">
        <f t="shared" si="1"/>
        <v>4.4444444444444441E-6</v>
      </c>
      <c r="J30" s="5">
        <v>7.5000000000000002E-4</v>
      </c>
      <c r="K30" s="5">
        <f t="shared" si="2"/>
        <v>0.16728980880365646</v>
      </c>
      <c r="L30" s="6">
        <v>1.9385416666666668E-3</v>
      </c>
      <c r="M30">
        <v>167</v>
      </c>
      <c r="N30">
        <f t="shared" si="3"/>
        <v>5.0000000000000002E-5</v>
      </c>
      <c r="O30" s="5">
        <f t="shared" si="4"/>
        <v>2.9940119760479041E-7</v>
      </c>
      <c r="P30" s="7">
        <f t="shared" si="5"/>
        <v>1.0778443113772456</v>
      </c>
      <c r="Q30" s="2">
        <f t="shared" si="6"/>
        <v>6.4429765272927195</v>
      </c>
      <c r="R30" s="5">
        <f t="shared" si="7"/>
        <v>1.7897157020257555E-6</v>
      </c>
      <c r="S30" s="2">
        <f t="shared" si="8"/>
        <v>0.10060164304080298</v>
      </c>
      <c r="T30">
        <v>786</v>
      </c>
      <c r="U30">
        <v>175.3</v>
      </c>
      <c r="V30" s="4">
        <f t="shared" si="9"/>
        <v>0.82333751482947781</v>
      </c>
      <c r="W30" s="5">
        <f t="shared" si="10"/>
        <v>75.195861196904914</v>
      </c>
      <c r="X30" s="5"/>
      <c r="Y30" s="2"/>
    </row>
    <row r="31" spans="4:25" x14ac:dyDescent="0.3">
      <c r="D31">
        <v>0.71</v>
      </c>
      <c r="E31">
        <v>3</v>
      </c>
      <c r="F31">
        <v>3</v>
      </c>
      <c r="G31">
        <f t="shared" si="0"/>
        <v>3</v>
      </c>
      <c r="H31">
        <v>16</v>
      </c>
      <c r="I31" s="5">
        <f t="shared" si="1"/>
        <v>4.4444444444444441E-6</v>
      </c>
      <c r="J31" s="5">
        <v>7.5000000000000002E-4</v>
      </c>
      <c r="K31" s="5">
        <f t="shared" si="2"/>
        <v>0.16728980880365646</v>
      </c>
      <c r="L31" s="6">
        <v>1.267361111111111E-3</v>
      </c>
      <c r="M31">
        <v>109</v>
      </c>
      <c r="N31">
        <f t="shared" si="3"/>
        <v>5.0000000000000002E-5</v>
      </c>
      <c r="O31" s="5">
        <f t="shared" si="4"/>
        <v>4.5871559633027523E-7</v>
      </c>
      <c r="P31" s="7">
        <f t="shared" si="5"/>
        <v>1.6513761467889907</v>
      </c>
      <c r="Q31" s="2">
        <f t="shared" si="6"/>
        <v>9.871349358329212</v>
      </c>
      <c r="R31" s="5">
        <f t="shared" si="7"/>
        <v>2.742041488424781E-6</v>
      </c>
      <c r="S31" s="2">
        <f t="shared" si="8"/>
        <v>0.10060164304080298</v>
      </c>
      <c r="T31">
        <v>787</v>
      </c>
      <c r="U31">
        <v>147.69999999999999</v>
      </c>
      <c r="V31" s="4">
        <f t="shared" si="9"/>
        <v>0.85397913043469043</v>
      </c>
      <c r="W31" s="5">
        <f t="shared" si="10"/>
        <v>75.195861196904914</v>
      </c>
      <c r="X31" s="5"/>
      <c r="Y31" s="2"/>
    </row>
    <row r="32" spans="4:25" x14ac:dyDescent="0.3">
      <c r="D32">
        <v>0.71</v>
      </c>
      <c r="E32">
        <v>4</v>
      </c>
      <c r="F32">
        <v>4</v>
      </c>
      <c r="G32">
        <f t="shared" si="0"/>
        <v>4</v>
      </c>
      <c r="H32">
        <v>16</v>
      </c>
      <c r="I32" s="5">
        <f t="shared" si="1"/>
        <v>4.4444444444444441E-6</v>
      </c>
      <c r="J32" s="5">
        <v>7.5000000000000002E-4</v>
      </c>
      <c r="K32" s="5">
        <f t="shared" si="2"/>
        <v>0.16728980880365646</v>
      </c>
      <c r="L32" s="6">
        <v>8.9780092592592591E-4</v>
      </c>
      <c r="M32">
        <v>78</v>
      </c>
      <c r="N32">
        <f t="shared" si="3"/>
        <v>5.0000000000000002E-5</v>
      </c>
      <c r="O32" s="5">
        <f t="shared" si="4"/>
        <v>6.410256410256411E-7</v>
      </c>
      <c r="P32" s="7">
        <f t="shared" si="5"/>
        <v>2.3076923076923079</v>
      </c>
      <c r="Q32" s="2">
        <f t="shared" si="6"/>
        <v>13.794577949460054</v>
      </c>
      <c r="R32" s="5">
        <f t="shared" si="7"/>
        <v>3.8318272081833487E-6</v>
      </c>
      <c r="S32" s="2">
        <f t="shared" si="8"/>
        <v>0.10060164304080298</v>
      </c>
      <c r="T32">
        <v>787</v>
      </c>
      <c r="U32">
        <v>136.69999999999999</v>
      </c>
      <c r="V32" s="4">
        <f t="shared" si="9"/>
        <v>0.86584783241172947</v>
      </c>
      <c r="W32" s="5">
        <f t="shared" si="10"/>
        <v>75.195861196904914</v>
      </c>
      <c r="X32" s="5"/>
      <c r="Y32" s="2"/>
    </row>
    <row r="33" spans="4:25" x14ac:dyDescent="0.3">
      <c r="D33">
        <v>0.71</v>
      </c>
      <c r="E33">
        <v>5</v>
      </c>
      <c r="F33">
        <v>5</v>
      </c>
      <c r="G33">
        <f t="shared" si="0"/>
        <v>5</v>
      </c>
      <c r="H33">
        <v>16</v>
      </c>
      <c r="I33" s="5">
        <f t="shared" si="1"/>
        <v>4.4444444444444441E-6</v>
      </c>
      <c r="J33" s="5">
        <v>7.5000000000000002E-4</v>
      </c>
      <c r="K33" s="5">
        <f t="shared" si="2"/>
        <v>0.16728980880365646</v>
      </c>
      <c r="L33" s="6">
        <v>7.2013888888888876E-4</v>
      </c>
      <c r="M33">
        <v>62</v>
      </c>
      <c r="N33">
        <f t="shared" si="3"/>
        <v>5.0000000000000002E-5</v>
      </c>
      <c r="O33" s="5">
        <f t="shared" si="4"/>
        <v>8.064516129032258E-7</v>
      </c>
      <c r="P33" s="7">
        <f t="shared" si="5"/>
        <v>2.903225806451613</v>
      </c>
      <c r="Q33" s="2">
        <f t="shared" si="6"/>
        <v>17.35446903319168</v>
      </c>
      <c r="R33" s="5">
        <f t="shared" si="7"/>
        <v>4.8206858425532442E-6</v>
      </c>
      <c r="S33" s="2">
        <f t="shared" si="8"/>
        <v>0.10060164304080298</v>
      </c>
      <c r="T33">
        <v>785</v>
      </c>
      <c r="U33">
        <v>136.69999999999999</v>
      </c>
      <c r="V33" s="4">
        <f t="shared" si="9"/>
        <v>0.86545080403135266</v>
      </c>
      <c r="W33" s="5">
        <f t="shared" si="10"/>
        <v>75.195861196904914</v>
      </c>
      <c r="X33" s="5"/>
      <c r="Y33" s="2"/>
    </row>
    <row r="34" spans="4:25" x14ac:dyDescent="0.3">
      <c r="D34">
        <v>0.71</v>
      </c>
      <c r="E34">
        <v>6</v>
      </c>
      <c r="F34">
        <v>6</v>
      </c>
      <c r="G34">
        <f t="shared" si="0"/>
        <v>6</v>
      </c>
      <c r="H34">
        <v>16</v>
      </c>
      <c r="I34" s="5">
        <f t="shared" si="1"/>
        <v>4.4444444444444441E-6</v>
      </c>
      <c r="J34" s="5">
        <v>7.5000000000000002E-4</v>
      </c>
      <c r="K34" s="5">
        <f t="shared" si="2"/>
        <v>0.16728980880365646</v>
      </c>
      <c r="L34" s="6">
        <v>6.2071759259259263E-4</v>
      </c>
      <c r="M34">
        <v>54</v>
      </c>
      <c r="N34">
        <f t="shared" si="3"/>
        <v>5.0000000000000002E-5</v>
      </c>
      <c r="O34" s="5">
        <f t="shared" si="4"/>
        <v>9.2592592592592594E-7</v>
      </c>
      <c r="P34" s="7">
        <f t="shared" si="5"/>
        <v>3.3333333333333335</v>
      </c>
      <c r="Q34" s="2">
        <f t="shared" si="6"/>
        <v>19.925501482553411</v>
      </c>
      <c r="R34" s="5">
        <f t="shared" si="7"/>
        <v>5.5348615229315034E-6</v>
      </c>
      <c r="S34" s="2">
        <f t="shared" si="8"/>
        <v>0.10060164304080298</v>
      </c>
      <c r="T34">
        <v>785</v>
      </c>
      <c r="U34">
        <v>136.69999999999999</v>
      </c>
      <c r="V34" s="4">
        <f t="shared" si="9"/>
        <v>0.86545080403135266</v>
      </c>
      <c r="W34" s="5">
        <f t="shared" si="10"/>
        <v>75.195861196904914</v>
      </c>
      <c r="X34" s="5"/>
      <c r="Y34" s="2"/>
    </row>
    <row r="35" spans="4:25" x14ac:dyDescent="0.3">
      <c r="D35">
        <v>0.96499999999999997</v>
      </c>
      <c r="E35">
        <v>1</v>
      </c>
      <c r="F35">
        <v>1</v>
      </c>
      <c r="G35">
        <f t="shared" si="0"/>
        <v>1</v>
      </c>
      <c r="H35">
        <v>16</v>
      </c>
      <c r="I35" s="5">
        <f t="shared" si="1"/>
        <v>4.4444444444444441E-6</v>
      </c>
      <c r="J35" s="5">
        <v>7.5000000000000002E-4</v>
      </c>
      <c r="K35" s="5">
        <f t="shared" si="2"/>
        <v>0.22737276830356126</v>
      </c>
      <c r="L35" s="6">
        <v>3.6128472222222222E-3</v>
      </c>
      <c r="M35">
        <v>312</v>
      </c>
      <c r="N35">
        <f t="shared" si="3"/>
        <v>5.0000000000000002E-5</v>
      </c>
      <c r="O35" s="5">
        <f t="shared" si="4"/>
        <v>1.6025641025641027E-7</v>
      </c>
      <c r="P35" s="7">
        <f t="shared" si="5"/>
        <v>0.57692307692307698</v>
      </c>
      <c r="Q35" s="2">
        <f t="shared" si="6"/>
        <v>2.5373446487348805</v>
      </c>
      <c r="R35" s="5">
        <f t="shared" si="7"/>
        <v>7.0481795798191123E-7</v>
      </c>
      <c r="S35" s="2">
        <f t="shared" si="8"/>
        <v>0.10060164304080298</v>
      </c>
      <c r="T35">
        <v>788</v>
      </c>
      <c r="U35">
        <v>269</v>
      </c>
      <c r="V35" s="4">
        <f t="shared" si="9"/>
        <v>0.71487848874361226</v>
      </c>
      <c r="W35" s="5">
        <f t="shared" si="10"/>
        <v>75.195861196904914</v>
      </c>
      <c r="X35" s="5"/>
      <c r="Y35" s="2"/>
    </row>
    <row r="36" spans="4:25" x14ac:dyDescent="0.3">
      <c r="D36">
        <v>0.96499999999999997</v>
      </c>
      <c r="E36">
        <v>2</v>
      </c>
      <c r="F36">
        <v>2</v>
      </c>
      <c r="G36">
        <f t="shared" si="0"/>
        <v>2</v>
      </c>
      <c r="H36">
        <v>16</v>
      </c>
      <c r="I36" s="5">
        <f t="shared" si="1"/>
        <v>4.4444444444444441E-6</v>
      </c>
      <c r="J36" s="5">
        <v>7.5000000000000002E-4</v>
      </c>
      <c r="K36" s="5">
        <f t="shared" si="2"/>
        <v>0.22737276830356126</v>
      </c>
      <c r="L36" s="6">
        <v>1.5756944444444447E-3</v>
      </c>
      <c r="M36">
        <v>136</v>
      </c>
      <c r="N36">
        <f t="shared" si="3"/>
        <v>5.0000000000000002E-5</v>
      </c>
      <c r="O36" s="5">
        <f t="shared" si="4"/>
        <v>3.6764705882352943E-7</v>
      </c>
      <c r="P36" s="7">
        <f t="shared" si="5"/>
        <v>1.3235294117647058</v>
      </c>
      <c r="Q36" s="2">
        <f t="shared" si="6"/>
        <v>5.8209671353329604</v>
      </c>
      <c r="R36" s="5">
        <f t="shared" si="7"/>
        <v>1.6169353153702667E-6</v>
      </c>
      <c r="S36" s="2">
        <f t="shared" si="8"/>
        <v>0.10060164304080298</v>
      </c>
      <c r="T36">
        <v>791</v>
      </c>
      <c r="U36">
        <v>193.1</v>
      </c>
      <c r="V36" s="4">
        <f t="shared" si="9"/>
        <v>0.80471363042333965</v>
      </c>
      <c r="W36" s="5">
        <f t="shared" si="10"/>
        <v>75.195861196904914</v>
      </c>
      <c r="X36" s="5"/>
      <c r="Y36" s="2"/>
    </row>
    <row r="37" spans="4:25" x14ac:dyDescent="0.3">
      <c r="D37">
        <v>0.96499999999999997</v>
      </c>
      <c r="E37">
        <v>3</v>
      </c>
      <c r="F37">
        <v>3</v>
      </c>
      <c r="G37">
        <f t="shared" si="0"/>
        <v>3</v>
      </c>
      <c r="H37">
        <v>16</v>
      </c>
      <c r="I37" s="5">
        <f t="shared" si="1"/>
        <v>4.4444444444444441E-6</v>
      </c>
      <c r="J37" s="5">
        <v>7.5000000000000002E-4</v>
      </c>
      <c r="K37" s="5">
        <f t="shared" si="2"/>
        <v>0.22737276830356126</v>
      </c>
      <c r="L37" s="6">
        <v>9.3946759259259255E-4</v>
      </c>
      <c r="M37">
        <v>81</v>
      </c>
      <c r="N37">
        <f t="shared" si="3"/>
        <v>5.0000000000000002E-5</v>
      </c>
      <c r="O37" s="5">
        <f t="shared" si="4"/>
        <v>6.1728395061728396E-7</v>
      </c>
      <c r="P37" s="7">
        <f t="shared" si="5"/>
        <v>2.2222222222222223</v>
      </c>
      <c r="Q37" s="2">
        <f t="shared" si="6"/>
        <v>9.7734756840158354</v>
      </c>
      <c r="R37" s="5">
        <f t="shared" si="7"/>
        <v>2.7148543566710653E-6</v>
      </c>
      <c r="S37" s="2">
        <f t="shared" si="8"/>
        <v>0.10060164304080298</v>
      </c>
      <c r="T37">
        <v>790</v>
      </c>
      <c r="U37">
        <v>169</v>
      </c>
      <c r="V37" s="4">
        <f t="shared" si="9"/>
        <v>0.8313539524443424</v>
      </c>
      <c r="W37" s="5">
        <f t="shared" si="10"/>
        <v>75.195861196904914</v>
      </c>
      <c r="X37" s="5"/>
      <c r="Y37" s="2"/>
    </row>
    <row r="38" spans="4:25" x14ac:dyDescent="0.3">
      <c r="D38">
        <v>0.96499999999999997</v>
      </c>
      <c r="E38">
        <v>4</v>
      </c>
      <c r="F38">
        <v>4</v>
      </c>
      <c r="G38">
        <f t="shared" si="0"/>
        <v>4</v>
      </c>
      <c r="H38">
        <v>16</v>
      </c>
      <c r="I38" s="5">
        <f t="shared" si="1"/>
        <v>4.4444444444444441E-6</v>
      </c>
      <c r="J38" s="5">
        <v>7.5000000000000002E-4</v>
      </c>
      <c r="K38" s="5">
        <f t="shared" si="2"/>
        <v>0.22737276830356126</v>
      </c>
      <c r="L38" s="6">
        <v>7.2361111111111107E-4</v>
      </c>
      <c r="M38">
        <v>63</v>
      </c>
      <c r="N38">
        <f t="shared" si="3"/>
        <v>5.0000000000000002E-5</v>
      </c>
      <c r="O38" s="5">
        <f t="shared" si="4"/>
        <v>7.9365079365079366E-7</v>
      </c>
      <c r="P38" s="7">
        <f t="shared" si="5"/>
        <v>2.8571428571428572</v>
      </c>
      <c r="Q38" s="2">
        <f t="shared" si="6"/>
        <v>12.565897308020359</v>
      </c>
      <c r="R38" s="5">
        <f t="shared" si="7"/>
        <v>3.4905270300056551E-6</v>
      </c>
      <c r="S38" s="2">
        <f t="shared" si="8"/>
        <v>0.10060164304080298</v>
      </c>
      <c r="T38">
        <v>791</v>
      </c>
      <c r="U38">
        <v>156.19999999999999</v>
      </c>
      <c r="V38" s="4">
        <f t="shared" si="9"/>
        <v>0.84562449548370544</v>
      </c>
      <c r="W38" s="5">
        <f t="shared" si="10"/>
        <v>75.195861196904914</v>
      </c>
      <c r="X38" s="5"/>
      <c r="Y38" s="2"/>
    </row>
    <row r="39" spans="4:25" x14ac:dyDescent="0.3">
      <c r="D39">
        <v>0.96499999999999997</v>
      </c>
      <c r="E39">
        <v>5</v>
      </c>
      <c r="F39">
        <v>5</v>
      </c>
      <c r="G39">
        <f t="shared" si="0"/>
        <v>5</v>
      </c>
      <c r="H39">
        <v>16</v>
      </c>
      <c r="I39" s="5">
        <f t="shared" si="1"/>
        <v>4.4444444444444441E-6</v>
      </c>
      <c r="J39" s="5">
        <v>7.5000000000000002E-4</v>
      </c>
      <c r="K39" s="5">
        <f t="shared" si="2"/>
        <v>0.22737276830356126</v>
      </c>
      <c r="L39" s="6">
        <v>5.6226851851851848E-4</v>
      </c>
      <c r="M39">
        <v>49</v>
      </c>
      <c r="N39">
        <f t="shared" si="3"/>
        <v>5.0000000000000002E-5</v>
      </c>
      <c r="O39" s="5">
        <f t="shared" si="4"/>
        <v>1.0204081632653063E-6</v>
      </c>
      <c r="P39" s="7">
        <f t="shared" si="5"/>
        <v>3.6734693877551026</v>
      </c>
      <c r="Q39" s="2">
        <f t="shared" si="6"/>
        <v>16.156153681740463</v>
      </c>
      <c r="R39" s="5">
        <f t="shared" si="7"/>
        <v>4.4878204671501284E-6</v>
      </c>
      <c r="S39" s="2">
        <f t="shared" si="8"/>
        <v>0.10060164304080298</v>
      </c>
      <c r="T39">
        <v>789</v>
      </c>
      <c r="U39">
        <v>165.1</v>
      </c>
      <c r="V39" s="4">
        <f t="shared" si="9"/>
        <v>0.83541036338463659</v>
      </c>
      <c r="W39" s="5">
        <f t="shared" si="10"/>
        <v>75.195861196904914</v>
      </c>
      <c r="X39" s="5"/>
      <c r="Y39" s="2"/>
    </row>
    <row r="40" spans="4:25" x14ac:dyDescent="0.3">
      <c r="D40">
        <v>1.4550000000000001</v>
      </c>
      <c r="E40">
        <v>1</v>
      </c>
      <c r="F40">
        <v>1</v>
      </c>
      <c r="G40">
        <f t="shared" si="0"/>
        <v>1</v>
      </c>
      <c r="H40">
        <v>16</v>
      </c>
      <c r="I40" s="5">
        <f t="shared" si="1"/>
        <v>4.4444444444444441E-6</v>
      </c>
      <c r="J40" s="5">
        <f>0.00075</f>
        <v>7.5000000000000002E-4</v>
      </c>
      <c r="K40" s="5">
        <f t="shared" si="2"/>
        <v>0.34282629832298617</v>
      </c>
      <c r="L40" s="6">
        <v>2.3644675925925925E-3</v>
      </c>
      <c r="M40">
        <v>204</v>
      </c>
      <c r="N40">
        <f t="shared" si="3"/>
        <v>5.0000000000000002E-5</v>
      </c>
      <c r="O40" s="5">
        <f t="shared" si="4"/>
        <v>2.4509803921568627E-7</v>
      </c>
      <c r="P40" s="7">
        <f t="shared" si="5"/>
        <v>0.88235294117647056</v>
      </c>
      <c r="Q40" s="2">
        <f t="shared" si="6"/>
        <v>2.5737609555996821</v>
      </c>
      <c r="R40" s="5">
        <f t="shared" si="7"/>
        <v>7.1493359877768947E-7</v>
      </c>
      <c r="S40" s="2">
        <f t="shared" si="8"/>
        <v>0.10060164304080298</v>
      </c>
      <c r="T40">
        <v>845</v>
      </c>
      <c r="U40">
        <v>293</v>
      </c>
      <c r="V40" s="4">
        <f t="shared" si="9"/>
        <v>0.70994638105754937</v>
      </c>
      <c r="W40" s="5">
        <f t="shared" si="10"/>
        <v>75.195861196904914</v>
      </c>
      <c r="X40" s="5"/>
      <c r="Y40" s="2"/>
    </row>
    <row r="41" spans="4:25" x14ac:dyDescent="0.3">
      <c r="D41">
        <v>1.4550000000000001</v>
      </c>
      <c r="E41">
        <v>2</v>
      </c>
      <c r="F41">
        <v>2</v>
      </c>
      <c r="G41">
        <f t="shared" si="0"/>
        <v>2</v>
      </c>
      <c r="H41">
        <v>16</v>
      </c>
      <c r="I41" s="5">
        <f t="shared" si="1"/>
        <v>4.4444444444444441E-6</v>
      </c>
      <c r="J41" s="5">
        <v>7.5000000000000002E-4</v>
      </c>
      <c r="K41" s="5">
        <f t="shared" si="2"/>
        <v>0.34282629832298617</v>
      </c>
      <c r="L41" s="6">
        <v>1.0679398148148147E-3</v>
      </c>
      <c r="M41">
        <v>92</v>
      </c>
      <c r="N41">
        <f t="shared" si="3"/>
        <v>5.0000000000000002E-5</v>
      </c>
      <c r="O41" s="5">
        <f t="shared" si="4"/>
        <v>5.4347826086956528E-7</v>
      </c>
      <c r="P41" s="7">
        <f t="shared" si="5"/>
        <v>1.9565217391304348</v>
      </c>
      <c r="Q41" s="2">
        <f t="shared" si="6"/>
        <v>5.7070351624166866</v>
      </c>
      <c r="R41" s="5">
        <f t="shared" si="7"/>
        <v>1.5852875451157463E-6</v>
      </c>
      <c r="S41" s="2">
        <f t="shared" si="8"/>
        <v>0.10060164304080298</v>
      </c>
      <c r="T41">
        <v>846</v>
      </c>
      <c r="U41">
        <v>249</v>
      </c>
      <c r="V41" s="4">
        <f t="shared" si="9"/>
        <v>0.75943141595622854</v>
      </c>
      <c r="W41" s="5">
        <f t="shared" si="10"/>
        <v>75.195861196904914</v>
      </c>
      <c r="X41" s="5"/>
      <c r="Y41" s="2"/>
    </row>
    <row r="42" spans="4:25" x14ac:dyDescent="0.3">
      <c r="D42">
        <v>1.4550000000000001</v>
      </c>
      <c r="E42">
        <v>3</v>
      </c>
      <c r="F42">
        <v>3</v>
      </c>
      <c r="G42">
        <f t="shared" si="0"/>
        <v>3</v>
      </c>
      <c r="H42">
        <v>16</v>
      </c>
      <c r="I42" s="5">
        <f t="shared" si="1"/>
        <v>4.4444444444444441E-6</v>
      </c>
      <c r="J42" s="5">
        <v>7.5000000000000002E-4</v>
      </c>
      <c r="K42" s="5">
        <f t="shared" si="2"/>
        <v>0.34282629832298617</v>
      </c>
      <c r="L42" s="6">
        <v>6.4837962962962972E-4</v>
      </c>
      <c r="M42">
        <v>56</v>
      </c>
      <c r="N42">
        <f t="shared" si="3"/>
        <v>5.0000000000000002E-5</v>
      </c>
      <c r="O42" s="5">
        <f t="shared" si="4"/>
        <v>8.9285714285714295E-7</v>
      </c>
      <c r="P42" s="7">
        <f t="shared" si="5"/>
        <v>3.2142857142857144</v>
      </c>
      <c r="Q42" s="2">
        <f t="shared" si="6"/>
        <v>9.3758434811131277</v>
      </c>
      <c r="R42" s="5">
        <f t="shared" si="7"/>
        <v>2.6044009669758687E-6</v>
      </c>
      <c r="S42" s="2">
        <f t="shared" si="8"/>
        <v>0.10060164304080298</v>
      </c>
      <c r="T42">
        <v>849</v>
      </c>
      <c r="U42">
        <v>194</v>
      </c>
      <c r="V42" s="4">
        <f t="shared" si="9"/>
        <v>0.81908791889494359</v>
      </c>
      <c r="W42" s="5">
        <f t="shared" si="10"/>
        <v>75.195861196904914</v>
      </c>
      <c r="X42" s="5"/>
      <c r="Y42" s="2"/>
    </row>
    <row r="43" spans="4:25" x14ac:dyDescent="0.3">
      <c r="D43">
        <v>1.4550000000000001</v>
      </c>
      <c r="E43">
        <v>4</v>
      </c>
      <c r="F43">
        <v>4</v>
      </c>
      <c r="G43">
        <f t="shared" si="0"/>
        <v>4</v>
      </c>
      <c r="H43">
        <v>16</v>
      </c>
      <c r="I43" s="5">
        <f t="shared" si="1"/>
        <v>4.4444444444444441E-6</v>
      </c>
      <c r="J43" s="5">
        <v>7.5000000000000002E-4</v>
      </c>
      <c r="K43" s="5">
        <f t="shared" si="2"/>
        <v>0.34282629832298617</v>
      </c>
      <c r="L43" s="6">
        <v>4.8287037037037043E-4</v>
      </c>
      <c r="M43">
        <v>42</v>
      </c>
      <c r="N43">
        <f t="shared" si="3"/>
        <v>5.0000000000000002E-5</v>
      </c>
      <c r="O43" s="5">
        <f t="shared" si="4"/>
        <v>1.1904761904761906E-6</v>
      </c>
      <c r="P43" s="7">
        <f t="shared" si="5"/>
        <v>4.2857142857142865</v>
      </c>
      <c r="Q43" s="2">
        <f t="shared" si="6"/>
        <v>12.501124641484173</v>
      </c>
      <c r="R43" s="5">
        <f t="shared" si="7"/>
        <v>3.4725346226344927E-6</v>
      </c>
      <c r="S43" s="2">
        <f t="shared" si="8"/>
        <v>0.10060164304080298</v>
      </c>
      <c r="T43">
        <v>847</v>
      </c>
      <c r="U43">
        <v>186.6</v>
      </c>
      <c r="V43" s="4">
        <f t="shared" si="9"/>
        <v>0.82629465794298784</v>
      </c>
      <c r="W43" s="5">
        <f t="shared" si="10"/>
        <v>75.195861196904914</v>
      </c>
      <c r="X43" s="5"/>
      <c r="Y43" s="2"/>
    </row>
    <row r="44" spans="4:25" x14ac:dyDescent="0.3">
      <c r="D44">
        <v>1.4550000000000001</v>
      </c>
      <c r="E44">
        <v>5</v>
      </c>
      <c r="F44">
        <v>5</v>
      </c>
      <c r="G44">
        <f t="shared" si="0"/>
        <v>5</v>
      </c>
      <c r="H44">
        <v>16</v>
      </c>
      <c r="I44" s="5">
        <f t="shared" si="1"/>
        <v>4.4444444444444441E-6</v>
      </c>
      <c r="J44" s="5">
        <v>7.5000000000000002E-4</v>
      </c>
      <c r="K44" s="5">
        <f t="shared" si="2"/>
        <v>0.34282629832298617</v>
      </c>
      <c r="L44" s="6">
        <v>3.9444444444444444E-4</v>
      </c>
      <c r="M44">
        <v>34</v>
      </c>
      <c r="N44">
        <f t="shared" si="3"/>
        <v>5.0000000000000002E-5</v>
      </c>
      <c r="O44" s="5">
        <f t="shared" si="4"/>
        <v>1.4705882352941177E-6</v>
      </c>
      <c r="P44" s="7">
        <f t="shared" si="5"/>
        <v>5.2941176470588234</v>
      </c>
      <c r="Q44" s="2">
        <f t="shared" si="6"/>
        <v>15.442565733598093</v>
      </c>
      <c r="R44" s="5">
        <f t="shared" si="7"/>
        <v>4.2896015926661366E-6</v>
      </c>
      <c r="S44" s="2">
        <f t="shared" si="8"/>
        <v>0.10060164304080298</v>
      </c>
      <c r="T44">
        <v>846</v>
      </c>
      <c r="U44">
        <v>186.9</v>
      </c>
      <c r="V44" s="4">
        <f t="shared" si="9"/>
        <v>0.82574747242880775</v>
      </c>
      <c r="W44" s="5">
        <f t="shared" si="10"/>
        <v>75.195861196904914</v>
      </c>
      <c r="X44" s="5"/>
      <c r="Y44" s="2"/>
    </row>
    <row r="45" spans="4:25" x14ac:dyDescent="0.3">
      <c r="D45">
        <v>1.4550000000000001</v>
      </c>
      <c r="E45">
        <v>6</v>
      </c>
      <c r="F45">
        <v>6</v>
      </c>
      <c r="G45">
        <f t="shared" si="0"/>
        <v>6</v>
      </c>
      <c r="H45">
        <v>16</v>
      </c>
      <c r="I45" s="5">
        <f t="shared" si="1"/>
        <v>4.4444444444444441E-6</v>
      </c>
      <c r="J45" s="5">
        <v>7.5000000000000002E-4</v>
      </c>
      <c r="K45" s="5">
        <f t="shared" si="2"/>
        <v>0.34282629832298617</v>
      </c>
      <c r="L45" s="6">
        <v>2.9259259259259261E-4</v>
      </c>
      <c r="M45">
        <v>25</v>
      </c>
      <c r="N45">
        <f t="shared" si="3"/>
        <v>5.0000000000000002E-5</v>
      </c>
      <c r="O45" s="5">
        <f t="shared" si="4"/>
        <v>1.9999999999999999E-6</v>
      </c>
      <c r="P45" s="7">
        <f t="shared" si="5"/>
        <v>7.2</v>
      </c>
      <c r="Q45" s="2">
        <f t="shared" si="6"/>
        <v>21.001889397693407</v>
      </c>
      <c r="R45" s="5">
        <f t="shared" si="7"/>
        <v>5.8338581660259466E-6</v>
      </c>
      <c r="S45" s="2">
        <f t="shared" si="8"/>
        <v>0.10060164304080298</v>
      </c>
      <c r="T45">
        <v>837</v>
      </c>
      <c r="U45">
        <v>205</v>
      </c>
      <c r="V45" s="4">
        <f t="shared" si="9"/>
        <v>0.80440618961741595</v>
      </c>
      <c r="W45" s="5">
        <f t="shared" si="10"/>
        <v>75.195861196904914</v>
      </c>
      <c r="X45" s="5"/>
      <c r="Y45" s="2"/>
    </row>
    <row r="46" spans="4:25" x14ac:dyDescent="0.3">
      <c r="D46">
        <v>0.112</v>
      </c>
      <c r="E46">
        <v>1</v>
      </c>
      <c r="F46">
        <v>1</v>
      </c>
      <c r="G46">
        <f t="shared" si="0"/>
        <v>1</v>
      </c>
      <c r="H46">
        <v>100</v>
      </c>
      <c r="I46" s="5">
        <f t="shared" si="1"/>
        <v>2.7777777777777779E-5</v>
      </c>
      <c r="J46" s="5">
        <v>7.5000000000000002E-4</v>
      </c>
      <c r="K46" s="5">
        <f t="shared" si="2"/>
        <v>2.6389378290154267E-2</v>
      </c>
      <c r="L46" s="6">
        <v>2.6373611111111112E-2</v>
      </c>
      <c r="M46">
        <v>2279</v>
      </c>
      <c r="N46">
        <f t="shared" si="3"/>
        <v>5.0000000000000002E-5</v>
      </c>
      <c r="O46" s="5">
        <f t="shared" si="4"/>
        <v>2.1939447125932427E-8</v>
      </c>
      <c r="P46" s="7">
        <f t="shared" si="5"/>
        <v>7.8982009653356736E-2</v>
      </c>
      <c r="Q46" s="2">
        <f t="shared" si="6"/>
        <v>2.9929469646817899</v>
      </c>
      <c r="R46" s="5">
        <f t="shared" si="7"/>
        <v>8.3137415685605274E-7</v>
      </c>
      <c r="S46" s="2">
        <f t="shared" si="8"/>
        <v>0.62876026900501869</v>
      </c>
      <c r="T46">
        <v>701</v>
      </c>
      <c r="U46">
        <v>195.4</v>
      </c>
      <c r="V46" s="4">
        <f t="shared" si="9"/>
        <v>0.77202018228779645</v>
      </c>
      <c r="W46" s="5">
        <f t="shared" si="10"/>
        <v>469.97413248065573</v>
      </c>
      <c r="X46" s="5"/>
      <c r="Y46" s="2"/>
    </row>
    <row r="47" spans="4:25" x14ac:dyDescent="0.3">
      <c r="D47">
        <v>0.112</v>
      </c>
      <c r="E47">
        <v>2</v>
      </c>
      <c r="F47">
        <v>2</v>
      </c>
      <c r="G47">
        <f t="shared" si="0"/>
        <v>2</v>
      </c>
      <c r="H47">
        <v>100</v>
      </c>
      <c r="I47" s="5">
        <f t="shared" si="1"/>
        <v>2.7777777777777779E-5</v>
      </c>
      <c r="J47" s="5">
        <v>7.5000000000000002E-4</v>
      </c>
      <c r="K47" s="5">
        <f t="shared" si="2"/>
        <v>2.6389378290154267E-2</v>
      </c>
      <c r="L47" s="6">
        <v>1.2813310185185183E-2</v>
      </c>
      <c r="M47">
        <v>1107</v>
      </c>
      <c r="N47">
        <f t="shared" si="3"/>
        <v>5.0000000000000002E-5</v>
      </c>
      <c r="O47" s="5">
        <f t="shared" si="4"/>
        <v>4.5167118337850044E-8</v>
      </c>
      <c r="P47" s="7">
        <f t="shared" si="5"/>
        <v>0.16260162601626016</v>
      </c>
      <c r="Q47" s="2">
        <f t="shared" si="6"/>
        <v>6.1616315560160784</v>
      </c>
      <c r="R47" s="5">
        <f t="shared" si="7"/>
        <v>1.7115643211155773E-6</v>
      </c>
      <c r="S47" s="2">
        <f t="shared" si="8"/>
        <v>0.62876026900501869</v>
      </c>
      <c r="T47">
        <v>701</v>
      </c>
      <c r="U47">
        <v>139.4</v>
      </c>
      <c r="V47" s="4">
        <f t="shared" si="9"/>
        <v>0.84303046025790784</v>
      </c>
      <c r="W47" s="5">
        <f t="shared" si="10"/>
        <v>469.97413248065573</v>
      </c>
      <c r="X47" s="5"/>
      <c r="Y47" s="2"/>
    </row>
    <row r="48" spans="4:25" x14ac:dyDescent="0.3">
      <c r="D48">
        <v>0.112</v>
      </c>
      <c r="E48">
        <v>3</v>
      </c>
      <c r="F48">
        <v>3</v>
      </c>
      <c r="G48">
        <f t="shared" si="0"/>
        <v>3</v>
      </c>
      <c r="H48">
        <v>100</v>
      </c>
      <c r="I48" s="5">
        <f t="shared" si="1"/>
        <v>2.7777777777777779E-5</v>
      </c>
      <c r="J48" s="5">
        <v>7.5000000000000002E-4</v>
      </c>
      <c r="K48" s="5">
        <f t="shared" si="2"/>
        <v>2.6389378290154267E-2</v>
      </c>
      <c r="L48" s="6">
        <v>8.1282407407407397E-3</v>
      </c>
      <c r="M48">
        <v>702</v>
      </c>
      <c r="N48">
        <f t="shared" si="3"/>
        <v>5.0000000000000002E-5</v>
      </c>
      <c r="O48" s="5">
        <f t="shared" si="4"/>
        <v>7.1225071225071223E-8</v>
      </c>
      <c r="P48" s="7">
        <f t="shared" si="5"/>
        <v>0.25641025641025639</v>
      </c>
      <c r="Q48" s="2">
        <f t="shared" si="6"/>
        <v>9.7164189921792001</v>
      </c>
      <c r="R48" s="5">
        <f t="shared" si="7"/>
        <v>2.6990052756053335E-6</v>
      </c>
      <c r="S48" s="2">
        <f t="shared" si="8"/>
        <v>0.62876026900501869</v>
      </c>
      <c r="T48">
        <v>781</v>
      </c>
      <c r="U48">
        <v>176.1</v>
      </c>
      <c r="V48" s="4">
        <f t="shared" si="9"/>
        <v>0.82112147250714052</v>
      </c>
      <c r="W48" s="5">
        <f t="shared" si="10"/>
        <v>469.97413248065573</v>
      </c>
      <c r="X48" s="5"/>
      <c r="Y48" s="2"/>
    </row>
    <row r="49" spans="4:25" x14ac:dyDescent="0.3">
      <c r="D49">
        <v>0.112</v>
      </c>
      <c r="E49">
        <v>4</v>
      </c>
      <c r="F49">
        <v>4</v>
      </c>
      <c r="G49">
        <f t="shared" si="0"/>
        <v>4</v>
      </c>
      <c r="H49">
        <v>100</v>
      </c>
      <c r="I49" s="5">
        <f t="shared" si="1"/>
        <v>2.7777777777777779E-5</v>
      </c>
      <c r="J49" s="5">
        <v>7.5000000000000002E-4</v>
      </c>
      <c r="K49" s="5">
        <f t="shared" si="2"/>
        <v>2.6389378290154267E-2</v>
      </c>
      <c r="L49" s="6">
        <v>6.1575231481481481E-3</v>
      </c>
      <c r="M49">
        <v>532</v>
      </c>
      <c r="N49">
        <f t="shared" si="3"/>
        <v>5.0000000000000002E-5</v>
      </c>
      <c r="O49" s="5">
        <f t="shared" si="4"/>
        <v>9.3984962406015038E-8</v>
      </c>
      <c r="P49" s="7">
        <f t="shared" si="5"/>
        <v>0.33834586466165417</v>
      </c>
      <c r="Q49" s="2">
        <f t="shared" si="6"/>
        <v>12.821289722762781</v>
      </c>
      <c r="R49" s="5">
        <f t="shared" si="7"/>
        <v>3.5614693674341057E-6</v>
      </c>
      <c r="S49" s="2">
        <f t="shared" si="8"/>
        <v>0.62876026900501869</v>
      </c>
      <c r="T49">
        <v>784</v>
      </c>
      <c r="U49">
        <v>149</v>
      </c>
      <c r="V49" s="4">
        <f t="shared" si="9"/>
        <v>0.85191185541610703</v>
      </c>
      <c r="W49" s="5">
        <f t="shared" si="10"/>
        <v>469.97413248065573</v>
      </c>
      <c r="X49" s="5"/>
      <c r="Y49" s="2"/>
    </row>
    <row r="50" spans="4:25" x14ac:dyDescent="0.3">
      <c r="D50">
        <v>0.112</v>
      </c>
      <c r="E50">
        <v>5</v>
      </c>
      <c r="F50">
        <v>5</v>
      </c>
      <c r="G50">
        <f t="shared" si="0"/>
        <v>5</v>
      </c>
      <c r="H50">
        <v>100</v>
      </c>
      <c r="I50" s="5">
        <f t="shared" si="1"/>
        <v>2.7777777777777779E-5</v>
      </c>
      <c r="J50" s="5">
        <v>7.5000000000000002E-4</v>
      </c>
      <c r="K50" s="5">
        <f t="shared" si="2"/>
        <v>2.6389378290154267E-2</v>
      </c>
      <c r="L50" s="6">
        <v>4.9631944444444446E-3</v>
      </c>
      <c r="M50">
        <v>429</v>
      </c>
      <c r="N50">
        <f t="shared" si="3"/>
        <v>5.0000000000000002E-5</v>
      </c>
      <c r="O50" s="5">
        <f t="shared" si="4"/>
        <v>1.1655011655011655E-7</v>
      </c>
      <c r="P50" s="7">
        <f t="shared" si="5"/>
        <v>0.41958041958041958</v>
      </c>
      <c r="Q50" s="2">
        <f t="shared" si="6"/>
        <v>15.899594714475057</v>
      </c>
      <c r="R50" s="5">
        <f t="shared" si="7"/>
        <v>4.4165540873541828E-6</v>
      </c>
      <c r="S50" s="2">
        <f t="shared" si="8"/>
        <v>0.62876026900501869</v>
      </c>
      <c r="T50">
        <v>782</v>
      </c>
      <c r="U50">
        <v>128.4</v>
      </c>
      <c r="V50" s="4">
        <f t="shared" si="9"/>
        <v>0.87377968534646289</v>
      </c>
      <c r="W50" s="5">
        <f t="shared" si="10"/>
        <v>469.97413248065573</v>
      </c>
      <c r="X50" s="5"/>
      <c r="Y50" s="2"/>
    </row>
    <row r="51" spans="4:25" x14ac:dyDescent="0.3">
      <c r="D51">
        <v>0.26</v>
      </c>
      <c r="E51">
        <v>1.1000000000000001</v>
      </c>
      <c r="F51">
        <v>0.9</v>
      </c>
      <c r="G51">
        <f t="shared" si="0"/>
        <v>1</v>
      </c>
      <c r="H51">
        <v>100</v>
      </c>
      <c r="I51" s="5">
        <f t="shared" si="1"/>
        <v>2.7777777777777779E-5</v>
      </c>
      <c r="J51" s="5">
        <v>7.5000000000000002E-4</v>
      </c>
      <c r="K51" s="5">
        <f t="shared" si="2"/>
        <v>6.1261056745000972E-2</v>
      </c>
      <c r="L51" s="6">
        <v>1.203310185185185E-2</v>
      </c>
      <c r="M51">
        <v>1040</v>
      </c>
      <c r="N51">
        <f t="shared" si="3"/>
        <v>5.0000000000000002E-5</v>
      </c>
      <c r="O51" s="5">
        <f t="shared" si="4"/>
        <v>4.8076923076923078E-8</v>
      </c>
      <c r="P51" s="7">
        <f t="shared" si="5"/>
        <v>0.17307692307692307</v>
      </c>
      <c r="Q51" s="2">
        <f t="shared" si="6"/>
        <v>2.8252356761874911</v>
      </c>
      <c r="R51" s="5">
        <f t="shared" si="7"/>
        <v>7.8478768782985862E-7</v>
      </c>
      <c r="S51" s="2">
        <f t="shared" si="8"/>
        <v>0.62876026900501869</v>
      </c>
      <c r="T51">
        <v>756</v>
      </c>
      <c r="U51">
        <v>198</v>
      </c>
      <c r="V51" s="4">
        <f t="shared" si="9"/>
        <v>0.78830334599217278</v>
      </c>
      <c r="W51" s="5">
        <f t="shared" si="10"/>
        <v>469.97413248065573</v>
      </c>
      <c r="X51" s="5"/>
      <c r="Y51" s="2"/>
    </row>
    <row r="52" spans="4:25" x14ac:dyDescent="0.3">
      <c r="D52">
        <v>0.26</v>
      </c>
      <c r="E52">
        <v>3.1</v>
      </c>
      <c r="F52">
        <v>2.9</v>
      </c>
      <c r="G52">
        <f t="shared" si="0"/>
        <v>3</v>
      </c>
      <c r="H52">
        <v>100</v>
      </c>
      <c r="I52" s="5">
        <f t="shared" si="1"/>
        <v>2.7777777777777779E-5</v>
      </c>
      <c r="J52" s="5">
        <v>7.5000000000000002E-4</v>
      </c>
      <c r="K52" s="5">
        <f t="shared" si="2"/>
        <v>6.1261056745000972E-2</v>
      </c>
      <c r="L52" s="6">
        <v>3.3932870370370367E-3</v>
      </c>
      <c r="M52">
        <v>293</v>
      </c>
      <c r="N52">
        <f t="shared" si="3"/>
        <v>5.0000000000000002E-5</v>
      </c>
      <c r="O52" s="5">
        <f t="shared" si="4"/>
        <v>1.7064846416382252E-7</v>
      </c>
      <c r="P52" s="7">
        <f t="shared" si="5"/>
        <v>0.61433447098976113</v>
      </c>
      <c r="Q52" s="2">
        <f t="shared" si="6"/>
        <v>10.028140284078466</v>
      </c>
      <c r="R52" s="5">
        <f t="shared" si="7"/>
        <v>2.7855945233551294E-6</v>
      </c>
      <c r="S52" s="2">
        <f t="shared" si="8"/>
        <v>0.62876026900501869</v>
      </c>
      <c r="T52">
        <v>760</v>
      </c>
      <c r="U52">
        <v>119.3</v>
      </c>
      <c r="V52" s="4">
        <f t="shared" si="9"/>
        <v>0.87953662743539018</v>
      </c>
      <c r="W52" s="5">
        <f t="shared" si="10"/>
        <v>469.97413248065573</v>
      </c>
      <c r="X52" s="5"/>
      <c r="Y52" s="2"/>
    </row>
    <row r="53" spans="4:25" x14ac:dyDescent="0.3">
      <c r="D53">
        <v>0.26</v>
      </c>
      <c r="E53">
        <v>5.0999999999999996</v>
      </c>
      <c r="F53">
        <v>4.9000000000000004</v>
      </c>
      <c r="G53">
        <f t="shared" si="0"/>
        <v>5</v>
      </c>
      <c r="H53">
        <v>100</v>
      </c>
      <c r="I53" s="5">
        <f t="shared" si="1"/>
        <v>2.7777777777777779E-5</v>
      </c>
      <c r="J53" s="5">
        <v>7.5000000000000002E-4</v>
      </c>
      <c r="K53" s="5">
        <f t="shared" si="2"/>
        <v>6.1261056745000972E-2</v>
      </c>
      <c r="L53" s="6">
        <v>1.9539351851851853E-3</v>
      </c>
      <c r="M53">
        <v>169</v>
      </c>
      <c r="N53">
        <f t="shared" si="3"/>
        <v>5.0000000000000002E-5</v>
      </c>
      <c r="O53" s="5">
        <f t="shared" si="4"/>
        <v>2.958579881656805E-7</v>
      </c>
      <c r="P53" s="7">
        <f t="shared" si="5"/>
        <v>1.0650887573964498</v>
      </c>
      <c r="Q53" s="2">
        <f t="shared" si="6"/>
        <v>17.38606569961533</v>
      </c>
      <c r="R53" s="5">
        <f t="shared" si="7"/>
        <v>4.8294626943375914E-6</v>
      </c>
      <c r="S53" s="2">
        <f t="shared" si="8"/>
        <v>0.62876026900501869</v>
      </c>
      <c r="T53">
        <v>771</v>
      </c>
      <c r="U53">
        <v>93.3</v>
      </c>
      <c r="V53" s="4">
        <f t="shared" si="9"/>
        <v>0.90914433807536477</v>
      </c>
      <c r="W53" s="5">
        <f t="shared" si="10"/>
        <v>469.97413248065573</v>
      </c>
      <c r="X53" s="5"/>
      <c r="Y53" s="2"/>
    </row>
    <row r="54" spans="4:25" x14ac:dyDescent="0.3">
      <c r="D54">
        <v>0.26</v>
      </c>
      <c r="E54">
        <v>2.1</v>
      </c>
      <c r="F54">
        <v>1.9</v>
      </c>
      <c r="G54">
        <f t="shared" si="0"/>
        <v>2</v>
      </c>
      <c r="H54">
        <v>100</v>
      </c>
      <c r="I54" s="5">
        <f t="shared" si="1"/>
        <v>2.7777777777777779E-5</v>
      </c>
      <c r="J54" s="5">
        <v>7.5000000000000002E-4</v>
      </c>
      <c r="K54" s="5">
        <f t="shared" si="2"/>
        <v>6.1261056745000972E-2</v>
      </c>
      <c r="L54" s="6">
        <v>5.1067129629629631E-3</v>
      </c>
      <c r="M54">
        <v>441</v>
      </c>
      <c r="N54">
        <f t="shared" si="3"/>
        <v>5.0000000000000002E-5</v>
      </c>
      <c r="O54" s="5">
        <f t="shared" si="4"/>
        <v>1.1337868480725624E-7</v>
      </c>
      <c r="P54" s="7">
        <f t="shared" si="5"/>
        <v>0.40816326530612246</v>
      </c>
      <c r="Q54" s="2">
        <f t="shared" si="6"/>
        <v>6.6626873089228811</v>
      </c>
      <c r="R54" s="5">
        <f t="shared" si="7"/>
        <v>1.8507464747008003E-6</v>
      </c>
      <c r="S54" s="2">
        <f t="shared" si="8"/>
        <v>0.62876026900501869</v>
      </c>
      <c r="T54">
        <v>772</v>
      </c>
      <c r="U54">
        <v>151.80000000000001</v>
      </c>
      <c r="V54" s="4">
        <f t="shared" si="9"/>
        <v>0.84611434688066389</v>
      </c>
      <c r="W54" s="5">
        <f t="shared" si="10"/>
        <v>469.97413248065573</v>
      </c>
      <c r="X54" s="5"/>
      <c r="Y54" s="2"/>
    </row>
    <row r="55" spans="4:25" x14ac:dyDescent="0.3">
      <c r="D55">
        <v>0.26</v>
      </c>
      <c r="E55">
        <v>4.0999999999999996</v>
      </c>
      <c r="F55">
        <v>3.9</v>
      </c>
      <c r="G55">
        <f t="shared" si="0"/>
        <v>4</v>
      </c>
      <c r="H55">
        <v>100</v>
      </c>
      <c r="I55" s="5">
        <f t="shared" si="1"/>
        <v>2.7777777777777779E-5</v>
      </c>
      <c r="J55" s="5">
        <v>7.5000000000000002E-4</v>
      </c>
      <c r="K55" s="5">
        <f t="shared" si="2"/>
        <v>6.1261056745000972E-2</v>
      </c>
      <c r="L55" s="6">
        <v>2.4292824074074073E-3</v>
      </c>
      <c r="M55">
        <v>210</v>
      </c>
      <c r="N55">
        <f t="shared" si="3"/>
        <v>5.0000000000000002E-5</v>
      </c>
      <c r="O55" s="5">
        <f t="shared" si="4"/>
        <v>2.3809523809523811E-7</v>
      </c>
      <c r="P55" s="7">
        <f t="shared" si="5"/>
        <v>0.85714285714285721</v>
      </c>
      <c r="Q55" s="2">
        <f t="shared" si="6"/>
        <v>13.991643348738052</v>
      </c>
      <c r="R55" s="5">
        <f t="shared" si="7"/>
        <v>3.8865675968716807E-6</v>
      </c>
      <c r="S55" s="2">
        <f t="shared" si="8"/>
        <v>0.62876026900501869</v>
      </c>
      <c r="T55">
        <v>779</v>
      </c>
      <c r="U55">
        <v>104.6</v>
      </c>
      <c r="V55" s="4">
        <f t="shared" si="9"/>
        <v>0.89847661419381331</v>
      </c>
      <c r="W55" s="5">
        <f t="shared" si="10"/>
        <v>469.97413248065573</v>
      </c>
      <c r="X55" s="5"/>
      <c r="Y55" s="2"/>
    </row>
    <row r="56" spans="4:25" x14ac:dyDescent="0.3">
      <c r="D56">
        <v>0.26</v>
      </c>
      <c r="E56">
        <v>6.1</v>
      </c>
      <c r="F56">
        <v>5.9</v>
      </c>
      <c r="G56">
        <f t="shared" si="0"/>
        <v>6</v>
      </c>
      <c r="H56">
        <v>100</v>
      </c>
      <c r="I56" s="5">
        <f t="shared" si="1"/>
        <v>2.7777777777777779E-5</v>
      </c>
      <c r="J56" s="5">
        <v>7.5000000000000002E-4</v>
      </c>
      <c r="K56" s="5">
        <f t="shared" si="2"/>
        <v>6.1261056745000972E-2</v>
      </c>
      <c r="L56" s="6">
        <v>1.5421296296296296E-3</v>
      </c>
      <c r="M56">
        <v>133</v>
      </c>
      <c r="N56">
        <f>50/1000000</f>
        <v>5.0000000000000002E-5</v>
      </c>
      <c r="O56" s="5">
        <f t="shared" si="4"/>
        <v>3.7593984962406015E-7</v>
      </c>
      <c r="P56" s="7">
        <f t="shared" si="5"/>
        <v>1.3533834586466167</v>
      </c>
      <c r="Q56" s="2">
        <f t="shared" si="6"/>
        <v>22.092068445375872</v>
      </c>
      <c r="R56" s="5">
        <f t="shared" si="7"/>
        <v>6.1366856792710754E-6</v>
      </c>
      <c r="S56" s="2">
        <f t="shared" si="8"/>
        <v>0.62876026900501869</v>
      </c>
      <c r="T56">
        <v>780</v>
      </c>
      <c r="U56">
        <v>86.4</v>
      </c>
      <c r="V56" s="4">
        <f t="shared" si="9"/>
        <v>0.91745145284248775</v>
      </c>
      <c r="W56" s="5">
        <f t="shared" si="10"/>
        <v>469.97413248065573</v>
      </c>
      <c r="X56" s="5"/>
      <c r="Y56" s="2"/>
    </row>
    <row r="57" spans="4:25" x14ac:dyDescent="0.3">
      <c r="D57">
        <v>0.41199999999999998</v>
      </c>
      <c r="E57">
        <v>1.1000000000000001</v>
      </c>
      <c r="F57">
        <v>0.9</v>
      </c>
      <c r="G57">
        <f t="shared" si="0"/>
        <v>1</v>
      </c>
      <c r="H57">
        <v>100</v>
      </c>
      <c r="I57" s="5">
        <f t="shared" si="1"/>
        <v>2.7777777777777779E-5</v>
      </c>
      <c r="J57" s="5">
        <v>7.5000000000000002E-4</v>
      </c>
      <c r="K57" s="5">
        <f t="shared" si="2"/>
        <v>9.7075212995924601E-2</v>
      </c>
      <c r="L57" s="6">
        <v>6.6826388888888881E-3</v>
      </c>
      <c r="M57">
        <v>577</v>
      </c>
      <c r="N57">
        <f t="shared" ref="N57:N85" si="11">50/1000000</f>
        <v>5.0000000000000002E-5</v>
      </c>
      <c r="O57" s="5">
        <f t="shared" si="4"/>
        <v>8.6655112651646454E-8</v>
      </c>
      <c r="P57" s="7">
        <f t="shared" si="5"/>
        <v>0.31195840554592724</v>
      </c>
      <c r="Q57" s="2">
        <f t="shared" si="6"/>
        <v>3.2135742577152402</v>
      </c>
      <c r="R57" s="5">
        <f t="shared" si="7"/>
        <v>8.9265951603201111E-7</v>
      </c>
      <c r="S57" s="2">
        <f t="shared" si="8"/>
        <v>0.62876026900501869</v>
      </c>
      <c r="T57">
        <v>823</v>
      </c>
      <c r="U57">
        <v>254</v>
      </c>
      <c r="V57" s="4">
        <f t="shared" si="9"/>
        <v>0.74600859787224727</v>
      </c>
      <c r="W57" s="5">
        <f t="shared" si="10"/>
        <v>469.97413248065573</v>
      </c>
      <c r="X57" s="5"/>
      <c r="Y57" s="2"/>
    </row>
    <row r="58" spans="4:25" x14ac:dyDescent="0.3">
      <c r="D58">
        <v>0.41199999999999998</v>
      </c>
      <c r="E58">
        <v>2.1</v>
      </c>
      <c r="F58">
        <v>1.9</v>
      </c>
      <c r="G58">
        <f t="shared" si="0"/>
        <v>2</v>
      </c>
      <c r="H58">
        <v>100</v>
      </c>
      <c r="I58" s="5">
        <f t="shared" si="1"/>
        <v>2.7777777777777779E-5</v>
      </c>
      <c r="J58" s="5">
        <v>7.5000000000000002E-4</v>
      </c>
      <c r="K58" s="5">
        <f t="shared" si="2"/>
        <v>9.7075212995924601E-2</v>
      </c>
      <c r="L58" s="6">
        <v>3.1703703703703703E-3</v>
      </c>
      <c r="M58">
        <v>274</v>
      </c>
      <c r="N58">
        <f t="shared" si="11"/>
        <v>5.0000000000000002E-5</v>
      </c>
      <c r="O58" s="5">
        <f t="shared" si="4"/>
        <v>1.8248175182481753E-7</v>
      </c>
      <c r="P58" s="7">
        <f t="shared" si="5"/>
        <v>0.65693430656934315</v>
      </c>
      <c r="Q58" s="2">
        <f t="shared" si="6"/>
        <v>6.7672713383273493</v>
      </c>
      <c r="R58" s="5">
        <f t="shared" si="7"/>
        <v>1.8797975939798192E-6</v>
      </c>
      <c r="S58" s="2">
        <f t="shared" si="8"/>
        <v>0.62876026900501869</v>
      </c>
      <c r="T58">
        <v>828</v>
      </c>
      <c r="U58">
        <v>170.3</v>
      </c>
      <c r="V58" s="4">
        <f t="shared" si="9"/>
        <v>0.83890930766323202</v>
      </c>
      <c r="W58" s="5">
        <f t="shared" si="10"/>
        <v>469.97413248065573</v>
      </c>
      <c r="X58" s="5"/>
      <c r="Y58" s="2"/>
    </row>
    <row r="59" spans="4:25" x14ac:dyDescent="0.3">
      <c r="D59">
        <v>0.41199999999999998</v>
      </c>
      <c r="E59">
        <v>3.1</v>
      </c>
      <c r="F59">
        <v>2.9</v>
      </c>
      <c r="G59">
        <f t="shared" si="0"/>
        <v>3</v>
      </c>
      <c r="H59">
        <v>100</v>
      </c>
      <c r="I59" s="5">
        <f t="shared" si="1"/>
        <v>2.7777777777777779E-5</v>
      </c>
      <c r="J59" s="5">
        <v>7.5000000000000002E-4</v>
      </c>
      <c r="K59" s="5">
        <f t="shared" si="2"/>
        <v>9.7075212995924601E-2</v>
      </c>
      <c r="L59" s="6">
        <v>2.0578703703703705E-3</v>
      </c>
      <c r="M59">
        <v>178</v>
      </c>
      <c r="N59">
        <f t="shared" si="11"/>
        <v>5.0000000000000002E-5</v>
      </c>
      <c r="O59" s="5">
        <f t="shared" si="4"/>
        <v>2.8089887640449437E-7</v>
      </c>
      <c r="P59" s="7">
        <f t="shared" si="5"/>
        <v>1.0112359550561796</v>
      </c>
      <c r="Q59" s="2">
        <f t="shared" si="6"/>
        <v>10.417035655627489</v>
      </c>
      <c r="R59" s="5">
        <f t="shared" si="7"/>
        <v>2.8936210154520804E-6</v>
      </c>
      <c r="S59" s="2">
        <f t="shared" si="8"/>
        <v>0.62876026900501869</v>
      </c>
      <c r="T59">
        <v>830</v>
      </c>
      <c r="U59">
        <v>134.69999999999999</v>
      </c>
      <c r="V59" s="4">
        <f t="shared" si="9"/>
        <v>0.87586614799644491</v>
      </c>
      <c r="W59" s="5">
        <f t="shared" si="10"/>
        <v>469.97413248065573</v>
      </c>
      <c r="X59" s="5"/>
      <c r="Y59" s="2"/>
    </row>
    <row r="60" spans="4:25" x14ac:dyDescent="0.3">
      <c r="D60">
        <v>0.41199999999999998</v>
      </c>
      <c r="E60">
        <v>4.0999999999999996</v>
      </c>
      <c r="F60">
        <v>3.9</v>
      </c>
      <c r="G60">
        <f t="shared" si="0"/>
        <v>4</v>
      </c>
      <c r="H60">
        <v>100</v>
      </c>
      <c r="I60" s="5">
        <f t="shared" si="1"/>
        <v>2.7777777777777779E-5</v>
      </c>
      <c r="J60" s="5">
        <v>7.5000000000000002E-4</v>
      </c>
      <c r="K60" s="5">
        <f t="shared" si="2"/>
        <v>9.7075212995924601E-2</v>
      </c>
      <c r="L60" s="6">
        <v>1.5403935185185188E-3</v>
      </c>
      <c r="M60">
        <v>133</v>
      </c>
      <c r="N60">
        <f t="shared" si="11"/>
        <v>5.0000000000000002E-5</v>
      </c>
      <c r="O60" s="5">
        <f t="shared" si="4"/>
        <v>3.7593984962406015E-7</v>
      </c>
      <c r="P60" s="7">
        <f t="shared" si="5"/>
        <v>1.3533834586466167</v>
      </c>
      <c r="Q60" s="2">
        <f t="shared" si="6"/>
        <v>13.941596591742057</v>
      </c>
      <c r="R60" s="5">
        <f t="shared" si="7"/>
        <v>3.872665719928349E-6</v>
      </c>
      <c r="S60" s="2">
        <f t="shared" si="8"/>
        <v>0.62876026900501869</v>
      </c>
      <c r="T60">
        <v>832</v>
      </c>
      <c r="U60">
        <v>116.6</v>
      </c>
      <c r="V60" s="4">
        <f t="shared" si="9"/>
        <v>0.89419681152561725</v>
      </c>
      <c r="W60" s="5">
        <f t="shared" si="10"/>
        <v>469.97413248065573</v>
      </c>
      <c r="X60" s="5"/>
      <c r="Y60" s="2"/>
    </row>
    <row r="61" spans="4:25" x14ac:dyDescent="0.3">
      <c r="D61">
        <v>0.41199999999999998</v>
      </c>
      <c r="E61">
        <v>5.0999999999999996</v>
      </c>
      <c r="F61">
        <v>4.9000000000000004</v>
      </c>
      <c r="G61">
        <f t="shared" si="0"/>
        <v>5</v>
      </c>
      <c r="H61">
        <v>100</v>
      </c>
      <c r="I61" s="5">
        <f t="shared" si="1"/>
        <v>2.7777777777777779E-5</v>
      </c>
      <c r="J61" s="5">
        <v>7.5000000000000002E-4</v>
      </c>
      <c r="K61" s="5">
        <f t="shared" si="2"/>
        <v>9.7075212995924601E-2</v>
      </c>
      <c r="L61" s="6">
        <v>1.1686342592592592E-3</v>
      </c>
      <c r="M61">
        <v>101</v>
      </c>
      <c r="N61">
        <f t="shared" si="11"/>
        <v>5.0000000000000002E-5</v>
      </c>
      <c r="O61" s="5">
        <f t="shared" si="4"/>
        <v>4.9504950495049509E-7</v>
      </c>
      <c r="P61" s="7">
        <f t="shared" si="5"/>
        <v>1.7821782178217822</v>
      </c>
      <c r="Q61" s="2">
        <f t="shared" si="6"/>
        <v>18.358736105957362</v>
      </c>
      <c r="R61" s="5">
        <f t="shared" si="7"/>
        <v>5.0996489183214897E-6</v>
      </c>
      <c r="S61" s="2">
        <f t="shared" si="8"/>
        <v>0.62876026900501869</v>
      </c>
      <c r="T61">
        <v>835</v>
      </c>
      <c r="U61">
        <v>105</v>
      </c>
      <c r="V61" s="4">
        <f t="shared" si="9"/>
        <v>0.90592339074273409</v>
      </c>
      <c r="W61" s="5">
        <f t="shared" si="10"/>
        <v>469.97413248065573</v>
      </c>
      <c r="X61" s="5"/>
      <c r="Y61" s="2"/>
    </row>
    <row r="62" spans="4:25" x14ac:dyDescent="0.3">
      <c r="D62">
        <v>0.41199999999999998</v>
      </c>
      <c r="E62">
        <v>6.1</v>
      </c>
      <c r="F62">
        <v>5.9</v>
      </c>
      <c r="G62">
        <f t="shared" si="0"/>
        <v>6</v>
      </c>
      <c r="H62">
        <v>100</v>
      </c>
      <c r="I62" s="5">
        <f t="shared" si="1"/>
        <v>2.7777777777777779E-5</v>
      </c>
      <c r="J62" s="5">
        <v>7.5000000000000002E-4</v>
      </c>
      <c r="K62" s="5">
        <f t="shared" si="2"/>
        <v>9.7075212995924601E-2</v>
      </c>
      <c r="L62" s="6">
        <v>9.2303240740740746E-4</v>
      </c>
      <c r="M62">
        <v>80</v>
      </c>
      <c r="N62">
        <f t="shared" si="11"/>
        <v>5.0000000000000002E-5</v>
      </c>
      <c r="O62" s="5">
        <f t="shared" si="4"/>
        <v>6.2500000000000005E-7</v>
      </c>
      <c r="P62" s="7">
        <f t="shared" si="5"/>
        <v>2.25</v>
      </c>
      <c r="Q62" s="2">
        <f t="shared" si="6"/>
        <v>23.177904333771167</v>
      </c>
      <c r="R62" s="5">
        <f t="shared" si="7"/>
        <v>6.4383067593808797E-6</v>
      </c>
      <c r="S62" s="2">
        <f t="shared" si="8"/>
        <v>0.62876026900501869</v>
      </c>
      <c r="T62">
        <v>830</v>
      </c>
      <c r="U62">
        <v>98.1</v>
      </c>
      <c r="V62" s="4">
        <f t="shared" si="9"/>
        <v>0.91196012602844134</v>
      </c>
      <c r="W62" s="5">
        <f t="shared" si="10"/>
        <v>469.97413248065573</v>
      </c>
      <c r="X62" s="5"/>
      <c r="Y62" s="2"/>
    </row>
    <row r="63" spans="4:25" x14ac:dyDescent="0.3">
      <c r="D63">
        <v>0.56000000000000005</v>
      </c>
      <c r="E63">
        <v>1.2</v>
      </c>
      <c r="F63">
        <v>0.8</v>
      </c>
      <c r="G63">
        <f t="shared" si="0"/>
        <v>1</v>
      </c>
      <c r="H63">
        <v>100</v>
      </c>
      <c r="I63" s="5">
        <f t="shared" si="1"/>
        <v>2.7777777777777779E-5</v>
      </c>
      <c r="J63" s="5">
        <v>7.5000000000000002E-4</v>
      </c>
      <c r="K63" s="5">
        <f t="shared" si="2"/>
        <v>0.13194689145077132</v>
      </c>
      <c r="L63" s="6">
        <v>5.3170138888888894E-3</v>
      </c>
      <c r="M63">
        <v>459</v>
      </c>
      <c r="N63">
        <f t="shared" si="11"/>
        <v>5.0000000000000002E-5</v>
      </c>
      <c r="O63" s="5">
        <f t="shared" si="4"/>
        <v>1.0893246187363835E-7</v>
      </c>
      <c r="P63" s="7">
        <f t="shared" si="5"/>
        <v>0.39215686274509809</v>
      </c>
      <c r="Q63" s="2">
        <f t="shared" si="6"/>
        <v>2.9720811034901091</v>
      </c>
      <c r="R63" s="5">
        <f t="shared" si="7"/>
        <v>8.2557808430280813E-7</v>
      </c>
      <c r="S63" s="2">
        <f t="shared" si="8"/>
        <v>0.62876026900501869</v>
      </c>
      <c r="T63">
        <v>771</v>
      </c>
      <c r="U63">
        <v>244</v>
      </c>
      <c r="V63" s="4">
        <f t="shared" si="9"/>
        <v>0.73825946564669209</v>
      </c>
      <c r="W63" s="5">
        <f t="shared" si="10"/>
        <v>469.97413248065573</v>
      </c>
      <c r="X63" s="5"/>
      <c r="Y63" s="2"/>
    </row>
    <row r="64" spans="4:25" x14ac:dyDescent="0.3">
      <c r="D64">
        <v>0.56000000000000005</v>
      </c>
      <c r="E64">
        <v>2.2000000000000002</v>
      </c>
      <c r="F64">
        <v>1.8</v>
      </c>
      <c r="G64">
        <f t="shared" si="0"/>
        <v>2</v>
      </c>
      <c r="H64">
        <v>100</v>
      </c>
      <c r="I64" s="5">
        <f t="shared" si="1"/>
        <v>2.7777777777777779E-5</v>
      </c>
      <c r="J64" s="5">
        <v>7.5000000000000002E-4</v>
      </c>
      <c r="K64" s="5">
        <f t="shared" si="2"/>
        <v>0.13194689145077132</v>
      </c>
      <c r="L64" s="6">
        <v>2.3974537037037037E-3</v>
      </c>
      <c r="M64">
        <v>207</v>
      </c>
      <c r="N64">
        <f t="shared" si="11"/>
        <v>5.0000000000000002E-5</v>
      </c>
      <c r="O64" s="5">
        <f t="shared" si="4"/>
        <v>2.4154589371980677E-7</v>
      </c>
      <c r="P64" s="7">
        <f t="shared" si="5"/>
        <v>0.86956521739130432</v>
      </c>
      <c r="Q64" s="2">
        <f t="shared" si="6"/>
        <v>6.5902667946954585</v>
      </c>
      <c r="R64" s="5">
        <f t="shared" si="7"/>
        <v>1.8306296651931828E-6</v>
      </c>
      <c r="S64" s="2">
        <f t="shared" si="8"/>
        <v>0.62876026900501869</v>
      </c>
      <c r="T64">
        <v>774</v>
      </c>
      <c r="U64">
        <v>172</v>
      </c>
      <c r="V64" s="4">
        <f t="shared" si="9"/>
        <v>0.82389746100691019</v>
      </c>
      <c r="W64" s="5">
        <f t="shared" si="10"/>
        <v>469.97413248065573</v>
      </c>
      <c r="X64" s="5"/>
      <c r="Y64" s="2"/>
    </row>
    <row r="65" spans="4:25" x14ac:dyDescent="0.3">
      <c r="D65">
        <v>0.56000000000000005</v>
      </c>
      <c r="E65">
        <v>3.2</v>
      </c>
      <c r="F65">
        <v>2.8</v>
      </c>
      <c r="G65">
        <f t="shared" si="0"/>
        <v>3</v>
      </c>
      <c r="H65">
        <v>100</v>
      </c>
      <c r="I65" s="5">
        <f t="shared" si="1"/>
        <v>2.7777777777777779E-5</v>
      </c>
      <c r="J65" s="5">
        <v>7.5000000000000002E-4</v>
      </c>
      <c r="K65" s="5">
        <f t="shared" si="2"/>
        <v>0.13194689145077132</v>
      </c>
      <c r="L65" s="6">
        <v>1.5624999999999999E-3</v>
      </c>
      <c r="M65">
        <v>135</v>
      </c>
      <c r="N65">
        <f t="shared" si="11"/>
        <v>5.0000000000000002E-5</v>
      </c>
      <c r="O65" s="5">
        <f t="shared" si="4"/>
        <v>3.7037037037037036E-7</v>
      </c>
      <c r="P65" s="7">
        <f t="shared" si="5"/>
        <v>1.3333333333333333</v>
      </c>
      <c r="Q65" s="2">
        <f t="shared" si="6"/>
        <v>10.105075751866369</v>
      </c>
      <c r="R65" s="5">
        <f t="shared" si="7"/>
        <v>2.806965486629547E-6</v>
      </c>
      <c r="S65" s="2">
        <f t="shared" si="8"/>
        <v>0.62876026900501869</v>
      </c>
      <c r="T65">
        <v>776</v>
      </c>
      <c r="U65">
        <v>141.5</v>
      </c>
      <c r="V65" s="4">
        <f t="shared" si="9"/>
        <v>0.85838754933917605</v>
      </c>
      <c r="W65" s="5">
        <f t="shared" si="10"/>
        <v>469.97413248065573</v>
      </c>
      <c r="X65" s="5"/>
      <c r="Y65" s="2"/>
    </row>
    <row r="66" spans="4:25" x14ac:dyDescent="0.3">
      <c r="D66">
        <v>0.56000000000000005</v>
      </c>
      <c r="E66">
        <v>4.2</v>
      </c>
      <c r="F66">
        <v>3.8</v>
      </c>
      <c r="G66">
        <f t="shared" si="0"/>
        <v>4</v>
      </c>
      <c r="H66">
        <v>100</v>
      </c>
      <c r="I66" s="5">
        <f t="shared" si="1"/>
        <v>2.7777777777777779E-5</v>
      </c>
      <c r="J66" s="5">
        <v>7.5000000000000002E-4</v>
      </c>
      <c r="K66" s="5">
        <f t="shared" si="2"/>
        <v>0.13194689145077132</v>
      </c>
      <c r="L66" s="6">
        <v>1.0891203703703703E-3</v>
      </c>
      <c r="M66">
        <v>94</v>
      </c>
      <c r="N66">
        <f t="shared" si="11"/>
        <v>5.0000000000000002E-5</v>
      </c>
      <c r="O66" s="5">
        <f t="shared" si="4"/>
        <v>5.3191489361702133E-7</v>
      </c>
      <c r="P66" s="7">
        <f t="shared" si="5"/>
        <v>1.9148936170212767</v>
      </c>
      <c r="Q66" s="2">
        <f t="shared" si="6"/>
        <v>14.512608792574044</v>
      </c>
      <c r="R66" s="5">
        <f t="shared" si="7"/>
        <v>4.031280220159457E-6</v>
      </c>
      <c r="S66" s="2">
        <f t="shared" si="8"/>
        <v>0.62876026900501869</v>
      </c>
      <c r="T66">
        <v>777</v>
      </c>
      <c r="U66">
        <v>123.8</v>
      </c>
      <c r="V66" s="4">
        <f t="shared" si="9"/>
        <v>0.8777850100440826</v>
      </c>
      <c r="W66" s="5">
        <f t="shared" si="10"/>
        <v>469.97413248065573</v>
      </c>
      <c r="X66" s="5"/>
      <c r="Y66" s="2"/>
    </row>
    <row r="67" spans="4:25" x14ac:dyDescent="0.3">
      <c r="D67">
        <v>0.56000000000000005</v>
      </c>
      <c r="E67">
        <v>5.2</v>
      </c>
      <c r="F67">
        <v>4.8</v>
      </c>
      <c r="G67">
        <f t="shared" si="0"/>
        <v>5</v>
      </c>
      <c r="H67">
        <v>100</v>
      </c>
      <c r="I67" s="5">
        <f t="shared" si="1"/>
        <v>2.7777777777777779E-5</v>
      </c>
      <c r="J67" s="5">
        <v>7.5000000000000002E-4</v>
      </c>
      <c r="K67" s="5">
        <f t="shared" si="2"/>
        <v>0.13194689145077132</v>
      </c>
      <c r="L67" s="6">
        <v>8.576388888888888E-4</v>
      </c>
      <c r="M67">
        <v>74</v>
      </c>
      <c r="N67">
        <f t="shared" si="11"/>
        <v>5.0000000000000002E-5</v>
      </c>
      <c r="O67" s="5">
        <f t="shared" si="4"/>
        <v>6.7567567567567575E-7</v>
      </c>
      <c r="P67" s="7">
        <f t="shared" si="5"/>
        <v>2.4324324324324325</v>
      </c>
      <c r="Q67" s="2">
        <f t="shared" si="6"/>
        <v>18.43493549326973</v>
      </c>
      <c r="R67" s="5">
        <f t="shared" si="7"/>
        <v>5.1208154147971473E-6</v>
      </c>
      <c r="S67" s="2">
        <f t="shared" si="8"/>
        <v>0.62876026900501869</v>
      </c>
      <c r="T67">
        <v>778</v>
      </c>
      <c r="U67">
        <v>115</v>
      </c>
      <c r="V67" s="4">
        <f t="shared" si="9"/>
        <v>0.8873534063828793</v>
      </c>
      <c r="W67" s="5">
        <f t="shared" si="10"/>
        <v>469.97413248065573</v>
      </c>
      <c r="X67" s="5"/>
      <c r="Y67" s="2"/>
    </row>
    <row r="68" spans="4:25" x14ac:dyDescent="0.3">
      <c r="D68">
        <v>0.56000000000000005</v>
      </c>
      <c r="E68">
        <v>6.2</v>
      </c>
      <c r="F68">
        <v>5.8</v>
      </c>
      <c r="G68">
        <f t="shared" si="0"/>
        <v>6</v>
      </c>
      <c r="H68">
        <v>100</v>
      </c>
      <c r="I68" s="5">
        <f t="shared" si="1"/>
        <v>2.7777777777777779E-5</v>
      </c>
      <c r="J68" s="5">
        <v>7.5000000000000002E-4</v>
      </c>
      <c r="K68" s="5">
        <f t="shared" si="2"/>
        <v>0.13194689145077132</v>
      </c>
      <c r="L68" s="6">
        <v>7.1435185185185187E-4</v>
      </c>
      <c r="M68">
        <v>62</v>
      </c>
      <c r="N68">
        <f t="shared" si="11"/>
        <v>5.0000000000000002E-5</v>
      </c>
      <c r="O68" s="5">
        <f t="shared" si="4"/>
        <v>8.064516129032258E-7</v>
      </c>
      <c r="P68" s="7">
        <f t="shared" si="5"/>
        <v>2.903225806451613</v>
      </c>
      <c r="Q68" s="2">
        <f>P68/K68</f>
        <v>22.002987524225162</v>
      </c>
      <c r="R68" s="5">
        <f t="shared" si="7"/>
        <v>6.1119409789514341E-6</v>
      </c>
      <c r="S68" s="2">
        <f t="shared" si="8"/>
        <v>0.62876026900501869</v>
      </c>
      <c r="T68">
        <v>787</v>
      </c>
      <c r="U68">
        <v>110.8</v>
      </c>
      <c r="V68" s="4">
        <f t="shared" si="9"/>
        <v>0.89323675182221407</v>
      </c>
      <c r="W68" s="5">
        <f t="shared" si="10"/>
        <v>469.97413248065573</v>
      </c>
      <c r="X68" s="5"/>
      <c r="Y68" s="2"/>
    </row>
    <row r="69" spans="4:25" x14ac:dyDescent="0.3">
      <c r="D69">
        <v>0.71</v>
      </c>
      <c r="E69">
        <v>1.2</v>
      </c>
      <c r="F69">
        <v>0.8</v>
      </c>
      <c r="G69">
        <f t="shared" si="0"/>
        <v>1</v>
      </c>
      <c r="H69">
        <v>100</v>
      </c>
      <c r="I69" s="5">
        <f t="shared" si="1"/>
        <v>2.7777777777777779E-5</v>
      </c>
      <c r="J69" s="5">
        <v>7.5000000000000002E-4</v>
      </c>
      <c r="K69" s="5">
        <f t="shared" si="2"/>
        <v>0.16728980880365646</v>
      </c>
      <c r="L69" s="6">
        <v>4.3776620370370367E-3</v>
      </c>
      <c r="M69">
        <v>378</v>
      </c>
      <c r="N69">
        <f t="shared" si="11"/>
        <v>5.0000000000000002E-5</v>
      </c>
      <c r="O69" s="5">
        <f t="shared" si="4"/>
        <v>1.3227513227513228E-7</v>
      </c>
      <c r="P69" s="7">
        <f t="shared" si="5"/>
        <v>0.47619047619047622</v>
      </c>
      <c r="Q69" s="2">
        <f t="shared" ref="Q69:Q74" si="12">P69/K69</f>
        <v>2.8465002117933444</v>
      </c>
      <c r="R69" s="5">
        <f t="shared" si="7"/>
        <v>7.90694503275929E-7</v>
      </c>
      <c r="S69" s="2">
        <f t="shared" si="8"/>
        <v>0.62876026900501869</v>
      </c>
      <c r="T69">
        <v>824</v>
      </c>
      <c r="U69">
        <v>227</v>
      </c>
      <c r="V69" s="4">
        <f t="shared" si="9"/>
        <v>0.77666888899575914</v>
      </c>
      <c r="W69" s="5">
        <f t="shared" si="10"/>
        <v>469.97413248065573</v>
      </c>
      <c r="X69" s="5"/>
      <c r="Y69" s="2"/>
    </row>
    <row r="70" spans="4:25" x14ac:dyDescent="0.3">
      <c r="D70">
        <v>0.71</v>
      </c>
      <c r="E70">
        <v>2.2000000000000002</v>
      </c>
      <c r="F70">
        <v>1.8</v>
      </c>
      <c r="G70">
        <f t="shared" ref="G70:G85" si="13">((E70+F70)/2)</f>
        <v>2</v>
      </c>
      <c r="H70">
        <v>100</v>
      </c>
      <c r="I70" s="5">
        <f t="shared" ref="I70:I85" si="14">H70/(3600*1000)</f>
        <v>2.7777777777777779E-5</v>
      </c>
      <c r="J70" s="5">
        <v>7.5000000000000002E-4</v>
      </c>
      <c r="K70" s="5">
        <f t="shared" ref="K70:K85" si="15">(PI()*J70*D70*100)</f>
        <v>0.16728980880365646</v>
      </c>
      <c r="L70" s="6">
        <v>2.0724537037037035E-3</v>
      </c>
      <c r="M70">
        <v>179</v>
      </c>
      <c r="N70">
        <f t="shared" si="11"/>
        <v>5.0000000000000002E-5</v>
      </c>
      <c r="O70" s="5">
        <f t="shared" ref="O70:O85" si="16">N70/M70</f>
        <v>2.7932960893854751E-7</v>
      </c>
      <c r="P70" s="7">
        <f t="shared" ref="P70:P85" si="17">O70*1000*3600</f>
        <v>1.005586592178771</v>
      </c>
      <c r="Q70" s="2">
        <f t="shared" si="12"/>
        <v>6.0110451399881804</v>
      </c>
      <c r="R70" s="5">
        <f t="shared" ref="R70:R85" si="18">(Q70/(1000*3600))</f>
        <v>1.6697347611078278E-6</v>
      </c>
      <c r="S70" s="2">
        <f t="shared" ref="S70:S85" si="19">I70/(0.25*PI()*J70^2*100)</f>
        <v>0.62876026900501869</v>
      </c>
      <c r="T70">
        <v>827</v>
      </c>
      <c r="U70">
        <v>179.5</v>
      </c>
      <c r="V70" s="4">
        <f t="shared" ref="V70:V85" si="20">1-(-0.0000000012*U70^3+0.000003*U70^2+0.0039*U70-0.0042)/((T70)*0.0064-0.699)</f>
        <v>0.82899331530541165</v>
      </c>
      <c r="W70" s="5">
        <f t="shared" ref="W70:W85" si="21">(998.21*J70*S70)/0.0010016</f>
        <v>469.97413248065573</v>
      </c>
      <c r="X70" s="5"/>
      <c r="Y70" s="2"/>
    </row>
    <row r="71" spans="4:25" x14ac:dyDescent="0.3">
      <c r="D71">
        <v>0.71</v>
      </c>
      <c r="E71">
        <v>3.2</v>
      </c>
      <c r="F71">
        <v>2.8</v>
      </c>
      <c r="G71">
        <f t="shared" si="13"/>
        <v>3</v>
      </c>
      <c r="H71">
        <v>100</v>
      </c>
      <c r="I71" s="5">
        <f t="shared" si="14"/>
        <v>2.7777777777777779E-5</v>
      </c>
      <c r="J71" s="5">
        <v>7.5000000000000002E-4</v>
      </c>
      <c r="K71" s="5">
        <f t="shared" si="15"/>
        <v>0.16728980880365646</v>
      </c>
      <c r="L71" s="6">
        <v>1.320486111111111E-3</v>
      </c>
      <c r="M71">
        <v>114</v>
      </c>
      <c r="N71">
        <f t="shared" si="11"/>
        <v>5.0000000000000002E-5</v>
      </c>
      <c r="O71" s="5">
        <f t="shared" si="16"/>
        <v>4.3859649122807019E-7</v>
      </c>
      <c r="P71" s="7">
        <f t="shared" si="17"/>
        <v>1.5789473684210527</v>
      </c>
      <c r="Q71" s="2">
        <f t="shared" si="12"/>
        <v>9.4383954391042479</v>
      </c>
      <c r="R71" s="5">
        <f t="shared" si="18"/>
        <v>2.6217765108622911E-6</v>
      </c>
      <c r="S71" s="2">
        <f t="shared" si="19"/>
        <v>0.62876026900501869</v>
      </c>
      <c r="T71">
        <v>832</v>
      </c>
      <c r="U71">
        <v>143.80000000000001</v>
      </c>
      <c r="V71" s="4">
        <f t="shared" si="20"/>
        <v>0.86703120576038739</v>
      </c>
      <c r="W71" s="5">
        <f t="shared" si="21"/>
        <v>469.97413248065573</v>
      </c>
      <c r="X71" s="5"/>
      <c r="Y71" s="2"/>
    </row>
    <row r="72" spans="4:25" x14ac:dyDescent="0.3">
      <c r="D72">
        <v>0.71</v>
      </c>
      <c r="E72">
        <v>4.2</v>
      </c>
      <c r="F72">
        <v>3.8</v>
      </c>
      <c r="G72">
        <f t="shared" si="13"/>
        <v>4</v>
      </c>
      <c r="H72">
        <v>100</v>
      </c>
      <c r="I72" s="5">
        <f t="shared" si="14"/>
        <v>2.7777777777777779E-5</v>
      </c>
      <c r="J72" s="5">
        <v>7.5000000000000002E-4</v>
      </c>
      <c r="K72" s="5">
        <f t="shared" si="15"/>
        <v>0.16728980880365646</v>
      </c>
      <c r="L72" s="6">
        <v>9.751157407407408E-4</v>
      </c>
      <c r="M72">
        <v>84</v>
      </c>
      <c r="N72">
        <f t="shared" si="11"/>
        <v>5.0000000000000002E-5</v>
      </c>
      <c r="O72" s="5">
        <f t="shared" si="16"/>
        <v>5.952380952380953E-7</v>
      </c>
      <c r="P72" s="7">
        <f t="shared" si="17"/>
        <v>2.1428571428571432</v>
      </c>
      <c r="Q72" s="2">
        <f t="shared" si="12"/>
        <v>12.809250953070052</v>
      </c>
      <c r="R72" s="5">
        <f t="shared" si="18"/>
        <v>3.5581252647416811E-6</v>
      </c>
      <c r="S72" s="2">
        <f t="shared" si="19"/>
        <v>0.62876026900501869</v>
      </c>
      <c r="T72">
        <v>831</v>
      </c>
      <c r="U72">
        <v>125</v>
      </c>
      <c r="V72" s="4">
        <f t="shared" si="20"/>
        <v>0.88573597220418243</v>
      </c>
      <c r="W72" s="5">
        <f t="shared" si="21"/>
        <v>469.97413248065573</v>
      </c>
      <c r="X72" s="5"/>
      <c r="Y72" s="2"/>
    </row>
    <row r="73" spans="4:25" x14ac:dyDescent="0.3">
      <c r="D73">
        <v>0.71</v>
      </c>
      <c r="E73">
        <v>5.2</v>
      </c>
      <c r="F73">
        <v>4.8</v>
      </c>
      <c r="G73">
        <f t="shared" si="13"/>
        <v>5</v>
      </c>
      <c r="H73">
        <v>100</v>
      </c>
      <c r="I73" s="5">
        <f t="shared" si="14"/>
        <v>2.7777777777777779E-5</v>
      </c>
      <c r="J73" s="5">
        <v>7.5000000000000002E-4</v>
      </c>
      <c r="K73" s="5">
        <f t="shared" si="15"/>
        <v>0.16728980880365646</v>
      </c>
      <c r="L73" s="6">
        <v>7.2824074074074067E-4</v>
      </c>
      <c r="M73">
        <v>63</v>
      </c>
      <c r="N73">
        <f t="shared" si="11"/>
        <v>5.0000000000000002E-5</v>
      </c>
      <c r="O73" s="5">
        <f t="shared" si="16"/>
        <v>7.9365079365079366E-7</v>
      </c>
      <c r="P73" s="7">
        <f t="shared" si="17"/>
        <v>2.8571428571428572</v>
      </c>
      <c r="Q73" s="2">
        <f t="shared" si="12"/>
        <v>17.079001270760067</v>
      </c>
      <c r="R73" s="5">
        <f t="shared" si="18"/>
        <v>4.744167019655574E-6</v>
      </c>
      <c r="S73" s="2">
        <f t="shared" si="19"/>
        <v>0.62876026900501869</v>
      </c>
      <c r="T73">
        <v>858</v>
      </c>
      <c r="U73">
        <v>113.7</v>
      </c>
      <c r="V73" s="4">
        <f t="shared" si="20"/>
        <v>0.90061992070940278</v>
      </c>
      <c r="W73" s="5">
        <f t="shared" si="21"/>
        <v>469.97413248065573</v>
      </c>
      <c r="X73" s="5"/>
      <c r="Y73" s="2"/>
    </row>
    <row r="74" spans="4:25" x14ac:dyDescent="0.3">
      <c r="D74">
        <v>0.71</v>
      </c>
      <c r="E74">
        <v>6.2</v>
      </c>
      <c r="F74">
        <v>5.8</v>
      </c>
      <c r="G74">
        <f t="shared" si="13"/>
        <v>6</v>
      </c>
      <c r="H74">
        <v>100</v>
      </c>
      <c r="I74" s="5">
        <f t="shared" si="14"/>
        <v>2.7777777777777779E-5</v>
      </c>
      <c r="J74" s="5">
        <v>7.5000000000000002E-4</v>
      </c>
      <c r="K74" s="5">
        <f t="shared" si="15"/>
        <v>0.16728980880365646</v>
      </c>
      <c r="L74" s="6">
        <v>5.8425925925925919E-4</v>
      </c>
      <c r="M74">
        <v>50</v>
      </c>
      <c r="N74">
        <f t="shared" si="11"/>
        <v>5.0000000000000002E-5</v>
      </c>
      <c r="O74" s="5">
        <f t="shared" si="16"/>
        <v>9.9999999999999995E-7</v>
      </c>
      <c r="P74" s="7">
        <f t="shared" si="17"/>
        <v>3.6</v>
      </c>
      <c r="Q74" s="2">
        <f t="shared" si="12"/>
        <v>21.519541601157684</v>
      </c>
      <c r="R74" s="5">
        <f t="shared" si="18"/>
        <v>5.9776504447660233E-6</v>
      </c>
      <c r="S74" s="2">
        <f t="shared" si="19"/>
        <v>0.62876026900501869</v>
      </c>
      <c r="T74">
        <v>849</v>
      </c>
      <c r="U74">
        <v>108.8</v>
      </c>
      <c r="V74" s="4">
        <f t="shared" si="20"/>
        <v>0.90409182954555822</v>
      </c>
      <c r="W74" s="5">
        <f t="shared" si="21"/>
        <v>469.97413248065573</v>
      </c>
      <c r="X74" s="5"/>
      <c r="Y74" s="2"/>
    </row>
    <row r="75" spans="4:25" x14ac:dyDescent="0.3">
      <c r="D75">
        <v>0.96499999999999997</v>
      </c>
      <c r="E75">
        <v>1.25</v>
      </c>
      <c r="F75">
        <v>0.75</v>
      </c>
      <c r="G75">
        <f t="shared" si="13"/>
        <v>1</v>
      </c>
      <c r="H75">
        <v>100</v>
      </c>
      <c r="I75" s="5">
        <f t="shared" si="14"/>
        <v>2.7777777777777779E-5</v>
      </c>
      <c r="J75" s="5">
        <v>7.5000000000000002E-4</v>
      </c>
      <c r="K75" s="5">
        <f t="shared" si="15"/>
        <v>0.22737276830356126</v>
      </c>
      <c r="L75" s="6">
        <v>3.3118055555555557E-3</v>
      </c>
      <c r="M75">
        <v>286</v>
      </c>
      <c r="N75">
        <f t="shared" si="11"/>
        <v>5.0000000000000002E-5</v>
      </c>
      <c r="O75" s="5">
        <f t="shared" si="16"/>
        <v>1.7482517482517484E-7</v>
      </c>
      <c r="P75" s="7">
        <f t="shared" si="17"/>
        <v>0.62937062937062949</v>
      </c>
      <c r="Q75" s="2">
        <f>P75/K75</f>
        <v>2.7680123440744153</v>
      </c>
      <c r="R75" s="5">
        <f t="shared" si="18"/>
        <v>7.6889231779844866E-7</v>
      </c>
      <c r="S75" s="2">
        <f t="shared" si="19"/>
        <v>0.62876026900501869</v>
      </c>
      <c r="T75">
        <v>826</v>
      </c>
      <c r="U75">
        <v>231</v>
      </c>
      <c r="V75" s="4">
        <f t="shared" si="20"/>
        <v>0.77285797384139165</v>
      </c>
      <c r="W75" s="5">
        <f t="shared" si="21"/>
        <v>469.97413248065573</v>
      </c>
      <c r="X75" s="5"/>
      <c r="Y75" s="2"/>
    </row>
    <row r="76" spans="4:25" x14ac:dyDescent="0.3">
      <c r="D76">
        <v>0.96499999999999997</v>
      </c>
      <c r="E76">
        <v>2.25</v>
      </c>
      <c r="F76">
        <v>1.75</v>
      </c>
      <c r="G76">
        <f t="shared" si="13"/>
        <v>2</v>
      </c>
      <c r="H76">
        <v>100</v>
      </c>
      <c r="I76" s="5">
        <f t="shared" si="14"/>
        <v>2.7777777777777779E-5</v>
      </c>
      <c r="J76" s="5">
        <v>7.5000000000000002E-4</v>
      </c>
      <c r="K76" s="5">
        <f t="shared" si="15"/>
        <v>0.22737276830356126</v>
      </c>
      <c r="L76" s="6">
        <v>1.5033564814814814E-3</v>
      </c>
      <c r="M76">
        <v>130</v>
      </c>
      <c r="N76">
        <f t="shared" si="11"/>
        <v>5.0000000000000002E-5</v>
      </c>
      <c r="O76" s="5">
        <f t="shared" si="16"/>
        <v>3.8461538461538463E-7</v>
      </c>
      <c r="P76" s="7">
        <f t="shared" si="17"/>
        <v>1.3846153846153846</v>
      </c>
      <c r="Q76" s="2">
        <f>P76/K76</f>
        <v>6.0896271569637124</v>
      </c>
      <c r="R76" s="5">
        <f t="shared" si="18"/>
        <v>1.6915630991565869E-6</v>
      </c>
      <c r="S76" s="2">
        <f t="shared" si="19"/>
        <v>0.62876026900501869</v>
      </c>
      <c r="T76">
        <v>837</v>
      </c>
      <c r="U76">
        <v>176</v>
      </c>
      <c r="V76" s="4">
        <f t="shared" si="20"/>
        <v>0.83498950817982742</v>
      </c>
      <c r="W76" s="5">
        <f t="shared" si="21"/>
        <v>469.97413248065573</v>
      </c>
      <c r="X76" s="5"/>
      <c r="Y76" s="2"/>
    </row>
    <row r="77" spans="4:25" x14ac:dyDescent="0.3">
      <c r="D77">
        <v>0.96499999999999997</v>
      </c>
      <c r="E77">
        <v>3.25</v>
      </c>
      <c r="F77">
        <v>2.75</v>
      </c>
      <c r="G77">
        <f t="shared" si="13"/>
        <v>3</v>
      </c>
      <c r="H77">
        <v>100</v>
      </c>
      <c r="I77" s="5">
        <f t="shared" si="14"/>
        <v>2.7777777777777779E-5</v>
      </c>
      <c r="J77" s="5">
        <v>7.5000000000000002E-4</v>
      </c>
      <c r="K77" s="5">
        <f t="shared" si="15"/>
        <v>0.22737276830356126</v>
      </c>
      <c r="L77" s="6">
        <v>9.6261574074074088E-4</v>
      </c>
      <c r="M77">
        <v>83</v>
      </c>
      <c r="N77">
        <f t="shared" si="11"/>
        <v>5.0000000000000002E-5</v>
      </c>
      <c r="O77" s="5">
        <f t="shared" si="16"/>
        <v>6.024096385542169E-7</v>
      </c>
      <c r="P77" s="7">
        <f t="shared" si="17"/>
        <v>2.168674698795181</v>
      </c>
      <c r="Q77" s="2">
        <f>P77/K77</f>
        <v>9.537970245846779</v>
      </c>
      <c r="R77" s="5">
        <f t="shared" si="18"/>
        <v>2.6494361794018829E-6</v>
      </c>
      <c r="S77" s="2">
        <f t="shared" si="19"/>
        <v>0.62876026900501869</v>
      </c>
      <c r="T77">
        <v>834</v>
      </c>
      <c r="U77">
        <v>142.69999999999999</v>
      </c>
      <c r="V77" s="4">
        <f t="shared" si="20"/>
        <v>0.86850927861415084</v>
      </c>
      <c r="W77" s="5">
        <f t="shared" si="21"/>
        <v>469.97413248065573</v>
      </c>
      <c r="X77" s="5"/>
      <c r="Y77" s="2"/>
    </row>
    <row r="78" spans="4:25" x14ac:dyDescent="0.3">
      <c r="D78">
        <v>0.96499999999999997</v>
      </c>
      <c r="E78">
        <v>4.25</v>
      </c>
      <c r="F78">
        <v>3.75</v>
      </c>
      <c r="G78">
        <f t="shared" si="13"/>
        <v>4</v>
      </c>
      <c r="H78">
        <v>100</v>
      </c>
      <c r="I78" s="5">
        <f t="shared" si="14"/>
        <v>2.7777777777777779E-5</v>
      </c>
      <c r="J78" s="5">
        <v>7.5000000000000002E-4</v>
      </c>
      <c r="K78" s="5">
        <f t="shared" si="15"/>
        <v>0.22737276830356126</v>
      </c>
      <c r="L78" s="6">
        <v>6.9652777777777768E-4</v>
      </c>
      <c r="M78">
        <v>60</v>
      </c>
      <c r="N78">
        <f t="shared" si="11"/>
        <v>5.0000000000000002E-5</v>
      </c>
      <c r="O78" s="5">
        <f t="shared" si="16"/>
        <v>8.3333333333333333E-7</v>
      </c>
      <c r="P78" s="7">
        <f t="shared" si="17"/>
        <v>3</v>
      </c>
      <c r="Q78" s="2">
        <f>P78/K78</f>
        <v>13.194192173421376</v>
      </c>
      <c r="R78" s="5">
        <f t="shared" si="18"/>
        <v>3.6650533815059379E-6</v>
      </c>
      <c r="S78" s="2">
        <f t="shared" si="19"/>
        <v>0.62876026900501869</v>
      </c>
      <c r="T78">
        <v>842</v>
      </c>
      <c r="U78">
        <v>126.6</v>
      </c>
      <c r="V78" s="4">
        <f t="shared" si="20"/>
        <v>0.88588260201185554</v>
      </c>
      <c r="W78" s="5">
        <f t="shared" si="21"/>
        <v>469.97413248065573</v>
      </c>
      <c r="X78" s="5"/>
      <c r="Y78" s="2"/>
    </row>
    <row r="79" spans="4:25" x14ac:dyDescent="0.3">
      <c r="D79">
        <v>0.96499999999999997</v>
      </c>
      <c r="E79">
        <v>5.25</v>
      </c>
      <c r="F79">
        <v>4.75</v>
      </c>
      <c r="G79">
        <f t="shared" si="13"/>
        <v>5</v>
      </c>
      <c r="H79">
        <v>100</v>
      </c>
      <c r="I79" s="5">
        <f t="shared" si="14"/>
        <v>2.7777777777777779E-5</v>
      </c>
      <c r="J79" s="5">
        <v>7.5000000000000002E-4</v>
      </c>
      <c r="K79" s="5">
        <f t="shared" si="15"/>
        <v>0.22737276830356126</v>
      </c>
      <c r="L79" s="6">
        <v>5.5300925925925927E-4</v>
      </c>
      <c r="M79">
        <v>48</v>
      </c>
      <c r="N79">
        <f t="shared" si="11"/>
        <v>5.0000000000000002E-5</v>
      </c>
      <c r="O79" s="5">
        <f t="shared" si="16"/>
        <v>1.0416666666666667E-6</v>
      </c>
      <c r="P79" s="7">
        <f t="shared" si="17"/>
        <v>3.75</v>
      </c>
      <c r="Q79" s="2">
        <f>P79/K79</f>
        <v>16.492740216776721</v>
      </c>
      <c r="R79" s="5">
        <f t="shared" si="18"/>
        <v>4.5813167268824224E-6</v>
      </c>
      <c r="S79" s="2">
        <f t="shared" si="19"/>
        <v>0.62876026900501869</v>
      </c>
      <c r="T79">
        <v>852</v>
      </c>
      <c r="U79">
        <v>118.9</v>
      </c>
      <c r="V79" s="4">
        <f t="shared" si="20"/>
        <v>0.894841067592831</v>
      </c>
      <c r="W79" s="5">
        <f t="shared" si="21"/>
        <v>469.97413248065573</v>
      </c>
      <c r="X79" s="5"/>
      <c r="Y79" s="2"/>
    </row>
    <row r="80" spans="4:25" x14ac:dyDescent="0.3">
      <c r="D80">
        <v>1.4550000000000001</v>
      </c>
      <c r="E80">
        <v>1.5</v>
      </c>
      <c r="F80">
        <v>0.5</v>
      </c>
      <c r="G80">
        <f t="shared" si="13"/>
        <v>1</v>
      </c>
      <c r="H80">
        <v>100</v>
      </c>
      <c r="I80" s="5">
        <f t="shared" si="14"/>
        <v>2.7777777777777779E-5</v>
      </c>
      <c r="J80" s="5">
        <v>7.5000000000000002E-4</v>
      </c>
      <c r="K80" s="5">
        <f t="shared" si="15"/>
        <v>0.34282629832298617</v>
      </c>
      <c r="L80" s="6">
        <v>1.9305555555555554E-3</v>
      </c>
      <c r="M80">
        <v>167</v>
      </c>
      <c r="N80">
        <f t="shared" si="11"/>
        <v>5.0000000000000002E-5</v>
      </c>
      <c r="O80" s="5">
        <f t="shared" si="16"/>
        <v>2.9940119760479041E-7</v>
      </c>
      <c r="P80" s="7">
        <f t="shared" si="17"/>
        <v>1.0778443113772456</v>
      </c>
      <c r="Q80" s="2">
        <f t="shared" ref="Q80:Q85" si="22">P80/K80</f>
        <v>3.1439954188163783</v>
      </c>
      <c r="R80" s="5">
        <f t="shared" si="18"/>
        <v>8.7333206078232737E-7</v>
      </c>
      <c r="S80" s="2">
        <f t="shared" si="19"/>
        <v>0.62876026900501869</v>
      </c>
      <c r="T80">
        <v>830</v>
      </c>
      <c r="U80">
        <v>221</v>
      </c>
      <c r="V80" s="4">
        <f t="shared" si="20"/>
        <v>0.78511372928679823</v>
      </c>
      <c r="W80" s="5">
        <f t="shared" si="21"/>
        <v>469.97413248065573</v>
      </c>
      <c r="X80" s="5"/>
      <c r="Y80" s="2"/>
    </row>
    <row r="81" spans="4:25" x14ac:dyDescent="0.3">
      <c r="D81">
        <v>1.4550000000000001</v>
      </c>
      <c r="E81">
        <v>2.5</v>
      </c>
      <c r="F81">
        <v>1.5</v>
      </c>
      <c r="G81">
        <f t="shared" si="13"/>
        <v>2</v>
      </c>
      <c r="H81">
        <v>100</v>
      </c>
      <c r="I81" s="5">
        <f t="shared" si="14"/>
        <v>2.7777777777777779E-5</v>
      </c>
      <c r="J81" s="5">
        <v>7.5000000000000002E-4</v>
      </c>
      <c r="K81" s="5">
        <f t="shared" si="15"/>
        <v>0.34282629832298617</v>
      </c>
      <c r="L81" s="6">
        <v>9.523148148148148E-4</v>
      </c>
      <c r="M81">
        <v>82</v>
      </c>
      <c r="N81">
        <f t="shared" si="11"/>
        <v>5.0000000000000002E-5</v>
      </c>
      <c r="O81" s="5">
        <f t="shared" si="16"/>
        <v>6.0975609756097569E-7</v>
      </c>
      <c r="P81" s="7">
        <f t="shared" si="17"/>
        <v>2.1951219512195124</v>
      </c>
      <c r="Q81" s="2">
        <f t="shared" si="22"/>
        <v>6.4030150602723808</v>
      </c>
      <c r="R81" s="5">
        <f t="shared" si="18"/>
        <v>1.7786152945201058E-6</v>
      </c>
      <c r="S81" s="2">
        <f t="shared" si="19"/>
        <v>0.62876026900501869</v>
      </c>
      <c r="T81">
        <v>837</v>
      </c>
      <c r="U81">
        <v>166.3</v>
      </c>
      <c r="V81" s="4">
        <f t="shared" si="20"/>
        <v>0.84503025022465539</v>
      </c>
      <c r="W81" s="5">
        <f t="shared" si="21"/>
        <v>469.97413248065573</v>
      </c>
      <c r="X81" s="5"/>
      <c r="Y81" s="2"/>
    </row>
    <row r="82" spans="4:25" x14ac:dyDescent="0.3">
      <c r="D82">
        <v>1.4550000000000001</v>
      </c>
      <c r="E82">
        <v>3.5</v>
      </c>
      <c r="F82">
        <v>2.5</v>
      </c>
      <c r="G82">
        <f t="shared" si="13"/>
        <v>3</v>
      </c>
      <c r="H82">
        <v>100</v>
      </c>
      <c r="I82" s="5">
        <f t="shared" si="14"/>
        <v>2.7777777777777779E-5</v>
      </c>
      <c r="J82" s="5">
        <v>7.5000000000000002E-4</v>
      </c>
      <c r="K82" s="5">
        <f t="shared" si="15"/>
        <v>0.34282629832298617</v>
      </c>
      <c r="L82" s="6">
        <v>6.4814814814814813E-4</v>
      </c>
      <c r="M82">
        <v>56</v>
      </c>
      <c r="N82">
        <f t="shared" si="11"/>
        <v>5.0000000000000002E-5</v>
      </c>
      <c r="O82" s="5">
        <f t="shared" si="16"/>
        <v>8.9285714285714295E-7</v>
      </c>
      <c r="P82" s="7">
        <f t="shared" si="17"/>
        <v>3.2142857142857144</v>
      </c>
      <c r="Q82" s="2">
        <f t="shared" si="22"/>
        <v>9.3758434811131277</v>
      </c>
      <c r="R82" s="5">
        <f t="shared" si="18"/>
        <v>2.6044009669758687E-6</v>
      </c>
      <c r="S82" s="2">
        <f t="shared" si="19"/>
        <v>0.62876026900501869</v>
      </c>
      <c r="T82">
        <v>839</v>
      </c>
      <c r="U82">
        <v>136.19999999999999</v>
      </c>
      <c r="V82" s="4">
        <f t="shared" si="20"/>
        <v>0.87590471543561854</v>
      </c>
      <c r="W82" s="5">
        <f t="shared" si="21"/>
        <v>469.97413248065573</v>
      </c>
      <c r="X82" s="5"/>
      <c r="Y82" s="2"/>
    </row>
    <row r="83" spans="4:25" x14ac:dyDescent="0.3">
      <c r="D83" s="4">
        <v>1.4550000000000001</v>
      </c>
      <c r="E83">
        <v>4.5</v>
      </c>
      <c r="F83">
        <v>3.5</v>
      </c>
      <c r="G83">
        <f t="shared" si="13"/>
        <v>4</v>
      </c>
      <c r="H83">
        <v>100</v>
      </c>
      <c r="I83" s="5">
        <f t="shared" si="14"/>
        <v>2.7777777777777779E-5</v>
      </c>
      <c r="J83" s="5">
        <v>7.5000000000000002E-4</v>
      </c>
      <c r="K83" s="5">
        <f t="shared" si="15"/>
        <v>0.34282629832298617</v>
      </c>
      <c r="L83" s="6">
        <v>4.5347222222222224E-4</v>
      </c>
      <c r="M83">
        <v>39</v>
      </c>
      <c r="N83">
        <f t="shared" si="11"/>
        <v>5.0000000000000002E-5</v>
      </c>
      <c r="O83" s="5">
        <f t="shared" si="16"/>
        <v>1.2820512820512822E-6</v>
      </c>
      <c r="P83" s="7">
        <f t="shared" si="17"/>
        <v>4.6153846153846159</v>
      </c>
      <c r="Q83" s="2">
        <f t="shared" si="22"/>
        <v>13.462749613906031</v>
      </c>
      <c r="R83" s="5">
        <f t="shared" si="18"/>
        <v>3.7396526705294528E-6</v>
      </c>
      <c r="S83" s="2">
        <f t="shared" si="19"/>
        <v>0.62876026900501869</v>
      </c>
      <c r="T83">
        <v>855</v>
      </c>
      <c r="U83">
        <v>116.6</v>
      </c>
      <c r="V83" s="4">
        <f t="shared" si="20"/>
        <v>0.89745979693174105</v>
      </c>
      <c r="W83" s="5">
        <f t="shared" si="21"/>
        <v>469.97413248065573</v>
      </c>
      <c r="X83" s="5"/>
      <c r="Y83" s="2"/>
    </row>
    <row r="84" spans="4:25" x14ac:dyDescent="0.3">
      <c r="D84">
        <v>1.4550000000000001</v>
      </c>
      <c r="E84">
        <v>5.5</v>
      </c>
      <c r="F84">
        <v>4.5</v>
      </c>
      <c r="G84">
        <f t="shared" si="13"/>
        <v>5</v>
      </c>
      <c r="H84">
        <v>100</v>
      </c>
      <c r="I84" s="5">
        <f t="shared" si="14"/>
        <v>2.7777777777777779E-5</v>
      </c>
      <c r="J84" s="5">
        <v>7.5000000000000002E-4</v>
      </c>
      <c r="K84" s="5">
        <f t="shared" si="15"/>
        <v>0.34282629832298617</v>
      </c>
      <c r="L84" s="6">
        <v>2.8703703703703703E-4</v>
      </c>
      <c r="M84">
        <v>25</v>
      </c>
      <c r="N84">
        <f t="shared" si="11"/>
        <v>5.0000000000000002E-5</v>
      </c>
      <c r="O84" s="5">
        <f t="shared" si="16"/>
        <v>1.9999999999999999E-6</v>
      </c>
      <c r="P84" s="7">
        <f t="shared" si="17"/>
        <v>7.2</v>
      </c>
      <c r="Q84" s="2">
        <f t="shared" si="22"/>
        <v>21.001889397693407</v>
      </c>
      <c r="R84" s="5">
        <f t="shared" si="18"/>
        <v>5.8338581660259466E-6</v>
      </c>
      <c r="S84" s="2">
        <f t="shared" si="19"/>
        <v>0.62876026900501869</v>
      </c>
      <c r="T84">
        <v>850</v>
      </c>
      <c r="U84">
        <v>107.9</v>
      </c>
      <c r="V84" s="4">
        <f t="shared" si="20"/>
        <v>0.90507703633132253</v>
      </c>
      <c r="W84" s="5">
        <f t="shared" si="21"/>
        <v>469.97413248065573</v>
      </c>
      <c r="X84" s="5"/>
      <c r="Y84" s="2"/>
    </row>
    <row r="85" spans="4:25" x14ac:dyDescent="0.3">
      <c r="D85">
        <v>1.4550000000000001</v>
      </c>
      <c r="E85">
        <v>6.5</v>
      </c>
      <c r="F85">
        <v>5.5</v>
      </c>
      <c r="G85">
        <f t="shared" si="13"/>
        <v>6</v>
      </c>
      <c r="H85">
        <v>100</v>
      </c>
      <c r="I85" s="5">
        <f t="shared" si="14"/>
        <v>2.7777777777777779E-5</v>
      </c>
      <c r="J85" s="5">
        <v>7.5000000000000002E-4</v>
      </c>
      <c r="K85" s="5">
        <f t="shared" si="15"/>
        <v>0.34282629832298617</v>
      </c>
      <c r="L85" s="6">
        <v>2.9108796296296294E-4</v>
      </c>
      <c r="M85">
        <v>25</v>
      </c>
      <c r="N85">
        <f t="shared" si="11"/>
        <v>5.0000000000000002E-5</v>
      </c>
      <c r="O85" s="5">
        <f t="shared" si="16"/>
        <v>1.9999999999999999E-6</v>
      </c>
      <c r="P85" s="7">
        <f t="shared" si="17"/>
        <v>7.2</v>
      </c>
      <c r="Q85" s="2">
        <f t="shared" si="22"/>
        <v>21.001889397693407</v>
      </c>
      <c r="R85" s="5">
        <f t="shared" si="18"/>
        <v>5.8338581660259466E-6</v>
      </c>
      <c r="S85" s="2">
        <f t="shared" si="19"/>
        <v>0.62876026900501869</v>
      </c>
      <c r="T85">
        <v>836</v>
      </c>
      <c r="U85">
        <v>103.9</v>
      </c>
      <c r="V85" s="4">
        <f t="shared" si="20"/>
        <v>0.90711405529148215</v>
      </c>
      <c r="W85" s="5">
        <f t="shared" si="21"/>
        <v>469.97413248065573</v>
      </c>
      <c r="X85" s="5"/>
      <c r="Y85" s="2"/>
    </row>
    <row r="86" spans="4:25" x14ac:dyDescent="0.3">
      <c r="X86" s="5"/>
      <c r="Y86" s="2"/>
    </row>
    <row r="87" spans="4:25" x14ac:dyDescent="0.3">
      <c r="X87" s="5"/>
      <c r="Y87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1E7EE-2A3F-4AB5-BA13-7B2F70AB76ED}">
  <dimension ref="A5:AG173"/>
  <sheetViews>
    <sheetView tabSelected="1" zoomScale="85" zoomScaleNormal="85" workbookViewId="0">
      <selection activeCell="K2" sqref="K2"/>
    </sheetView>
  </sheetViews>
  <sheetFormatPr defaultRowHeight="14.4" x14ac:dyDescent="0.3"/>
  <cols>
    <col min="3" max="3" width="30" bestFit="1" customWidth="1"/>
    <col min="4" max="4" width="18" bestFit="1" customWidth="1"/>
    <col min="5" max="5" width="18.77734375" bestFit="1" customWidth="1"/>
    <col min="6" max="6" width="14.5546875" bestFit="1" customWidth="1"/>
    <col min="7" max="7" width="16.21875" bestFit="1" customWidth="1"/>
    <col min="8" max="8" width="10.5546875" bestFit="1" customWidth="1"/>
    <col min="9" max="9" width="25.44140625" bestFit="1" customWidth="1"/>
    <col min="10" max="10" width="20.5546875" bestFit="1" customWidth="1"/>
    <col min="11" max="11" width="25" bestFit="1" customWidth="1"/>
    <col min="12" max="12" width="19.33203125" bestFit="1" customWidth="1"/>
    <col min="13" max="13" width="9.5546875" bestFit="1" customWidth="1"/>
    <col min="14" max="14" width="9.33203125" bestFit="1" customWidth="1"/>
    <col min="15" max="15" width="13.6640625" bestFit="1" customWidth="1"/>
    <col min="16" max="16" width="21.33203125" bestFit="1" customWidth="1"/>
    <col min="17" max="17" width="23.5546875" bestFit="1" customWidth="1"/>
    <col min="18" max="18" width="28.21875" bestFit="1" customWidth="1"/>
    <col min="19" max="19" width="15.5546875" bestFit="1" customWidth="1"/>
    <col min="20" max="20" width="29.44140625" bestFit="1" customWidth="1"/>
    <col min="21" max="21" width="30.44140625" bestFit="1" customWidth="1"/>
    <col min="22" max="22" width="12.109375" bestFit="1" customWidth="1"/>
    <col min="25" max="25" width="16.109375" bestFit="1" customWidth="1"/>
    <col min="26" max="26" width="12" bestFit="1" customWidth="1"/>
    <col min="28" max="29" width="12" bestFit="1" customWidth="1"/>
    <col min="30" max="30" width="14.21875" customWidth="1"/>
  </cols>
  <sheetData>
    <row r="5" spans="1:21" x14ac:dyDescent="0.3">
      <c r="C5" t="s">
        <v>65</v>
      </c>
      <c r="D5" t="s">
        <v>36</v>
      </c>
      <c r="E5" t="s">
        <v>0</v>
      </c>
      <c r="F5" t="s">
        <v>1</v>
      </c>
      <c r="G5" t="s">
        <v>2</v>
      </c>
      <c r="H5" t="s">
        <v>3</v>
      </c>
      <c r="I5" t="s">
        <v>37</v>
      </c>
      <c r="J5" t="s">
        <v>38</v>
      </c>
      <c r="K5" t="s">
        <v>39</v>
      </c>
      <c r="L5" t="s">
        <v>5</v>
      </c>
      <c r="M5" t="s">
        <v>4</v>
      </c>
      <c r="N5" t="s">
        <v>6</v>
      </c>
      <c r="O5" t="s">
        <v>40</v>
      </c>
      <c r="P5" t="s">
        <v>41</v>
      </c>
      <c r="Q5" t="s">
        <v>9</v>
      </c>
      <c r="R5" t="s">
        <v>8</v>
      </c>
      <c r="S5" t="s">
        <v>7</v>
      </c>
      <c r="T5" t="s">
        <v>27</v>
      </c>
      <c r="U5" t="s">
        <v>30</v>
      </c>
    </row>
    <row r="6" spans="1:21" x14ac:dyDescent="0.3">
      <c r="A6" s="3"/>
      <c r="C6" t="s">
        <v>10</v>
      </c>
      <c r="D6">
        <v>0.2</v>
      </c>
      <c r="E6">
        <v>1.46</v>
      </c>
      <c r="F6">
        <v>0.75</v>
      </c>
      <c r="G6">
        <v>100</v>
      </c>
      <c r="H6" s="2">
        <f t="shared" ref="H6:H37" si="0">E6*G6*3.14*F6/1000</f>
        <v>0.34382999999999997</v>
      </c>
      <c r="I6">
        <v>20</v>
      </c>
      <c r="J6">
        <v>20</v>
      </c>
      <c r="K6">
        <v>20</v>
      </c>
      <c r="L6">
        <v>0.15</v>
      </c>
      <c r="M6">
        <v>182</v>
      </c>
      <c r="N6">
        <v>3</v>
      </c>
      <c r="O6" s="2">
        <f t="shared" ref="O6:O37" si="1">L6/M6*60*60/H6</f>
        <v>8.6293603438704221</v>
      </c>
      <c r="P6" s="2">
        <f t="shared" ref="P6:P37" si="2">O6/N6</f>
        <v>2.8764534479568074</v>
      </c>
      <c r="Q6">
        <f t="shared" ref="Q6:Q37" si="3">(T6+U6)/2</f>
        <v>837</v>
      </c>
      <c r="R6">
        <v>169.3</v>
      </c>
      <c r="S6" s="4">
        <f>1-(-0.0000000012*R6^3+0.000003*R6^2+0.0039*R6-0.0042)/(0.0064*Q6-0.699)</f>
        <v>0.84193516283833569</v>
      </c>
      <c r="T6">
        <v>849</v>
      </c>
      <c r="U6">
        <v>825</v>
      </c>
    </row>
    <row r="7" spans="1:21" x14ac:dyDescent="0.3">
      <c r="D7">
        <v>0.2</v>
      </c>
      <c r="E7">
        <v>1.46</v>
      </c>
      <c r="F7">
        <v>0.75</v>
      </c>
      <c r="G7">
        <v>100</v>
      </c>
      <c r="H7" s="2">
        <f t="shared" si="0"/>
        <v>0.34382999999999997</v>
      </c>
      <c r="I7">
        <v>20</v>
      </c>
      <c r="J7">
        <v>20</v>
      </c>
      <c r="K7">
        <v>20</v>
      </c>
      <c r="L7">
        <v>0.15</v>
      </c>
      <c r="M7">
        <v>86</v>
      </c>
      <c r="N7">
        <v>6</v>
      </c>
      <c r="O7" s="2">
        <f t="shared" si="1"/>
        <v>18.26213468121415</v>
      </c>
      <c r="P7" s="2">
        <f t="shared" si="2"/>
        <v>3.0436891135356916</v>
      </c>
      <c r="Q7">
        <f t="shared" si="3"/>
        <v>835.5</v>
      </c>
      <c r="R7">
        <v>156.30000000000001</v>
      </c>
      <c r="S7" s="4">
        <f t="shared" ref="S7:S70" si="4">1-(-0.0000000012*R7^3+0.000003*R7^2+0.0039*R7-0.0042)/(0.0064*Q7-0.699)</f>
        <v>0.85498105990628637</v>
      </c>
      <c r="T7">
        <v>846</v>
      </c>
      <c r="U7">
        <v>825</v>
      </c>
    </row>
    <row r="8" spans="1:21" x14ac:dyDescent="0.3">
      <c r="D8">
        <v>0.2</v>
      </c>
      <c r="E8">
        <v>1.46</v>
      </c>
      <c r="F8">
        <v>0.75</v>
      </c>
      <c r="G8">
        <v>100</v>
      </c>
      <c r="H8" s="2">
        <f t="shared" si="0"/>
        <v>0.34382999999999997</v>
      </c>
      <c r="I8">
        <v>20</v>
      </c>
      <c r="J8">
        <v>20</v>
      </c>
      <c r="K8">
        <v>20</v>
      </c>
      <c r="L8">
        <v>0.15</v>
      </c>
      <c r="M8">
        <v>671</v>
      </c>
      <c r="N8">
        <v>1</v>
      </c>
      <c r="O8" s="2">
        <f t="shared" si="1"/>
        <v>2.3406014643582962</v>
      </c>
      <c r="P8" s="2">
        <f t="shared" si="2"/>
        <v>2.3406014643582962</v>
      </c>
      <c r="Q8">
        <f t="shared" si="3"/>
        <v>840.5</v>
      </c>
      <c r="R8">
        <v>288</v>
      </c>
      <c r="S8" s="4">
        <f t="shared" si="4"/>
        <v>0.71386552848168883</v>
      </c>
      <c r="T8">
        <v>850</v>
      </c>
      <c r="U8">
        <v>831</v>
      </c>
    </row>
    <row r="9" spans="1:21" x14ac:dyDescent="0.3">
      <c r="D9">
        <v>0.2</v>
      </c>
      <c r="E9">
        <v>1.46</v>
      </c>
      <c r="F9">
        <v>0.75</v>
      </c>
      <c r="G9">
        <v>100</v>
      </c>
      <c r="H9" s="2">
        <f t="shared" si="0"/>
        <v>0.34382999999999997</v>
      </c>
      <c r="I9">
        <v>19.7</v>
      </c>
      <c r="J9">
        <v>20</v>
      </c>
      <c r="K9">
        <v>20</v>
      </c>
      <c r="L9">
        <v>0.15</v>
      </c>
      <c r="M9">
        <v>106</v>
      </c>
      <c r="N9">
        <v>5</v>
      </c>
      <c r="O9" s="2">
        <f t="shared" si="1"/>
        <v>14.816448892305818</v>
      </c>
      <c r="P9" s="2">
        <f t="shared" si="2"/>
        <v>2.9632897784611636</v>
      </c>
      <c r="Q9">
        <f t="shared" si="3"/>
        <v>837.5</v>
      </c>
      <c r="R9">
        <v>155.30000000000001</v>
      </c>
      <c r="S9" s="4">
        <f t="shared" si="4"/>
        <v>0.85639784965724086</v>
      </c>
      <c r="T9">
        <v>849</v>
      </c>
      <c r="U9">
        <v>826</v>
      </c>
    </row>
    <row r="10" spans="1:21" x14ac:dyDescent="0.3">
      <c r="D10">
        <v>0.2</v>
      </c>
      <c r="E10">
        <v>1.46</v>
      </c>
      <c r="F10">
        <v>0.75</v>
      </c>
      <c r="G10">
        <v>100</v>
      </c>
      <c r="H10" s="2">
        <f t="shared" si="0"/>
        <v>0.34382999999999997</v>
      </c>
      <c r="I10">
        <v>19.899999999999999</v>
      </c>
      <c r="J10">
        <v>20.100000000000001</v>
      </c>
      <c r="K10">
        <v>20</v>
      </c>
      <c r="L10">
        <v>0.15</v>
      </c>
      <c r="M10">
        <v>286</v>
      </c>
      <c r="N10">
        <v>2</v>
      </c>
      <c r="O10" s="2">
        <f t="shared" si="1"/>
        <v>5.4914111279175417</v>
      </c>
      <c r="P10" s="2">
        <f t="shared" si="2"/>
        <v>2.7457055639587709</v>
      </c>
      <c r="Q10">
        <f t="shared" si="3"/>
        <v>839</v>
      </c>
      <c r="R10">
        <v>197.8</v>
      </c>
      <c r="S10" s="4">
        <f t="shared" si="4"/>
        <v>0.81259199075544897</v>
      </c>
      <c r="T10">
        <v>849</v>
      </c>
      <c r="U10">
        <v>829</v>
      </c>
    </row>
    <row r="11" spans="1:21" x14ac:dyDescent="0.3">
      <c r="D11">
        <v>0.2</v>
      </c>
      <c r="E11">
        <v>1.46</v>
      </c>
      <c r="F11">
        <v>0.75</v>
      </c>
      <c r="G11">
        <v>100</v>
      </c>
      <c r="H11" s="2">
        <f t="shared" si="0"/>
        <v>0.34382999999999997</v>
      </c>
      <c r="I11">
        <v>19.8</v>
      </c>
      <c r="J11">
        <v>20</v>
      </c>
      <c r="K11">
        <v>20</v>
      </c>
      <c r="L11">
        <v>0.15</v>
      </c>
      <c r="M11">
        <v>132</v>
      </c>
      <c r="N11">
        <v>4</v>
      </c>
      <c r="O11" s="2">
        <f t="shared" si="1"/>
        <v>11.89805744382134</v>
      </c>
      <c r="P11" s="2">
        <f t="shared" si="2"/>
        <v>2.9745143609553351</v>
      </c>
      <c r="Q11">
        <f t="shared" si="3"/>
        <v>839.5</v>
      </c>
      <c r="R11">
        <v>157.5</v>
      </c>
      <c r="S11" s="4">
        <f t="shared" si="4"/>
        <v>0.85455510104197874</v>
      </c>
      <c r="T11">
        <v>852</v>
      </c>
      <c r="U11">
        <v>827</v>
      </c>
    </row>
    <row r="12" spans="1:21" x14ac:dyDescent="0.3">
      <c r="C12" t="s">
        <v>11</v>
      </c>
      <c r="D12">
        <v>0.1</v>
      </c>
      <c r="E12">
        <v>1.46</v>
      </c>
      <c r="F12">
        <v>0.75</v>
      </c>
      <c r="G12">
        <v>100</v>
      </c>
      <c r="H12" s="2">
        <f t="shared" si="0"/>
        <v>0.34382999999999997</v>
      </c>
      <c r="I12">
        <v>20</v>
      </c>
      <c r="J12">
        <v>20.2</v>
      </c>
      <c r="K12">
        <v>20</v>
      </c>
      <c r="L12">
        <v>0.15</v>
      </c>
      <c r="M12">
        <v>679</v>
      </c>
      <c r="N12">
        <v>1</v>
      </c>
      <c r="O12" s="2">
        <f t="shared" si="1"/>
        <v>2.3130244220683607</v>
      </c>
      <c r="P12" s="2">
        <f t="shared" si="2"/>
        <v>2.3130244220683607</v>
      </c>
      <c r="Q12">
        <f t="shared" si="3"/>
        <v>846</v>
      </c>
      <c r="R12">
        <v>292</v>
      </c>
      <c r="S12" s="4">
        <f t="shared" si="4"/>
        <v>0.71147400127242655</v>
      </c>
      <c r="T12">
        <v>855</v>
      </c>
      <c r="U12">
        <v>837</v>
      </c>
    </row>
    <row r="13" spans="1:21" x14ac:dyDescent="0.3">
      <c r="D13">
        <v>0.1</v>
      </c>
      <c r="E13">
        <v>1.46</v>
      </c>
      <c r="F13">
        <v>0.75</v>
      </c>
      <c r="G13">
        <v>100</v>
      </c>
      <c r="H13" s="2">
        <f t="shared" si="0"/>
        <v>0.34382999999999997</v>
      </c>
      <c r="I13">
        <v>19.899999999999999</v>
      </c>
      <c r="J13">
        <v>20</v>
      </c>
      <c r="K13">
        <v>20</v>
      </c>
      <c r="L13">
        <v>0.15</v>
      </c>
      <c r="M13">
        <v>105</v>
      </c>
      <c r="N13">
        <v>5</v>
      </c>
      <c r="O13" s="2">
        <f t="shared" si="1"/>
        <v>14.957557929375399</v>
      </c>
      <c r="P13" s="2">
        <f t="shared" si="2"/>
        <v>2.99151158587508</v>
      </c>
      <c r="Q13">
        <f t="shared" si="3"/>
        <v>839.5</v>
      </c>
      <c r="R13">
        <v>202</v>
      </c>
      <c r="S13" s="4">
        <f t="shared" si="4"/>
        <v>0.808267125165818</v>
      </c>
      <c r="T13">
        <v>847</v>
      </c>
      <c r="U13">
        <v>832</v>
      </c>
    </row>
    <row r="14" spans="1:21" x14ac:dyDescent="0.3">
      <c r="D14">
        <v>0.1</v>
      </c>
      <c r="E14">
        <v>1.46</v>
      </c>
      <c r="F14">
        <v>0.75</v>
      </c>
      <c r="G14">
        <v>100</v>
      </c>
      <c r="H14" s="2">
        <f t="shared" si="0"/>
        <v>0.34382999999999997</v>
      </c>
      <c r="I14">
        <v>20</v>
      </c>
      <c r="J14">
        <v>19.8</v>
      </c>
      <c r="K14">
        <v>20</v>
      </c>
      <c r="L14">
        <v>0.15</v>
      </c>
      <c r="M14">
        <v>131</v>
      </c>
      <c r="N14">
        <v>4</v>
      </c>
      <c r="O14" s="2">
        <f t="shared" si="1"/>
        <v>11.98888230980471</v>
      </c>
      <c r="P14" s="2">
        <f t="shared" si="2"/>
        <v>2.9972205774511775</v>
      </c>
      <c r="Q14">
        <f t="shared" si="3"/>
        <v>840.5</v>
      </c>
      <c r="R14">
        <v>190.2</v>
      </c>
      <c r="S14" s="4">
        <f t="shared" si="4"/>
        <v>0.82097959475441229</v>
      </c>
      <c r="T14">
        <v>850</v>
      </c>
      <c r="U14">
        <v>831</v>
      </c>
    </row>
    <row r="15" spans="1:21" x14ac:dyDescent="0.3">
      <c r="D15">
        <v>0.1</v>
      </c>
      <c r="E15">
        <v>1.46</v>
      </c>
      <c r="F15">
        <v>0.75</v>
      </c>
      <c r="G15">
        <v>100</v>
      </c>
      <c r="H15" s="2">
        <f t="shared" si="0"/>
        <v>0.34382999999999997</v>
      </c>
      <c r="I15">
        <v>19.100000000000001</v>
      </c>
      <c r="J15">
        <v>20</v>
      </c>
      <c r="K15">
        <v>20.100000000000001</v>
      </c>
      <c r="L15">
        <v>0.15</v>
      </c>
      <c r="M15">
        <v>92</v>
      </c>
      <c r="N15">
        <v>6</v>
      </c>
      <c r="O15" s="2">
        <f t="shared" si="1"/>
        <v>17.071125897656703</v>
      </c>
      <c r="P15" s="2">
        <f t="shared" si="2"/>
        <v>2.8451876496094504</v>
      </c>
      <c r="Q15">
        <f t="shared" si="3"/>
        <v>840</v>
      </c>
      <c r="R15">
        <v>199</v>
      </c>
      <c r="S15" s="4">
        <f t="shared" si="4"/>
        <v>0.81157872969852474</v>
      </c>
      <c r="T15">
        <v>847</v>
      </c>
      <c r="U15">
        <v>833</v>
      </c>
    </row>
    <row r="16" spans="1:21" x14ac:dyDescent="0.3">
      <c r="D16">
        <v>0.1</v>
      </c>
      <c r="E16">
        <v>1.46</v>
      </c>
      <c r="F16">
        <v>0.75</v>
      </c>
      <c r="G16">
        <v>100</v>
      </c>
      <c r="H16" s="2">
        <f t="shared" si="0"/>
        <v>0.34382999999999997</v>
      </c>
      <c r="I16">
        <v>20</v>
      </c>
      <c r="J16">
        <v>20.399999999999999</v>
      </c>
      <c r="K16">
        <v>20</v>
      </c>
      <c r="L16">
        <v>0.15</v>
      </c>
      <c r="M16">
        <v>183</v>
      </c>
      <c r="N16">
        <v>3</v>
      </c>
      <c r="O16" s="2">
        <f t="shared" si="1"/>
        <v>8.582205369313753</v>
      </c>
      <c r="P16" s="2">
        <f t="shared" si="2"/>
        <v>2.8607351231045843</v>
      </c>
      <c r="Q16">
        <f t="shared" si="3"/>
        <v>840.5</v>
      </c>
      <c r="R16">
        <v>184.1</v>
      </c>
      <c r="S16" s="4">
        <f t="shared" si="4"/>
        <v>0.82736190111217467</v>
      </c>
      <c r="T16">
        <v>849</v>
      </c>
      <c r="U16">
        <v>832</v>
      </c>
    </row>
    <row r="17" spans="3:21" x14ac:dyDescent="0.3">
      <c r="D17">
        <v>0.1</v>
      </c>
      <c r="E17">
        <v>1.46</v>
      </c>
      <c r="F17">
        <v>0.75</v>
      </c>
      <c r="G17">
        <v>100</v>
      </c>
      <c r="H17" s="2">
        <f t="shared" si="0"/>
        <v>0.34382999999999997</v>
      </c>
      <c r="I17">
        <v>19.7</v>
      </c>
      <c r="J17">
        <v>20.100000000000001</v>
      </c>
      <c r="K17">
        <v>20</v>
      </c>
      <c r="L17">
        <v>0.15</v>
      </c>
      <c r="M17">
        <v>283</v>
      </c>
      <c r="N17">
        <v>2</v>
      </c>
      <c r="O17" s="2">
        <f t="shared" si="1"/>
        <v>5.5496239667293876</v>
      </c>
      <c r="P17" s="2">
        <f t="shared" si="2"/>
        <v>2.7748119833646938</v>
      </c>
      <c r="Q17">
        <f t="shared" si="3"/>
        <v>842</v>
      </c>
      <c r="R17">
        <v>216</v>
      </c>
      <c r="S17" s="4">
        <f t="shared" si="4"/>
        <v>0.79400512499466935</v>
      </c>
      <c r="T17">
        <v>851</v>
      </c>
      <c r="U17">
        <v>833</v>
      </c>
    </row>
    <row r="18" spans="3:21" x14ac:dyDescent="0.3">
      <c r="C18" t="s">
        <v>12</v>
      </c>
      <c r="D18">
        <v>0.6</v>
      </c>
      <c r="E18">
        <v>1.46</v>
      </c>
      <c r="F18">
        <v>0.75</v>
      </c>
      <c r="G18">
        <v>100</v>
      </c>
      <c r="H18" s="2">
        <f t="shared" si="0"/>
        <v>0.34382999999999997</v>
      </c>
      <c r="I18">
        <v>20</v>
      </c>
      <c r="J18">
        <v>20</v>
      </c>
      <c r="K18">
        <v>20</v>
      </c>
      <c r="L18">
        <v>0.15</v>
      </c>
      <c r="M18">
        <v>131</v>
      </c>
      <c r="N18">
        <v>4</v>
      </c>
      <c r="O18" s="2">
        <f t="shared" si="1"/>
        <v>11.98888230980471</v>
      </c>
      <c r="P18" s="2">
        <f t="shared" si="2"/>
        <v>2.9972205774511775</v>
      </c>
      <c r="Q18">
        <f t="shared" si="3"/>
        <v>846.5</v>
      </c>
      <c r="R18">
        <v>132.80000000000001</v>
      </c>
      <c r="S18" s="4">
        <f t="shared" si="4"/>
        <v>0.8805117889760522</v>
      </c>
      <c r="T18">
        <v>860</v>
      </c>
      <c r="U18">
        <v>833</v>
      </c>
    </row>
    <row r="19" spans="3:21" x14ac:dyDescent="0.3">
      <c r="D19">
        <v>0.6</v>
      </c>
      <c r="E19">
        <v>1.46</v>
      </c>
      <c r="F19">
        <v>0.75</v>
      </c>
      <c r="G19">
        <v>100</v>
      </c>
      <c r="H19" s="2">
        <f t="shared" si="0"/>
        <v>0.34382999999999997</v>
      </c>
      <c r="I19">
        <v>20</v>
      </c>
      <c r="J19">
        <v>20</v>
      </c>
      <c r="K19">
        <v>20</v>
      </c>
      <c r="L19">
        <v>0.15</v>
      </c>
      <c r="M19">
        <v>178</v>
      </c>
      <c r="N19">
        <v>3</v>
      </c>
      <c r="O19" s="2">
        <f t="shared" si="1"/>
        <v>8.8232785538450376</v>
      </c>
      <c r="P19" s="2">
        <f t="shared" si="2"/>
        <v>2.9410928512816792</v>
      </c>
      <c r="Q19">
        <f t="shared" si="3"/>
        <v>849</v>
      </c>
      <c r="R19">
        <v>149.9</v>
      </c>
      <c r="S19" s="4">
        <f t="shared" si="4"/>
        <v>0.8640269242172095</v>
      </c>
      <c r="T19">
        <v>859</v>
      </c>
      <c r="U19">
        <v>839</v>
      </c>
    </row>
    <row r="20" spans="3:21" x14ac:dyDescent="0.3">
      <c r="D20">
        <v>0.6</v>
      </c>
      <c r="E20">
        <v>1.46</v>
      </c>
      <c r="F20">
        <v>0.75</v>
      </c>
      <c r="G20">
        <v>100</v>
      </c>
      <c r="H20" s="2">
        <f t="shared" si="0"/>
        <v>0.34382999999999997</v>
      </c>
      <c r="I20">
        <v>20</v>
      </c>
      <c r="J20">
        <v>20.100000000000001</v>
      </c>
      <c r="K20">
        <v>20</v>
      </c>
      <c r="L20">
        <v>0.15</v>
      </c>
      <c r="M20">
        <v>83</v>
      </c>
      <c r="N20">
        <v>6</v>
      </c>
      <c r="O20" s="2">
        <f t="shared" si="1"/>
        <v>18.922211838366465</v>
      </c>
      <c r="P20" s="2">
        <f t="shared" si="2"/>
        <v>3.1537019730610774</v>
      </c>
      <c r="Q20">
        <f t="shared" si="3"/>
        <v>852.5</v>
      </c>
      <c r="R20">
        <v>119.8</v>
      </c>
      <c r="S20" s="4">
        <f t="shared" si="4"/>
        <v>0.89404816675854537</v>
      </c>
      <c r="T20">
        <v>865</v>
      </c>
      <c r="U20">
        <v>840</v>
      </c>
    </row>
    <row r="21" spans="3:21" x14ac:dyDescent="0.3">
      <c r="D21">
        <v>0.6</v>
      </c>
      <c r="E21">
        <v>1.46</v>
      </c>
      <c r="F21">
        <v>0.75</v>
      </c>
      <c r="G21">
        <v>100</v>
      </c>
      <c r="H21" s="2">
        <f t="shared" si="0"/>
        <v>0.34382999999999997</v>
      </c>
      <c r="I21">
        <v>20</v>
      </c>
      <c r="J21">
        <v>20</v>
      </c>
      <c r="K21">
        <v>20</v>
      </c>
      <c r="L21">
        <v>0.15</v>
      </c>
      <c r="M21">
        <v>281</v>
      </c>
      <c r="N21">
        <v>2</v>
      </c>
      <c r="O21" s="2">
        <f t="shared" si="1"/>
        <v>5.5891230696954324</v>
      </c>
      <c r="P21" s="2">
        <f t="shared" si="2"/>
        <v>2.7945615348477162</v>
      </c>
      <c r="Q21">
        <f t="shared" si="3"/>
        <v>846</v>
      </c>
      <c r="R21">
        <v>185</v>
      </c>
      <c r="S21" s="4">
        <f t="shared" si="4"/>
        <v>0.82771831657971751</v>
      </c>
      <c r="T21">
        <v>855</v>
      </c>
      <c r="U21">
        <v>837</v>
      </c>
    </row>
    <row r="22" spans="3:21" x14ac:dyDescent="0.3">
      <c r="D22">
        <v>0.6</v>
      </c>
      <c r="E22">
        <v>1.46</v>
      </c>
      <c r="F22">
        <v>0.75</v>
      </c>
      <c r="G22">
        <v>100</v>
      </c>
      <c r="H22" s="2">
        <f t="shared" si="0"/>
        <v>0.34382999999999997</v>
      </c>
      <c r="I22">
        <v>20</v>
      </c>
      <c r="J22">
        <v>20.100000000000001</v>
      </c>
      <c r="K22">
        <v>20</v>
      </c>
      <c r="L22">
        <v>0.15</v>
      </c>
      <c r="M22">
        <v>102</v>
      </c>
      <c r="N22">
        <v>5</v>
      </c>
      <c r="O22" s="2">
        <f t="shared" si="1"/>
        <v>15.397486103768792</v>
      </c>
      <c r="P22" s="2">
        <f t="shared" si="2"/>
        <v>3.0794972207537583</v>
      </c>
      <c r="Q22">
        <f t="shared" si="3"/>
        <v>850</v>
      </c>
      <c r="R22">
        <v>123.7</v>
      </c>
      <c r="S22" s="4">
        <f t="shared" si="4"/>
        <v>0.8899253981994516</v>
      </c>
      <c r="T22">
        <v>863</v>
      </c>
      <c r="U22">
        <v>837</v>
      </c>
    </row>
    <row r="23" spans="3:21" x14ac:dyDescent="0.3">
      <c r="D23">
        <v>0.6</v>
      </c>
      <c r="E23">
        <v>1.46</v>
      </c>
      <c r="F23">
        <v>0.75</v>
      </c>
      <c r="G23">
        <v>100</v>
      </c>
      <c r="H23" s="2">
        <f t="shared" si="0"/>
        <v>0.34382999999999997</v>
      </c>
      <c r="I23">
        <v>20.399999999999999</v>
      </c>
      <c r="J23">
        <v>20</v>
      </c>
      <c r="K23">
        <v>20</v>
      </c>
      <c r="L23">
        <v>0.15</v>
      </c>
      <c r="M23">
        <v>621</v>
      </c>
      <c r="N23">
        <v>1</v>
      </c>
      <c r="O23" s="2">
        <f t="shared" si="1"/>
        <v>2.5290556885417339</v>
      </c>
      <c r="P23" s="2">
        <f t="shared" si="2"/>
        <v>2.5290556885417339</v>
      </c>
      <c r="Q23">
        <f t="shared" si="3"/>
        <v>844</v>
      </c>
      <c r="R23">
        <v>274</v>
      </c>
      <c r="S23" s="4">
        <f t="shared" si="4"/>
        <v>0.73101199098371117</v>
      </c>
      <c r="T23">
        <v>851</v>
      </c>
      <c r="U23">
        <v>837</v>
      </c>
    </row>
    <row r="24" spans="3:21" x14ac:dyDescent="0.3">
      <c r="C24" t="s">
        <v>13</v>
      </c>
      <c r="D24">
        <v>0.3</v>
      </c>
      <c r="E24">
        <v>1.46</v>
      </c>
      <c r="F24">
        <v>0.75</v>
      </c>
      <c r="G24">
        <v>100</v>
      </c>
      <c r="H24" s="2">
        <f t="shared" si="0"/>
        <v>0.34382999999999997</v>
      </c>
      <c r="I24">
        <v>20</v>
      </c>
      <c r="J24">
        <v>20</v>
      </c>
      <c r="K24">
        <v>20</v>
      </c>
      <c r="L24">
        <v>0.15</v>
      </c>
      <c r="M24">
        <v>131</v>
      </c>
      <c r="N24">
        <v>4</v>
      </c>
      <c r="O24" s="2">
        <f t="shared" si="1"/>
        <v>11.98888230980471</v>
      </c>
      <c r="P24" s="2">
        <f t="shared" si="2"/>
        <v>2.9972205774511775</v>
      </c>
      <c r="Q24">
        <f t="shared" si="3"/>
        <v>846.5</v>
      </c>
      <c r="R24">
        <v>149.19999999999999</v>
      </c>
      <c r="S24" s="4">
        <f t="shared" si="4"/>
        <v>0.86426559254558555</v>
      </c>
      <c r="T24">
        <v>857</v>
      </c>
      <c r="U24">
        <v>836</v>
      </c>
    </row>
    <row r="25" spans="3:21" x14ac:dyDescent="0.3">
      <c r="D25">
        <v>0.3</v>
      </c>
      <c r="E25">
        <v>1.46</v>
      </c>
      <c r="F25">
        <v>0.75</v>
      </c>
      <c r="G25">
        <v>100</v>
      </c>
      <c r="H25" s="2">
        <f t="shared" si="0"/>
        <v>0.34382999999999997</v>
      </c>
      <c r="I25">
        <v>20</v>
      </c>
      <c r="J25">
        <v>20.100000000000001</v>
      </c>
      <c r="K25">
        <v>20</v>
      </c>
      <c r="L25">
        <v>0.15</v>
      </c>
      <c r="M25">
        <v>278</v>
      </c>
      <c r="N25">
        <v>2</v>
      </c>
      <c r="O25" s="2">
        <f t="shared" si="1"/>
        <v>5.6494373474259598</v>
      </c>
      <c r="P25" s="2">
        <f t="shared" si="2"/>
        <v>2.8247186737129799</v>
      </c>
      <c r="Q25">
        <f t="shared" si="3"/>
        <v>847.5</v>
      </c>
      <c r="R25">
        <v>191.6</v>
      </c>
      <c r="S25" s="4">
        <f t="shared" si="4"/>
        <v>0.82122091258311114</v>
      </c>
      <c r="T25">
        <v>859</v>
      </c>
      <c r="U25">
        <v>836</v>
      </c>
    </row>
    <row r="26" spans="3:21" x14ac:dyDescent="0.3">
      <c r="D26">
        <v>0.3</v>
      </c>
      <c r="E26">
        <v>1.46</v>
      </c>
      <c r="F26">
        <v>0.75</v>
      </c>
      <c r="G26">
        <v>100</v>
      </c>
      <c r="H26" s="2">
        <f t="shared" si="0"/>
        <v>0.34382999999999997</v>
      </c>
      <c r="I26">
        <v>20</v>
      </c>
      <c r="J26">
        <v>20</v>
      </c>
      <c r="K26">
        <v>19.899999999999999</v>
      </c>
      <c r="L26">
        <v>0.15</v>
      </c>
      <c r="M26">
        <v>82</v>
      </c>
      <c r="N26">
        <v>6</v>
      </c>
      <c r="O26" s="2">
        <f t="shared" si="1"/>
        <v>19.152970519322153</v>
      </c>
      <c r="P26" s="2">
        <f t="shared" si="2"/>
        <v>3.192161753220359</v>
      </c>
      <c r="Q26">
        <f t="shared" si="3"/>
        <v>850.5</v>
      </c>
      <c r="R26">
        <v>146.4</v>
      </c>
      <c r="S26" s="4">
        <f t="shared" si="4"/>
        <v>0.86777675106715568</v>
      </c>
      <c r="T26">
        <v>864</v>
      </c>
      <c r="U26">
        <v>837</v>
      </c>
    </row>
    <row r="27" spans="3:21" x14ac:dyDescent="0.3">
      <c r="D27">
        <v>0.3</v>
      </c>
      <c r="E27">
        <v>1.46</v>
      </c>
      <c r="F27">
        <v>0.75</v>
      </c>
      <c r="G27">
        <v>100</v>
      </c>
      <c r="H27" s="2">
        <f t="shared" si="0"/>
        <v>0.34382999999999997</v>
      </c>
      <c r="I27">
        <v>20</v>
      </c>
      <c r="J27">
        <v>20</v>
      </c>
      <c r="K27">
        <v>20</v>
      </c>
      <c r="L27">
        <v>0.15</v>
      </c>
      <c r="M27">
        <v>175</v>
      </c>
      <c r="N27">
        <v>3</v>
      </c>
      <c r="O27" s="2">
        <f t="shared" si="1"/>
        <v>8.9745347576252392</v>
      </c>
      <c r="P27" s="2">
        <f t="shared" si="2"/>
        <v>2.9915115858750796</v>
      </c>
      <c r="Q27">
        <f t="shared" si="3"/>
        <v>851</v>
      </c>
      <c r="R27">
        <v>166.3</v>
      </c>
      <c r="S27" s="4">
        <f t="shared" si="4"/>
        <v>0.84795507003757853</v>
      </c>
      <c r="T27">
        <v>863</v>
      </c>
      <c r="U27">
        <v>839</v>
      </c>
    </row>
    <row r="28" spans="3:21" x14ac:dyDescent="0.3">
      <c r="D28">
        <v>0.3</v>
      </c>
      <c r="E28">
        <v>1.46</v>
      </c>
      <c r="F28">
        <v>0.75</v>
      </c>
      <c r="G28">
        <v>100</v>
      </c>
      <c r="H28" s="2">
        <f t="shared" si="0"/>
        <v>0.34382999999999997</v>
      </c>
      <c r="I28">
        <v>20.3</v>
      </c>
      <c r="J28">
        <v>20</v>
      </c>
      <c r="K28">
        <v>20</v>
      </c>
      <c r="L28">
        <v>0.15</v>
      </c>
      <c r="M28">
        <v>600</v>
      </c>
      <c r="N28">
        <v>1</v>
      </c>
      <c r="O28" s="2">
        <f t="shared" si="1"/>
        <v>2.6175726376406945</v>
      </c>
      <c r="P28" s="2">
        <f t="shared" si="2"/>
        <v>2.6175726376406945</v>
      </c>
      <c r="Q28">
        <f t="shared" si="3"/>
        <v>847.5</v>
      </c>
      <c r="R28">
        <v>276</v>
      </c>
      <c r="S28" s="4">
        <f t="shared" si="4"/>
        <v>0.73005322565079367</v>
      </c>
      <c r="T28">
        <v>855</v>
      </c>
      <c r="U28">
        <v>840</v>
      </c>
    </row>
    <row r="29" spans="3:21" x14ac:dyDescent="0.3">
      <c r="D29">
        <v>0.3</v>
      </c>
      <c r="E29">
        <v>1.46</v>
      </c>
      <c r="F29">
        <v>0.75</v>
      </c>
      <c r="G29">
        <v>100</v>
      </c>
      <c r="H29" s="2">
        <f t="shared" si="0"/>
        <v>0.34382999999999997</v>
      </c>
      <c r="I29">
        <v>19.899999999999999</v>
      </c>
      <c r="J29">
        <v>20</v>
      </c>
      <c r="K29">
        <v>20</v>
      </c>
      <c r="L29">
        <v>0.15</v>
      </c>
      <c r="M29">
        <v>101</v>
      </c>
      <c r="N29">
        <v>5</v>
      </c>
      <c r="O29" s="2">
        <f t="shared" si="1"/>
        <v>15.549936461231848</v>
      </c>
      <c r="P29" s="2">
        <f t="shared" si="2"/>
        <v>3.1099872922463696</v>
      </c>
      <c r="Q29">
        <f t="shared" si="3"/>
        <v>847</v>
      </c>
      <c r="R29">
        <v>145.6</v>
      </c>
      <c r="S29" s="4">
        <f t="shared" si="4"/>
        <v>0.86794567160387992</v>
      </c>
      <c r="T29">
        <v>854</v>
      </c>
      <c r="U29">
        <v>840</v>
      </c>
    </row>
    <row r="30" spans="3:21" x14ac:dyDescent="0.3">
      <c r="C30" t="s">
        <v>14</v>
      </c>
      <c r="D30">
        <v>0.1</v>
      </c>
      <c r="E30">
        <v>1.46</v>
      </c>
      <c r="F30">
        <v>0.75</v>
      </c>
      <c r="G30">
        <v>100</v>
      </c>
      <c r="H30" s="2">
        <f t="shared" si="0"/>
        <v>0.34382999999999997</v>
      </c>
      <c r="I30">
        <v>19.600000000000001</v>
      </c>
      <c r="J30">
        <v>20.399999999999999</v>
      </c>
      <c r="K30">
        <v>20</v>
      </c>
      <c r="L30">
        <v>0.15</v>
      </c>
      <c r="M30">
        <v>176</v>
      </c>
      <c r="N30">
        <v>3</v>
      </c>
      <c r="O30" s="2">
        <f t="shared" si="1"/>
        <v>8.9235430828660043</v>
      </c>
      <c r="P30" s="2">
        <f t="shared" si="2"/>
        <v>2.9745143609553346</v>
      </c>
      <c r="Q30">
        <f t="shared" si="3"/>
        <v>842</v>
      </c>
      <c r="R30">
        <v>185.1</v>
      </c>
      <c r="S30" s="4">
        <f t="shared" si="4"/>
        <v>0.82667368494630911</v>
      </c>
      <c r="T30">
        <v>861</v>
      </c>
      <c r="U30">
        <v>823</v>
      </c>
    </row>
    <row r="31" spans="3:21" x14ac:dyDescent="0.3">
      <c r="D31">
        <v>0.1</v>
      </c>
      <c r="E31">
        <v>1.46</v>
      </c>
      <c r="F31">
        <v>0.75</v>
      </c>
      <c r="G31">
        <v>100</v>
      </c>
      <c r="H31" s="2">
        <f t="shared" si="0"/>
        <v>0.34382999999999997</v>
      </c>
      <c r="I31">
        <v>19.399999999999999</v>
      </c>
      <c r="J31">
        <v>20.100000000000001</v>
      </c>
      <c r="K31">
        <v>20.2</v>
      </c>
      <c r="L31">
        <v>0.15</v>
      </c>
      <c r="M31">
        <v>104</v>
      </c>
      <c r="N31">
        <v>5</v>
      </c>
      <c r="O31" s="2">
        <f t="shared" si="1"/>
        <v>15.10138060177324</v>
      </c>
      <c r="P31" s="2">
        <f t="shared" si="2"/>
        <v>3.020276120354648</v>
      </c>
      <c r="Q31">
        <f t="shared" si="3"/>
        <v>843</v>
      </c>
      <c r="R31">
        <v>192.1</v>
      </c>
      <c r="S31" s="4">
        <f t="shared" si="4"/>
        <v>0.81960085037971131</v>
      </c>
      <c r="T31">
        <v>863</v>
      </c>
      <c r="U31">
        <v>823</v>
      </c>
    </row>
    <row r="32" spans="3:21" x14ac:dyDescent="0.3">
      <c r="D32">
        <v>0.1</v>
      </c>
      <c r="E32">
        <v>1.46</v>
      </c>
      <c r="F32">
        <v>0.75</v>
      </c>
      <c r="G32">
        <v>100</v>
      </c>
      <c r="H32" s="2">
        <f t="shared" si="0"/>
        <v>0.34382999999999997</v>
      </c>
      <c r="I32">
        <v>19.8</v>
      </c>
      <c r="J32">
        <v>20.100000000000001</v>
      </c>
      <c r="K32">
        <v>20</v>
      </c>
      <c r="L32">
        <v>0.15</v>
      </c>
      <c r="M32">
        <v>616</v>
      </c>
      <c r="N32">
        <v>1</v>
      </c>
      <c r="O32" s="2">
        <f t="shared" si="1"/>
        <v>2.5495837379617159</v>
      </c>
      <c r="P32" s="2">
        <f t="shared" si="2"/>
        <v>2.5495837379617159</v>
      </c>
      <c r="Q32">
        <f t="shared" si="3"/>
        <v>932</v>
      </c>
      <c r="R32">
        <v>303</v>
      </c>
      <c r="S32" s="4">
        <f t="shared" si="4"/>
        <v>0.73042173124691412</v>
      </c>
      <c r="T32">
        <v>943</v>
      </c>
      <c r="U32">
        <v>921</v>
      </c>
    </row>
    <row r="33" spans="3:21" x14ac:dyDescent="0.3">
      <c r="D33">
        <v>0.1</v>
      </c>
      <c r="E33">
        <v>1.46</v>
      </c>
      <c r="F33">
        <v>0.75</v>
      </c>
      <c r="G33">
        <v>100</v>
      </c>
      <c r="H33" s="2">
        <f t="shared" si="0"/>
        <v>0.34382999999999997</v>
      </c>
      <c r="I33">
        <v>19.100000000000001</v>
      </c>
      <c r="J33">
        <v>19.899999999999999</v>
      </c>
      <c r="K33">
        <v>20</v>
      </c>
      <c r="L33">
        <v>0.15</v>
      </c>
      <c r="M33">
        <v>88</v>
      </c>
      <c r="N33">
        <v>6</v>
      </c>
      <c r="O33" s="2">
        <f t="shared" si="1"/>
        <v>17.847086165732009</v>
      </c>
      <c r="P33" s="2">
        <f t="shared" si="2"/>
        <v>2.9745143609553346</v>
      </c>
      <c r="Q33">
        <f t="shared" si="3"/>
        <v>930</v>
      </c>
      <c r="R33">
        <v>223.5</v>
      </c>
      <c r="S33" s="4">
        <f t="shared" si="4"/>
        <v>0.80888833874928612</v>
      </c>
      <c r="T33">
        <v>944</v>
      </c>
      <c r="U33">
        <v>916</v>
      </c>
    </row>
    <row r="34" spans="3:21" x14ac:dyDescent="0.3">
      <c r="D34">
        <v>0.1</v>
      </c>
      <c r="E34">
        <v>1.46</v>
      </c>
      <c r="F34">
        <v>0.75</v>
      </c>
      <c r="G34">
        <v>100</v>
      </c>
      <c r="H34" s="2">
        <f t="shared" si="0"/>
        <v>0.34382999999999997</v>
      </c>
      <c r="I34">
        <v>19.600000000000001</v>
      </c>
      <c r="J34">
        <v>19.8</v>
      </c>
      <c r="K34">
        <v>19.899999999999999</v>
      </c>
      <c r="L34">
        <v>0.15</v>
      </c>
      <c r="M34">
        <v>285</v>
      </c>
      <c r="N34">
        <v>2</v>
      </c>
      <c r="O34" s="2">
        <f t="shared" si="1"/>
        <v>5.5106792371383051</v>
      </c>
      <c r="P34" s="2">
        <f t="shared" si="2"/>
        <v>2.7553396185691525</v>
      </c>
      <c r="Q34">
        <f t="shared" si="3"/>
        <v>931</v>
      </c>
      <c r="R34">
        <v>227.5</v>
      </c>
      <c r="S34" s="4">
        <f t="shared" si="4"/>
        <v>0.80526499339278246</v>
      </c>
      <c r="T34">
        <v>946</v>
      </c>
      <c r="U34">
        <v>916</v>
      </c>
    </row>
    <row r="35" spans="3:21" x14ac:dyDescent="0.3">
      <c r="D35">
        <v>0.1</v>
      </c>
      <c r="E35">
        <v>1.46</v>
      </c>
      <c r="F35">
        <v>0.75</v>
      </c>
      <c r="G35">
        <v>100</v>
      </c>
      <c r="H35" s="2">
        <f t="shared" si="0"/>
        <v>0.34382999999999997</v>
      </c>
      <c r="I35">
        <v>19.600000000000001</v>
      </c>
      <c r="J35">
        <v>20</v>
      </c>
      <c r="K35">
        <v>19.8</v>
      </c>
      <c r="L35">
        <v>0.15</v>
      </c>
      <c r="M35">
        <v>131</v>
      </c>
      <c r="N35">
        <v>4</v>
      </c>
      <c r="O35" s="2">
        <f t="shared" si="1"/>
        <v>11.98888230980471</v>
      </c>
      <c r="P35" s="2">
        <f t="shared" si="2"/>
        <v>2.9972205774511775</v>
      </c>
      <c r="Q35">
        <f t="shared" si="3"/>
        <v>932.5</v>
      </c>
      <c r="R35">
        <v>206</v>
      </c>
      <c r="S35" s="4">
        <f t="shared" si="4"/>
        <v>0.82614958800531413</v>
      </c>
      <c r="T35">
        <v>942</v>
      </c>
      <c r="U35">
        <v>923</v>
      </c>
    </row>
    <row r="36" spans="3:21" x14ac:dyDescent="0.3">
      <c r="C36" t="s">
        <v>16</v>
      </c>
      <c r="D36">
        <v>0.1</v>
      </c>
      <c r="E36">
        <v>1.46</v>
      </c>
      <c r="F36">
        <v>0.75</v>
      </c>
      <c r="G36">
        <v>100</v>
      </c>
      <c r="H36" s="2">
        <f t="shared" si="0"/>
        <v>0.34382999999999997</v>
      </c>
      <c r="I36">
        <v>19.600000000000001</v>
      </c>
      <c r="J36">
        <v>19.3</v>
      </c>
      <c r="K36">
        <v>20</v>
      </c>
      <c r="L36">
        <v>0.15</v>
      </c>
      <c r="M36">
        <v>182</v>
      </c>
      <c r="N36">
        <v>3</v>
      </c>
      <c r="O36" s="2">
        <f t="shared" si="1"/>
        <v>8.6293603438704221</v>
      </c>
      <c r="P36" s="2">
        <f t="shared" si="2"/>
        <v>2.8764534479568074</v>
      </c>
      <c r="Q36">
        <f t="shared" si="3"/>
        <v>934.5</v>
      </c>
      <c r="R36">
        <v>207</v>
      </c>
      <c r="S36" s="4">
        <f t="shared" si="4"/>
        <v>0.82562700056798821</v>
      </c>
      <c r="T36">
        <v>951</v>
      </c>
      <c r="U36">
        <v>918</v>
      </c>
    </row>
    <row r="37" spans="3:21" x14ac:dyDescent="0.3">
      <c r="D37">
        <v>0.1</v>
      </c>
      <c r="E37">
        <v>1.46</v>
      </c>
      <c r="F37">
        <v>0.75</v>
      </c>
      <c r="G37">
        <v>100</v>
      </c>
      <c r="H37" s="2">
        <f t="shared" si="0"/>
        <v>0.34382999999999997</v>
      </c>
      <c r="I37">
        <v>20</v>
      </c>
      <c r="J37">
        <v>20</v>
      </c>
      <c r="K37">
        <v>20.7</v>
      </c>
      <c r="L37">
        <v>0.15</v>
      </c>
      <c r="M37">
        <v>85</v>
      </c>
      <c r="N37">
        <v>6</v>
      </c>
      <c r="O37" s="2">
        <f t="shared" si="1"/>
        <v>18.476983324522546</v>
      </c>
      <c r="P37" s="2">
        <f t="shared" si="2"/>
        <v>3.0794972207537579</v>
      </c>
      <c r="Q37">
        <f t="shared" si="3"/>
        <v>935.5</v>
      </c>
      <c r="R37">
        <v>240</v>
      </c>
      <c r="S37" s="4">
        <f t="shared" si="4"/>
        <v>0.79425679815438155</v>
      </c>
      <c r="T37">
        <v>951</v>
      </c>
      <c r="U37">
        <v>920</v>
      </c>
    </row>
    <row r="38" spans="3:21" x14ac:dyDescent="0.3">
      <c r="D38">
        <v>0.1</v>
      </c>
      <c r="E38">
        <v>1.46</v>
      </c>
      <c r="F38">
        <v>0.75</v>
      </c>
      <c r="G38">
        <v>100</v>
      </c>
      <c r="H38" s="2">
        <f t="shared" ref="H38:H69" si="5">E38*G38*3.14*F38/1000</f>
        <v>0.34382999999999997</v>
      </c>
      <c r="I38">
        <v>19.7</v>
      </c>
      <c r="J38">
        <v>19.8</v>
      </c>
      <c r="K38">
        <v>20</v>
      </c>
      <c r="L38">
        <v>0.15</v>
      </c>
      <c r="M38">
        <v>607</v>
      </c>
      <c r="N38">
        <v>1</v>
      </c>
      <c r="O38" s="2">
        <f t="shared" ref="O38:O69" si="6">L38/M38*60*60/H38</f>
        <v>2.587386462247804</v>
      </c>
      <c r="P38" s="2">
        <f t="shared" ref="P38:P69" si="7">O38/N38</f>
        <v>2.587386462247804</v>
      </c>
      <c r="Q38">
        <f t="shared" ref="Q38:Q69" si="8">(T38+U38)/2</f>
        <v>932</v>
      </c>
      <c r="R38">
        <v>305</v>
      </c>
      <c r="S38" s="4">
        <f t="shared" si="4"/>
        <v>0.72837406471951083</v>
      </c>
      <c r="T38">
        <v>944</v>
      </c>
      <c r="U38">
        <v>920</v>
      </c>
    </row>
    <row r="39" spans="3:21" x14ac:dyDescent="0.3">
      <c r="D39">
        <v>0.1</v>
      </c>
      <c r="E39">
        <v>1.46</v>
      </c>
      <c r="F39">
        <v>0.75</v>
      </c>
      <c r="G39">
        <v>100</v>
      </c>
      <c r="H39" s="2">
        <f t="shared" si="5"/>
        <v>0.34382999999999997</v>
      </c>
      <c r="I39">
        <v>19.7</v>
      </c>
      <c r="J39">
        <v>20</v>
      </c>
      <c r="K39">
        <v>20</v>
      </c>
      <c r="L39">
        <v>0.15</v>
      </c>
      <c r="M39">
        <v>275</v>
      </c>
      <c r="N39">
        <v>2</v>
      </c>
      <c r="O39" s="2">
        <f t="shared" si="6"/>
        <v>5.7110675730342439</v>
      </c>
      <c r="P39" s="2">
        <f t="shared" si="7"/>
        <v>2.855533786517122</v>
      </c>
      <c r="Q39">
        <f t="shared" si="8"/>
        <v>935</v>
      </c>
      <c r="R39">
        <v>225</v>
      </c>
      <c r="S39" s="4">
        <f t="shared" si="4"/>
        <v>0.80860808893093661</v>
      </c>
      <c r="T39">
        <v>950</v>
      </c>
      <c r="U39">
        <v>920</v>
      </c>
    </row>
    <row r="40" spans="3:21" x14ac:dyDescent="0.3">
      <c r="D40">
        <v>0.1</v>
      </c>
      <c r="E40">
        <v>1.46</v>
      </c>
      <c r="F40">
        <v>0.75</v>
      </c>
      <c r="G40">
        <v>100</v>
      </c>
      <c r="H40" s="2">
        <f t="shared" si="5"/>
        <v>0.34382999999999997</v>
      </c>
      <c r="I40">
        <v>19.7</v>
      </c>
      <c r="J40">
        <v>20</v>
      </c>
      <c r="K40">
        <v>20.3</v>
      </c>
      <c r="L40">
        <v>0.15</v>
      </c>
      <c r="M40">
        <v>103</v>
      </c>
      <c r="N40">
        <v>5</v>
      </c>
      <c r="O40" s="2">
        <f t="shared" si="6"/>
        <v>15.247995947421524</v>
      </c>
      <c r="P40" s="2">
        <f t="shared" si="7"/>
        <v>3.0495991894843049</v>
      </c>
      <c r="Q40">
        <f t="shared" si="8"/>
        <v>933</v>
      </c>
      <c r="R40">
        <v>228</v>
      </c>
      <c r="S40" s="4">
        <f t="shared" si="4"/>
        <v>0.80525602640264027</v>
      </c>
      <c r="T40">
        <v>947</v>
      </c>
      <c r="U40">
        <v>919</v>
      </c>
    </row>
    <row r="41" spans="3:21" x14ac:dyDescent="0.3">
      <c r="D41">
        <v>0.1</v>
      </c>
      <c r="E41">
        <v>1.46</v>
      </c>
      <c r="F41">
        <v>0.75</v>
      </c>
      <c r="G41">
        <v>100</v>
      </c>
      <c r="H41" s="2">
        <f t="shared" si="5"/>
        <v>0.34382999999999997</v>
      </c>
      <c r="I41">
        <v>19.8</v>
      </c>
      <c r="J41">
        <v>20</v>
      </c>
      <c r="K41">
        <v>20.399999999999999</v>
      </c>
      <c r="L41">
        <v>0.15</v>
      </c>
      <c r="M41">
        <v>127</v>
      </c>
      <c r="N41">
        <v>4</v>
      </c>
      <c r="O41" s="2">
        <f t="shared" si="6"/>
        <v>12.366484902239501</v>
      </c>
      <c r="P41" s="2">
        <f t="shared" si="7"/>
        <v>3.0916212255598752</v>
      </c>
      <c r="Q41">
        <f t="shared" si="8"/>
        <v>936</v>
      </c>
      <c r="R41">
        <v>219.5</v>
      </c>
      <c r="S41" s="4">
        <f t="shared" si="4"/>
        <v>0.81409455490985372</v>
      </c>
      <c r="T41">
        <v>951</v>
      </c>
      <c r="U41">
        <v>921</v>
      </c>
    </row>
    <row r="42" spans="3:21" x14ac:dyDescent="0.3">
      <c r="C42" t="s">
        <v>17</v>
      </c>
      <c r="D42">
        <v>0.2</v>
      </c>
      <c r="E42">
        <v>1.46</v>
      </c>
      <c r="F42">
        <v>0.75</v>
      </c>
      <c r="G42">
        <v>100</v>
      </c>
      <c r="H42" s="2">
        <f t="shared" si="5"/>
        <v>0.34382999999999997</v>
      </c>
      <c r="I42">
        <v>20</v>
      </c>
      <c r="J42">
        <v>19.899999999999999</v>
      </c>
      <c r="K42">
        <v>19.899999999999999</v>
      </c>
      <c r="L42">
        <v>0.15</v>
      </c>
      <c r="M42">
        <v>623</v>
      </c>
      <c r="N42">
        <v>1</v>
      </c>
      <c r="O42" s="2">
        <f t="shared" si="6"/>
        <v>2.5209367296700109</v>
      </c>
      <c r="P42" s="2">
        <f t="shared" si="7"/>
        <v>2.5209367296700109</v>
      </c>
      <c r="Q42">
        <f t="shared" si="8"/>
        <v>934</v>
      </c>
      <c r="R42">
        <v>295</v>
      </c>
      <c r="S42" s="4">
        <f t="shared" si="4"/>
        <v>0.73921718826961702</v>
      </c>
      <c r="T42">
        <v>946</v>
      </c>
      <c r="U42">
        <v>922</v>
      </c>
    </row>
    <row r="43" spans="3:21" x14ac:dyDescent="0.3">
      <c r="D43">
        <v>0.2</v>
      </c>
      <c r="E43">
        <v>1.46</v>
      </c>
      <c r="F43">
        <v>0.75</v>
      </c>
      <c r="G43">
        <v>100</v>
      </c>
      <c r="H43" s="2">
        <f t="shared" si="5"/>
        <v>0.34382999999999997</v>
      </c>
      <c r="I43">
        <v>19.8</v>
      </c>
      <c r="J43">
        <v>19.7</v>
      </c>
      <c r="K43">
        <v>20</v>
      </c>
      <c r="L43">
        <v>0.15</v>
      </c>
      <c r="M43">
        <v>281</v>
      </c>
      <c r="N43">
        <v>2</v>
      </c>
      <c r="O43" s="2">
        <f t="shared" si="6"/>
        <v>5.5891230696954324</v>
      </c>
      <c r="P43" s="2">
        <f t="shared" si="7"/>
        <v>2.7945615348477162</v>
      </c>
      <c r="Q43">
        <f t="shared" si="8"/>
        <v>936</v>
      </c>
      <c r="R43">
        <v>212.5</v>
      </c>
      <c r="S43" s="4">
        <f t="shared" si="4"/>
        <v>0.82074613405714936</v>
      </c>
      <c r="T43">
        <v>952</v>
      </c>
      <c r="U43">
        <v>920</v>
      </c>
    </row>
    <row r="44" spans="3:21" x14ac:dyDescent="0.3">
      <c r="D44">
        <v>0.2</v>
      </c>
      <c r="E44">
        <v>1.46</v>
      </c>
      <c r="F44">
        <v>0.75</v>
      </c>
      <c r="G44">
        <v>100</v>
      </c>
      <c r="H44" s="2">
        <f t="shared" si="5"/>
        <v>0.34382999999999997</v>
      </c>
      <c r="I44">
        <v>20</v>
      </c>
      <c r="J44">
        <v>20</v>
      </c>
      <c r="K44">
        <v>20</v>
      </c>
      <c r="L44">
        <v>0.15</v>
      </c>
      <c r="M44">
        <v>176</v>
      </c>
      <c r="N44">
        <v>3</v>
      </c>
      <c r="O44" s="2">
        <f t="shared" si="6"/>
        <v>8.9235430828660043</v>
      </c>
      <c r="P44" s="2">
        <f t="shared" si="7"/>
        <v>2.9745143609553346</v>
      </c>
      <c r="Q44">
        <f t="shared" si="8"/>
        <v>939</v>
      </c>
      <c r="R44">
        <v>187.2</v>
      </c>
      <c r="S44" s="4">
        <f t="shared" si="4"/>
        <v>0.84500070203321664</v>
      </c>
      <c r="T44">
        <v>951</v>
      </c>
      <c r="U44">
        <v>927</v>
      </c>
    </row>
    <row r="45" spans="3:21" x14ac:dyDescent="0.3">
      <c r="D45">
        <v>0.2</v>
      </c>
      <c r="E45">
        <v>1.46</v>
      </c>
      <c r="F45">
        <v>0.75</v>
      </c>
      <c r="G45">
        <v>100</v>
      </c>
      <c r="H45" s="2">
        <f t="shared" si="5"/>
        <v>0.34382999999999997</v>
      </c>
      <c r="I45">
        <v>20</v>
      </c>
      <c r="J45">
        <v>20</v>
      </c>
      <c r="K45">
        <v>20</v>
      </c>
      <c r="L45">
        <v>0.15</v>
      </c>
      <c r="M45">
        <v>127</v>
      </c>
      <c r="N45">
        <v>4</v>
      </c>
      <c r="O45" s="2">
        <f t="shared" si="6"/>
        <v>12.366484902239501</v>
      </c>
      <c r="P45" s="2">
        <f t="shared" si="7"/>
        <v>3.0916212255598752</v>
      </c>
      <c r="Q45">
        <f t="shared" si="8"/>
        <v>941.5</v>
      </c>
      <c r="R45">
        <v>177.4</v>
      </c>
      <c r="S45" s="4">
        <f t="shared" si="4"/>
        <v>0.85443382559020764</v>
      </c>
      <c r="T45">
        <v>956</v>
      </c>
      <c r="U45">
        <v>927</v>
      </c>
    </row>
    <row r="46" spans="3:21" x14ac:dyDescent="0.3">
      <c r="D46">
        <v>0.2</v>
      </c>
      <c r="E46">
        <v>1.46</v>
      </c>
      <c r="F46">
        <v>0.75</v>
      </c>
      <c r="G46">
        <v>100</v>
      </c>
      <c r="H46" s="2">
        <f t="shared" si="5"/>
        <v>0.34382999999999997</v>
      </c>
      <c r="I46">
        <v>20</v>
      </c>
      <c r="J46">
        <v>20</v>
      </c>
      <c r="K46">
        <v>20</v>
      </c>
      <c r="L46">
        <v>0.15</v>
      </c>
      <c r="M46">
        <v>100</v>
      </c>
      <c r="N46">
        <v>5</v>
      </c>
      <c r="O46" s="2">
        <f t="shared" si="6"/>
        <v>15.705435825844168</v>
      </c>
      <c r="P46" s="2">
        <f t="shared" si="7"/>
        <v>3.1410871651688335</v>
      </c>
      <c r="Q46">
        <f t="shared" si="8"/>
        <v>943.5</v>
      </c>
      <c r="R46">
        <v>177.6</v>
      </c>
      <c r="S46" s="4">
        <f t="shared" si="4"/>
        <v>0.85460106002382297</v>
      </c>
      <c r="T46">
        <v>960</v>
      </c>
      <c r="U46">
        <v>927</v>
      </c>
    </row>
    <row r="47" spans="3:21" x14ac:dyDescent="0.3">
      <c r="D47">
        <v>0.2</v>
      </c>
      <c r="E47">
        <v>1.46</v>
      </c>
      <c r="F47">
        <v>0.75</v>
      </c>
      <c r="G47">
        <v>100</v>
      </c>
      <c r="H47" s="2">
        <f t="shared" si="5"/>
        <v>0.34382999999999997</v>
      </c>
      <c r="I47">
        <v>19.899999999999999</v>
      </c>
      <c r="J47">
        <v>20</v>
      </c>
      <c r="K47">
        <v>20.2</v>
      </c>
      <c r="L47">
        <v>0.15</v>
      </c>
      <c r="M47">
        <v>82</v>
      </c>
      <c r="N47">
        <v>6</v>
      </c>
      <c r="O47" s="2">
        <f t="shared" si="6"/>
        <v>19.152970519322153</v>
      </c>
      <c r="P47" s="2">
        <f t="shared" si="7"/>
        <v>3.192161753220359</v>
      </c>
      <c r="Q47">
        <f t="shared" si="8"/>
        <v>941</v>
      </c>
      <c r="R47">
        <v>180.9</v>
      </c>
      <c r="S47" s="4">
        <f t="shared" si="4"/>
        <v>0.85115142047465908</v>
      </c>
      <c r="T47">
        <v>958</v>
      </c>
      <c r="U47">
        <v>924</v>
      </c>
    </row>
    <row r="48" spans="3:21" x14ac:dyDescent="0.3">
      <c r="C48" t="s">
        <v>18</v>
      </c>
      <c r="D48">
        <v>0.3</v>
      </c>
      <c r="E48">
        <v>1.46</v>
      </c>
      <c r="F48">
        <v>0.75</v>
      </c>
      <c r="G48">
        <v>100</v>
      </c>
      <c r="H48" s="2">
        <f t="shared" si="5"/>
        <v>0.34382999999999997</v>
      </c>
      <c r="I48">
        <v>19.7</v>
      </c>
      <c r="J48">
        <v>20</v>
      </c>
      <c r="K48">
        <v>20</v>
      </c>
      <c r="L48">
        <v>0.15</v>
      </c>
      <c r="M48">
        <v>83</v>
      </c>
      <c r="N48">
        <v>6</v>
      </c>
      <c r="O48" s="2">
        <f t="shared" si="6"/>
        <v>18.922211838366465</v>
      </c>
      <c r="P48" s="2">
        <f t="shared" si="7"/>
        <v>3.1537019730610774</v>
      </c>
      <c r="Q48">
        <f t="shared" si="8"/>
        <v>940.5</v>
      </c>
      <c r="R48">
        <v>150.69999999999999</v>
      </c>
      <c r="S48" s="4">
        <f t="shared" si="4"/>
        <v>0.87828380418247431</v>
      </c>
      <c r="T48">
        <v>959</v>
      </c>
      <c r="U48">
        <v>922</v>
      </c>
    </row>
    <row r="49" spans="3:21" x14ac:dyDescent="0.3">
      <c r="D49">
        <v>0.3</v>
      </c>
      <c r="E49">
        <v>1.46</v>
      </c>
      <c r="F49">
        <v>0.75</v>
      </c>
      <c r="G49">
        <v>100</v>
      </c>
      <c r="H49" s="2">
        <f t="shared" si="5"/>
        <v>0.34382999999999997</v>
      </c>
      <c r="I49">
        <v>20</v>
      </c>
      <c r="J49">
        <v>20.100000000000001</v>
      </c>
      <c r="K49">
        <v>20.100000000000001</v>
      </c>
      <c r="L49">
        <v>0.15</v>
      </c>
      <c r="M49">
        <v>621</v>
      </c>
      <c r="N49">
        <v>1</v>
      </c>
      <c r="O49" s="2">
        <f t="shared" si="6"/>
        <v>2.5290556885417339</v>
      </c>
      <c r="P49" s="2">
        <f t="shared" si="7"/>
        <v>2.5290556885417339</v>
      </c>
      <c r="Q49">
        <f t="shared" si="8"/>
        <v>938</v>
      </c>
      <c r="R49">
        <v>292</v>
      </c>
      <c r="S49" s="4">
        <f t="shared" si="4"/>
        <v>0.74350222570792956</v>
      </c>
      <c r="T49">
        <v>945</v>
      </c>
      <c r="U49">
        <v>931</v>
      </c>
    </row>
    <row r="50" spans="3:21" x14ac:dyDescent="0.3">
      <c r="D50">
        <v>0.3</v>
      </c>
      <c r="E50">
        <v>1.46</v>
      </c>
      <c r="F50">
        <v>0.75</v>
      </c>
      <c r="G50">
        <v>100</v>
      </c>
      <c r="H50" s="2">
        <f t="shared" si="5"/>
        <v>0.34382999999999997</v>
      </c>
      <c r="I50">
        <v>19.7</v>
      </c>
      <c r="J50">
        <v>20</v>
      </c>
      <c r="K50">
        <v>20</v>
      </c>
      <c r="L50">
        <v>0.15</v>
      </c>
      <c r="M50">
        <v>175</v>
      </c>
      <c r="N50">
        <v>3</v>
      </c>
      <c r="O50" s="2">
        <f t="shared" si="6"/>
        <v>8.9745347576252392</v>
      </c>
      <c r="P50" s="2">
        <f t="shared" si="7"/>
        <v>2.9915115858750796</v>
      </c>
      <c r="Q50">
        <f t="shared" si="8"/>
        <v>941.5</v>
      </c>
      <c r="R50">
        <v>166.7</v>
      </c>
      <c r="S50" s="4">
        <f t="shared" si="4"/>
        <v>0.86412762729613646</v>
      </c>
      <c r="T50">
        <v>956</v>
      </c>
      <c r="U50">
        <v>927</v>
      </c>
    </row>
    <row r="51" spans="3:21" x14ac:dyDescent="0.3">
      <c r="D51">
        <v>0.3</v>
      </c>
      <c r="E51">
        <v>1.46</v>
      </c>
      <c r="F51">
        <v>0.75</v>
      </c>
      <c r="G51">
        <v>100</v>
      </c>
      <c r="H51" s="2">
        <f t="shared" si="5"/>
        <v>0.34382999999999997</v>
      </c>
      <c r="I51">
        <v>19.8</v>
      </c>
      <c r="J51">
        <v>20.100000000000001</v>
      </c>
      <c r="K51">
        <v>20</v>
      </c>
      <c r="L51">
        <v>0.15</v>
      </c>
      <c r="M51">
        <v>99</v>
      </c>
      <c r="N51">
        <v>5</v>
      </c>
      <c r="O51" s="2">
        <f t="shared" si="6"/>
        <v>15.864076591761789</v>
      </c>
      <c r="P51" s="2">
        <f t="shared" si="7"/>
        <v>3.1728153183523577</v>
      </c>
      <c r="Q51">
        <f t="shared" si="8"/>
        <v>944</v>
      </c>
      <c r="R51">
        <v>149.30000000000001</v>
      </c>
      <c r="S51" s="4">
        <f t="shared" si="4"/>
        <v>0.88003071429423874</v>
      </c>
      <c r="T51">
        <v>961</v>
      </c>
      <c r="U51">
        <v>927</v>
      </c>
    </row>
    <row r="52" spans="3:21" x14ac:dyDescent="0.3">
      <c r="D52">
        <v>0.3</v>
      </c>
      <c r="E52">
        <v>1.46</v>
      </c>
      <c r="F52">
        <v>0.75</v>
      </c>
      <c r="G52">
        <v>100</v>
      </c>
      <c r="H52" s="2">
        <f t="shared" si="5"/>
        <v>0.34382999999999997</v>
      </c>
      <c r="I52">
        <v>20</v>
      </c>
      <c r="J52">
        <v>20</v>
      </c>
      <c r="K52">
        <v>20</v>
      </c>
      <c r="L52">
        <v>0.15</v>
      </c>
      <c r="M52">
        <v>279</v>
      </c>
      <c r="N52">
        <v>2</v>
      </c>
      <c r="O52" s="2">
        <f t="shared" si="6"/>
        <v>5.6291884680445055</v>
      </c>
      <c r="P52" s="2">
        <f t="shared" si="7"/>
        <v>2.8145942340222527</v>
      </c>
      <c r="Q52">
        <f t="shared" si="8"/>
        <v>940</v>
      </c>
      <c r="R52">
        <v>200.5</v>
      </c>
      <c r="S52" s="4">
        <f t="shared" si="4"/>
        <v>0.83286090467368823</v>
      </c>
      <c r="T52">
        <v>952</v>
      </c>
      <c r="U52">
        <v>928</v>
      </c>
    </row>
    <row r="53" spans="3:21" x14ac:dyDescent="0.3">
      <c r="D53">
        <v>0.3</v>
      </c>
      <c r="E53">
        <v>1.46</v>
      </c>
      <c r="F53">
        <v>0.75</v>
      </c>
      <c r="G53">
        <v>100</v>
      </c>
      <c r="H53" s="2">
        <f t="shared" si="5"/>
        <v>0.34382999999999997</v>
      </c>
      <c r="I53">
        <v>19.899999999999999</v>
      </c>
      <c r="J53">
        <v>20</v>
      </c>
      <c r="K53">
        <v>20</v>
      </c>
      <c r="L53">
        <v>0.15</v>
      </c>
      <c r="M53">
        <v>129</v>
      </c>
      <c r="N53">
        <v>4</v>
      </c>
      <c r="O53" s="2">
        <f t="shared" si="6"/>
        <v>12.174756454142768</v>
      </c>
      <c r="P53" s="2">
        <f t="shared" si="7"/>
        <v>3.043689113535692</v>
      </c>
      <c r="Q53">
        <f t="shared" si="8"/>
        <v>943</v>
      </c>
      <c r="R53">
        <v>154.30000000000001</v>
      </c>
      <c r="S53" s="4">
        <f t="shared" si="4"/>
        <v>0.87545686256294741</v>
      </c>
      <c r="T53">
        <v>960</v>
      </c>
      <c r="U53">
        <v>926</v>
      </c>
    </row>
    <row r="54" spans="3:21" x14ac:dyDescent="0.3">
      <c r="C54" t="s">
        <v>19</v>
      </c>
      <c r="D54">
        <v>0.2</v>
      </c>
      <c r="E54">
        <v>1.46</v>
      </c>
      <c r="F54">
        <v>0.75</v>
      </c>
      <c r="G54">
        <v>100</v>
      </c>
      <c r="H54" s="2">
        <f t="shared" si="5"/>
        <v>0.34382999999999997</v>
      </c>
      <c r="I54">
        <v>19.7</v>
      </c>
      <c r="J54">
        <v>20.3</v>
      </c>
      <c r="K54">
        <v>20</v>
      </c>
      <c r="L54">
        <v>0.15</v>
      </c>
      <c r="M54">
        <v>173</v>
      </c>
      <c r="N54">
        <v>3</v>
      </c>
      <c r="O54" s="2">
        <f t="shared" si="6"/>
        <v>9.0782866045342008</v>
      </c>
      <c r="P54" s="2">
        <f t="shared" si="7"/>
        <v>3.0260955348447336</v>
      </c>
      <c r="Q54">
        <f t="shared" si="8"/>
        <v>942.5</v>
      </c>
      <c r="R54">
        <v>177.2</v>
      </c>
      <c r="S54" s="4">
        <f t="shared" si="4"/>
        <v>0.85479042602242639</v>
      </c>
      <c r="T54">
        <v>960</v>
      </c>
      <c r="U54">
        <v>925</v>
      </c>
    </row>
    <row r="55" spans="3:21" x14ac:dyDescent="0.3">
      <c r="D55">
        <v>0.2</v>
      </c>
      <c r="E55">
        <v>1.46</v>
      </c>
      <c r="F55">
        <v>0.75</v>
      </c>
      <c r="G55">
        <v>100</v>
      </c>
      <c r="H55" s="2">
        <f t="shared" si="5"/>
        <v>0.34382999999999997</v>
      </c>
      <c r="I55">
        <v>19.7</v>
      </c>
      <c r="J55">
        <v>20.2</v>
      </c>
      <c r="K55">
        <v>20</v>
      </c>
      <c r="L55">
        <v>0.15</v>
      </c>
      <c r="M55">
        <v>82</v>
      </c>
      <c r="N55">
        <v>6</v>
      </c>
      <c r="O55" s="2">
        <f t="shared" si="6"/>
        <v>19.152970519322153</v>
      </c>
      <c r="P55" s="2">
        <f t="shared" si="7"/>
        <v>3.192161753220359</v>
      </c>
      <c r="Q55">
        <f t="shared" si="8"/>
        <v>943.5</v>
      </c>
      <c r="R55">
        <v>176.3</v>
      </c>
      <c r="S55" s="4">
        <f t="shared" si="4"/>
        <v>0.85578165567973929</v>
      </c>
      <c r="T55">
        <v>958</v>
      </c>
      <c r="U55">
        <v>929</v>
      </c>
    </row>
    <row r="56" spans="3:21" x14ac:dyDescent="0.3">
      <c r="D56">
        <v>0.2</v>
      </c>
      <c r="E56">
        <v>1.46</v>
      </c>
      <c r="F56">
        <v>0.75</v>
      </c>
      <c r="G56">
        <v>100</v>
      </c>
      <c r="H56" s="2">
        <f t="shared" si="5"/>
        <v>0.34382999999999997</v>
      </c>
      <c r="I56">
        <v>20</v>
      </c>
      <c r="J56">
        <v>20</v>
      </c>
      <c r="K56">
        <v>20.3</v>
      </c>
      <c r="L56">
        <v>0.15</v>
      </c>
      <c r="M56">
        <v>611</v>
      </c>
      <c r="N56">
        <v>1</v>
      </c>
      <c r="O56" s="2">
        <f t="shared" si="6"/>
        <v>2.5704477620039552</v>
      </c>
      <c r="P56" s="2">
        <f t="shared" si="7"/>
        <v>2.5704477620039552</v>
      </c>
      <c r="Q56">
        <f t="shared" si="8"/>
        <v>940</v>
      </c>
      <c r="R56">
        <v>301.5</v>
      </c>
      <c r="S56" s="4">
        <f t="shared" si="4"/>
        <v>0.73453670943201055</v>
      </c>
      <c r="T56">
        <v>950</v>
      </c>
      <c r="U56">
        <v>930</v>
      </c>
    </row>
    <row r="57" spans="3:21" x14ac:dyDescent="0.3">
      <c r="D57">
        <v>0.2</v>
      </c>
      <c r="E57">
        <v>1.46</v>
      </c>
      <c r="F57">
        <v>0.75</v>
      </c>
      <c r="G57">
        <v>100</v>
      </c>
      <c r="H57" s="2">
        <f t="shared" si="5"/>
        <v>0.34382999999999997</v>
      </c>
      <c r="I57">
        <v>19.7</v>
      </c>
      <c r="J57">
        <v>20.399999999999999</v>
      </c>
      <c r="K57">
        <v>20</v>
      </c>
      <c r="L57">
        <v>0.15</v>
      </c>
      <c r="M57">
        <v>99</v>
      </c>
      <c r="N57">
        <v>5</v>
      </c>
      <c r="O57" s="2">
        <f t="shared" si="6"/>
        <v>15.864076591761789</v>
      </c>
      <c r="P57" s="2">
        <f t="shared" si="7"/>
        <v>3.1728153183523577</v>
      </c>
      <c r="Q57">
        <f t="shared" si="8"/>
        <v>944</v>
      </c>
      <c r="R57">
        <v>165.5</v>
      </c>
      <c r="S57" s="4">
        <f t="shared" si="4"/>
        <v>0.86561205286751775</v>
      </c>
      <c r="T57">
        <v>963</v>
      </c>
      <c r="U57">
        <v>925</v>
      </c>
    </row>
    <row r="58" spans="3:21" x14ac:dyDescent="0.3">
      <c r="D58">
        <v>0.2</v>
      </c>
      <c r="E58">
        <v>1.46</v>
      </c>
      <c r="F58">
        <v>0.75</v>
      </c>
      <c r="G58">
        <v>100</v>
      </c>
      <c r="H58" s="2">
        <f t="shared" si="5"/>
        <v>0.34382999999999997</v>
      </c>
      <c r="I58">
        <v>20</v>
      </c>
      <c r="J58">
        <v>19.899999999999999</v>
      </c>
      <c r="K58">
        <v>20</v>
      </c>
      <c r="L58">
        <v>0.15</v>
      </c>
      <c r="M58">
        <v>272</v>
      </c>
      <c r="N58">
        <v>2</v>
      </c>
      <c r="O58" s="2">
        <f t="shared" si="6"/>
        <v>5.7740572889132977</v>
      </c>
      <c r="P58" s="2">
        <f t="shared" si="7"/>
        <v>2.8870286444566489</v>
      </c>
      <c r="Q58">
        <f t="shared" si="8"/>
        <v>938</v>
      </c>
      <c r="R58">
        <v>210</v>
      </c>
      <c r="S58" s="4">
        <f t="shared" si="4"/>
        <v>0.82353855435315415</v>
      </c>
      <c r="T58">
        <v>951</v>
      </c>
      <c r="U58">
        <v>925</v>
      </c>
    </row>
    <row r="59" spans="3:21" x14ac:dyDescent="0.3">
      <c r="D59">
        <v>0.2</v>
      </c>
      <c r="E59">
        <v>1.46</v>
      </c>
      <c r="F59">
        <v>0.75</v>
      </c>
      <c r="G59">
        <v>100</v>
      </c>
      <c r="H59" s="2">
        <f t="shared" si="5"/>
        <v>0.34382999999999997</v>
      </c>
      <c r="I59">
        <v>19.600000000000001</v>
      </c>
      <c r="J59">
        <v>20</v>
      </c>
      <c r="K59">
        <v>19.600000000000001</v>
      </c>
      <c r="L59">
        <v>0.15</v>
      </c>
      <c r="M59">
        <v>126</v>
      </c>
      <c r="N59">
        <v>4</v>
      </c>
      <c r="O59" s="2">
        <f t="shared" si="6"/>
        <v>12.464631607812832</v>
      </c>
      <c r="P59" s="2">
        <f t="shared" si="7"/>
        <v>3.116157901953208</v>
      </c>
      <c r="Q59">
        <f t="shared" si="8"/>
        <v>938.5</v>
      </c>
      <c r="R59">
        <v>156.5</v>
      </c>
      <c r="S59" s="4">
        <f t="shared" si="4"/>
        <v>0.87281397568489283</v>
      </c>
      <c r="T59">
        <v>960</v>
      </c>
      <c r="U59">
        <v>917</v>
      </c>
    </row>
    <row r="60" spans="3:21" x14ac:dyDescent="0.3">
      <c r="C60" t="s">
        <v>20</v>
      </c>
      <c r="D60">
        <v>0.3</v>
      </c>
      <c r="E60">
        <v>1.46</v>
      </c>
      <c r="F60">
        <v>0.75</v>
      </c>
      <c r="G60">
        <v>100</v>
      </c>
      <c r="H60" s="2">
        <f t="shared" si="5"/>
        <v>0.34382999999999997</v>
      </c>
      <c r="I60">
        <v>20</v>
      </c>
      <c r="J60">
        <v>20.2</v>
      </c>
      <c r="K60">
        <v>20</v>
      </c>
      <c r="L60">
        <v>0.15</v>
      </c>
      <c r="M60">
        <v>581</v>
      </c>
      <c r="N60">
        <v>1</v>
      </c>
      <c r="O60" s="2">
        <f t="shared" si="6"/>
        <v>2.703173119766638</v>
      </c>
      <c r="P60" s="2">
        <f t="shared" si="7"/>
        <v>2.703173119766638</v>
      </c>
      <c r="Q60">
        <f t="shared" si="8"/>
        <v>935.5</v>
      </c>
      <c r="R60">
        <v>276.5</v>
      </c>
      <c r="S60" s="4">
        <f t="shared" si="4"/>
        <v>0.75830341260731449</v>
      </c>
      <c r="T60">
        <v>947</v>
      </c>
      <c r="U60">
        <v>924</v>
      </c>
    </row>
    <row r="61" spans="3:21" x14ac:dyDescent="0.3">
      <c r="D61">
        <v>0.3</v>
      </c>
      <c r="E61">
        <v>1.46</v>
      </c>
      <c r="F61">
        <v>0.75</v>
      </c>
      <c r="G61">
        <v>100</v>
      </c>
      <c r="H61" s="2">
        <f t="shared" si="5"/>
        <v>0.34382999999999997</v>
      </c>
      <c r="I61">
        <v>19.7</v>
      </c>
      <c r="J61">
        <v>20.399999999999999</v>
      </c>
      <c r="K61">
        <v>20</v>
      </c>
      <c r="L61">
        <v>0.15</v>
      </c>
      <c r="M61">
        <v>80</v>
      </c>
      <c r="N61">
        <v>6</v>
      </c>
      <c r="O61" s="2">
        <f t="shared" si="6"/>
        <v>19.631794782305207</v>
      </c>
      <c r="P61" s="2">
        <f t="shared" si="7"/>
        <v>3.2719657970508678</v>
      </c>
      <c r="Q61">
        <f t="shared" si="8"/>
        <v>946.5</v>
      </c>
      <c r="R61">
        <v>137.43</v>
      </c>
      <c r="S61" s="4">
        <f t="shared" si="4"/>
        <v>0.89076937158961078</v>
      </c>
      <c r="T61">
        <v>969</v>
      </c>
      <c r="U61">
        <v>924</v>
      </c>
    </row>
    <row r="62" spans="3:21" x14ac:dyDescent="0.3">
      <c r="D62">
        <v>0.3</v>
      </c>
      <c r="E62">
        <v>1.46</v>
      </c>
      <c r="F62">
        <v>0.75</v>
      </c>
      <c r="G62">
        <v>100</v>
      </c>
      <c r="H62" s="2">
        <f t="shared" si="5"/>
        <v>0.34382999999999997</v>
      </c>
      <c r="I62">
        <v>19.600000000000001</v>
      </c>
      <c r="J62">
        <v>19.899999999999999</v>
      </c>
      <c r="K62">
        <v>19.8</v>
      </c>
      <c r="L62">
        <v>0.15</v>
      </c>
      <c r="M62">
        <v>172</v>
      </c>
      <c r="N62">
        <v>3</v>
      </c>
      <c r="O62" s="2">
        <f t="shared" si="6"/>
        <v>9.1310673406070748</v>
      </c>
      <c r="P62" s="2">
        <f t="shared" si="7"/>
        <v>3.0436891135356916</v>
      </c>
      <c r="Q62">
        <f t="shared" si="8"/>
        <v>938</v>
      </c>
      <c r="R62">
        <v>156.30000000000001</v>
      </c>
      <c r="S62" s="4">
        <f t="shared" si="4"/>
        <v>0.87291636112069682</v>
      </c>
      <c r="T62">
        <v>958</v>
      </c>
      <c r="U62">
        <v>918</v>
      </c>
    </row>
    <row r="63" spans="3:21" x14ac:dyDescent="0.3">
      <c r="D63">
        <v>0.3</v>
      </c>
      <c r="E63">
        <v>1.46</v>
      </c>
      <c r="F63">
        <v>0.75</v>
      </c>
      <c r="G63">
        <v>100</v>
      </c>
      <c r="H63" s="2">
        <f t="shared" si="5"/>
        <v>0.34382999999999997</v>
      </c>
      <c r="I63">
        <v>19.600000000000001</v>
      </c>
      <c r="J63">
        <v>20</v>
      </c>
      <c r="K63">
        <v>20</v>
      </c>
      <c r="L63">
        <v>0.15</v>
      </c>
      <c r="M63">
        <v>97</v>
      </c>
      <c r="N63">
        <v>5</v>
      </c>
      <c r="O63" s="2">
        <f t="shared" si="6"/>
        <v>16.191170954478523</v>
      </c>
      <c r="P63" s="2">
        <f t="shared" si="7"/>
        <v>3.2382341908957044</v>
      </c>
      <c r="Q63">
        <f t="shared" si="8"/>
        <v>946.5</v>
      </c>
      <c r="R63">
        <v>139.5</v>
      </c>
      <c r="S63" s="4">
        <f t="shared" si="4"/>
        <v>0.88896855444519096</v>
      </c>
      <c r="T63">
        <v>969</v>
      </c>
      <c r="U63">
        <v>924</v>
      </c>
    </row>
    <row r="64" spans="3:21" x14ac:dyDescent="0.3">
      <c r="D64">
        <v>0.3</v>
      </c>
      <c r="E64">
        <v>1.46</v>
      </c>
      <c r="F64">
        <v>0.75</v>
      </c>
      <c r="G64">
        <v>100</v>
      </c>
      <c r="H64" s="2">
        <f t="shared" si="5"/>
        <v>0.34382999999999997</v>
      </c>
      <c r="I64">
        <v>19.8</v>
      </c>
      <c r="J64">
        <v>19.8</v>
      </c>
      <c r="K64">
        <v>20</v>
      </c>
      <c r="L64">
        <v>0.15</v>
      </c>
      <c r="M64">
        <v>119</v>
      </c>
      <c r="N64">
        <v>4</v>
      </c>
      <c r="O64" s="2">
        <f t="shared" si="6"/>
        <v>13.197845231801821</v>
      </c>
      <c r="P64" s="2">
        <f t="shared" si="7"/>
        <v>3.2994613079504553</v>
      </c>
      <c r="Q64">
        <f t="shared" si="8"/>
        <v>913.5</v>
      </c>
      <c r="R64">
        <v>135</v>
      </c>
      <c r="S64" s="4">
        <f t="shared" si="4"/>
        <v>0.88848301084042425</v>
      </c>
      <c r="T64">
        <v>929</v>
      </c>
      <c r="U64">
        <v>898</v>
      </c>
    </row>
    <row r="65" spans="3:21" x14ac:dyDescent="0.3">
      <c r="D65">
        <v>0.3</v>
      </c>
      <c r="E65">
        <v>1.46</v>
      </c>
      <c r="F65">
        <v>0.75</v>
      </c>
      <c r="G65">
        <v>100</v>
      </c>
      <c r="H65" s="2">
        <f t="shared" si="5"/>
        <v>0.34382999999999997</v>
      </c>
      <c r="I65">
        <v>19.8</v>
      </c>
      <c r="J65">
        <v>20.2</v>
      </c>
      <c r="K65">
        <v>20</v>
      </c>
      <c r="L65">
        <v>0.15</v>
      </c>
      <c r="M65">
        <v>257</v>
      </c>
      <c r="N65">
        <v>2</v>
      </c>
      <c r="O65" s="2">
        <f t="shared" si="6"/>
        <v>6.1110645236747736</v>
      </c>
      <c r="P65" s="2">
        <f t="shared" si="7"/>
        <v>3.0555322618373868</v>
      </c>
      <c r="Q65">
        <f t="shared" si="8"/>
        <v>935</v>
      </c>
      <c r="R65">
        <v>183</v>
      </c>
      <c r="S65" s="4">
        <f t="shared" si="4"/>
        <v>0.84813380972563857</v>
      </c>
      <c r="T65">
        <v>950</v>
      </c>
      <c r="U65">
        <v>920</v>
      </c>
    </row>
    <row r="66" spans="3:21" x14ac:dyDescent="0.3">
      <c r="C66" t="s">
        <v>21</v>
      </c>
      <c r="D66">
        <v>0.6</v>
      </c>
      <c r="E66">
        <v>1.46</v>
      </c>
      <c r="F66">
        <v>0.75</v>
      </c>
      <c r="G66">
        <v>100</v>
      </c>
      <c r="H66" s="2">
        <f t="shared" si="5"/>
        <v>0.34382999999999997</v>
      </c>
      <c r="I66">
        <v>19.7</v>
      </c>
      <c r="J66">
        <v>19.8</v>
      </c>
      <c r="K66">
        <v>20</v>
      </c>
      <c r="L66">
        <v>0.15</v>
      </c>
      <c r="M66">
        <v>79</v>
      </c>
      <c r="N66">
        <v>6</v>
      </c>
      <c r="O66" s="2">
        <f t="shared" si="6"/>
        <v>19.880298513726796</v>
      </c>
      <c r="P66" s="2">
        <f t="shared" si="7"/>
        <v>3.3133830856211328</v>
      </c>
      <c r="Q66">
        <f t="shared" si="8"/>
        <v>931.5</v>
      </c>
      <c r="R66">
        <v>110.5</v>
      </c>
      <c r="S66" s="4">
        <f t="shared" si="4"/>
        <v>0.91225598167255728</v>
      </c>
      <c r="T66">
        <v>945</v>
      </c>
      <c r="U66">
        <v>918</v>
      </c>
    </row>
    <row r="67" spans="3:21" x14ac:dyDescent="0.3">
      <c r="D67">
        <v>0.6</v>
      </c>
      <c r="E67">
        <v>1.46</v>
      </c>
      <c r="F67">
        <v>0.75</v>
      </c>
      <c r="G67">
        <v>100</v>
      </c>
      <c r="H67" s="2">
        <f t="shared" si="5"/>
        <v>0.34382999999999997</v>
      </c>
      <c r="I67">
        <v>20</v>
      </c>
      <c r="J67">
        <v>20.100000000000001</v>
      </c>
      <c r="K67">
        <v>20</v>
      </c>
      <c r="L67">
        <v>0.15</v>
      </c>
      <c r="M67">
        <v>96</v>
      </c>
      <c r="N67">
        <v>5</v>
      </c>
      <c r="O67" s="2">
        <f t="shared" si="6"/>
        <v>16.359828985254339</v>
      </c>
      <c r="P67" s="2">
        <f t="shared" si="7"/>
        <v>3.2719657970508678</v>
      </c>
      <c r="Q67">
        <f t="shared" si="8"/>
        <v>927</v>
      </c>
      <c r="R67">
        <v>114.7</v>
      </c>
      <c r="S67" s="4">
        <f t="shared" si="4"/>
        <v>0.9081379751285108</v>
      </c>
      <c r="T67">
        <v>939</v>
      </c>
      <c r="U67">
        <v>915</v>
      </c>
    </row>
    <row r="68" spans="3:21" x14ac:dyDescent="0.3">
      <c r="D68">
        <v>0.6</v>
      </c>
      <c r="E68">
        <v>1.46</v>
      </c>
      <c r="F68">
        <v>0.75</v>
      </c>
      <c r="G68">
        <v>100</v>
      </c>
      <c r="H68" s="2">
        <f t="shared" si="5"/>
        <v>0.34382999999999997</v>
      </c>
      <c r="I68">
        <v>19.7</v>
      </c>
      <c r="J68">
        <v>19.899999999999999</v>
      </c>
      <c r="K68">
        <v>19.899999999999999</v>
      </c>
      <c r="L68">
        <v>0.15</v>
      </c>
      <c r="M68">
        <v>574</v>
      </c>
      <c r="N68">
        <v>1</v>
      </c>
      <c r="O68" s="2">
        <f t="shared" si="6"/>
        <v>2.7361386456174506</v>
      </c>
      <c r="P68" s="2">
        <f t="shared" si="7"/>
        <v>2.7361386456174506</v>
      </c>
      <c r="Q68">
        <f t="shared" si="8"/>
        <v>929.5</v>
      </c>
      <c r="R68">
        <v>257.5</v>
      </c>
      <c r="S68" s="4">
        <f t="shared" si="4"/>
        <v>0.77551904477313427</v>
      </c>
      <c r="T68">
        <v>941</v>
      </c>
      <c r="U68">
        <v>918</v>
      </c>
    </row>
    <row r="69" spans="3:21" x14ac:dyDescent="0.3">
      <c r="D69">
        <v>0.6</v>
      </c>
      <c r="E69">
        <v>1.46</v>
      </c>
      <c r="F69">
        <v>0.75</v>
      </c>
      <c r="G69">
        <v>100</v>
      </c>
      <c r="H69" s="2">
        <f t="shared" si="5"/>
        <v>0.34382999999999997</v>
      </c>
      <c r="I69">
        <v>20</v>
      </c>
      <c r="J69">
        <v>20</v>
      </c>
      <c r="K69">
        <v>20</v>
      </c>
      <c r="L69">
        <v>0.15</v>
      </c>
      <c r="M69">
        <v>258</v>
      </c>
      <c r="N69">
        <v>2</v>
      </c>
      <c r="O69" s="2">
        <f t="shared" si="6"/>
        <v>6.0873782270713841</v>
      </c>
      <c r="P69" s="2">
        <f t="shared" si="7"/>
        <v>3.043689113535692</v>
      </c>
      <c r="Q69">
        <f t="shared" si="8"/>
        <v>932</v>
      </c>
      <c r="R69">
        <v>169.4</v>
      </c>
      <c r="S69" s="4">
        <f t="shared" si="4"/>
        <v>0.86009425273667817</v>
      </c>
      <c r="T69">
        <v>943</v>
      </c>
      <c r="U69">
        <v>921</v>
      </c>
    </row>
    <row r="70" spans="3:21" x14ac:dyDescent="0.3">
      <c r="D70">
        <v>0.6</v>
      </c>
      <c r="E70">
        <v>1.46</v>
      </c>
      <c r="F70">
        <v>0.75</v>
      </c>
      <c r="G70">
        <v>100</v>
      </c>
      <c r="H70" s="2">
        <f t="shared" ref="H70:H101" si="9">E70*G70*3.14*F70/1000</f>
        <v>0.34382999999999997</v>
      </c>
      <c r="I70">
        <v>20</v>
      </c>
      <c r="J70">
        <v>20</v>
      </c>
      <c r="K70">
        <v>20</v>
      </c>
      <c r="L70">
        <v>0.15</v>
      </c>
      <c r="M70">
        <v>119</v>
      </c>
      <c r="N70">
        <v>4</v>
      </c>
      <c r="O70" s="2">
        <f t="shared" ref="O70:O101" si="10">L70/M70*60*60/H70</f>
        <v>13.197845231801821</v>
      </c>
      <c r="P70" s="2">
        <f t="shared" ref="P70:P101" si="11">O70/N70</f>
        <v>3.2994613079504553</v>
      </c>
      <c r="Q70">
        <f t="shared" ref="Q70:Q101" si="12">(T70+U70)/2</f>
        <v>933.5</v>
      </c>
      <c r="R70">
        <v>120.2</v>
      </c>
      <c r="S70" s="4">
        <f t="shared" si="4"/>
        <v>0.90411340662122308</v>
      </c>
      <c r="T70">
        <v>948</v>
      </c>
      <c r="U70">
        <v>919</v>
      </c>
    </row>
    <row r="71" spans="3:21" x14ac:dyDescent="0.3">
      <c r="D71">
        <v>0.6</v>
      </c>
      <c r="E71">
        <v>1.46</v>
      </c>
      <c r="F71">
        <v>0.75</v>
      </c>
      <c r="G71">
        <v>100</v>
      </c>
      <c r="H71" s="2">
        <f t="shared" si="9"/>
        <v>0.34382999999999997</v>
      </c>
      <c r="I71">
        <v>19.8</v>
      </c>
      <c r="J71">
        <v>20</v>
      </c>
      <c r="K71">
        <v>20</v>
      </c>
      <c r="L71">
        <v>0.15</v>
      </c>
      <c r="M71">
        <v>163</v>
      </c>
      <c r="N71">
        <v>3</v>
      </c>
      <c r="O71" s="2">
        <f t="shared" si="10"/>
        <v>9.6352367029718824</v>
      </c>
      <c r="P71" s="2">
        <f t="shared" si="11"/>
        <v>3.2117455676572941</v>
      </c>
      <c r="Q71">
        <f t="shared" si="12"/>
        <v>932</v>
      </c>
      <c r="R71">
        <v>136</v>
      </c>
      <c r="S71" s="4">
        <f t="shared" ref="S71:S134" si="13">1-(-0.0000000012*R71^3+0.000003*R71^2+0.0039*R71-0.0042)/(0.0064*Q71-0.699)</f>
        <v>0.89010796976717688</v>
      </c>
      <c r="T71">
        <v>945</v>
      </c>
      <c r="U71">
        <v>919</v>
      </c>
    </row>
    <row r="72" spans="3:21" x14ac:dyDescent="0.3">
      <c r="C72" t="s">
        <v>22</v>
      </c>
      <c r="D72">
        <v>0.6</v>
      </c>
      <c r="E72">
        <v>1.46</v>
      </c>
      <c r="F72">
        <v>0.75</v>
      </c>
      <c r="G72">
        <v>100</v>
      </c>
      <c r="H72" s="2">
        <f t="shared" si="9"/>
        <v>0.34382999999999997</v>
      </c>
      <c r="I72">
        <v>20</v>
      </c>
      <c r="J72">
        <v>20.100000000000001</v>
      </c>
      <c r="K72">
        <v>20.100000000000001</v>
      </c>
      <c r="L72">
        <v>0.15</v>
      </c>
      <c r="M72">
        <v>94</v>
      </c>
      <c r="N72">
        <v>5</v>
      </c>
      <c r="O72" s="2">
        <f t="shared" si="10"/>
        <v>16.707910453025711</v>
      </c>
      <c r="P72" s="2">
        <f t="shared" si="11"/>
        <v>3.3415820906051423</v>
      </c>
      <c r="Q72">
        <f t="shared" si="12"/>
        <v>933.5</v>
      </c>
      <c r="R72">
        <v>109.7</v>
      </c>
      <c r="S72" s="4">
        <f t="shared" si="13"/>
        <v>0.91315386465625359</v>
      </c>
      <c r="T72">
        <v>949</v>
      </c>
      <c r="U72">
        <v>918</v>
      </c>
    </row>
    <row r="73" spans="3:21" x14ac:dyDescent="0.3">
      <c r="D73">
        <v>0.6</v>
      </c>
      <c r="E73">
        <v>1.46</v>
      </c>
      <c r="F73">
        <v>0.75</v>
      </c>
      <c r="G73">
        <v>100</v>
      </c>
      <c r="H73" s="2">
        <f t="shared" si="9"/>
        <v>0.34382999999999997</v>
      </c>
      <c r="I73">
        <v>19.899999999999999</v>
      </c>
      <c r="J73">
        <v>20</v>
      </c>
      <c r="K73">
        <v>20</v>
      </c>
      <c r="L73">
        <v>0.15</v>
      </c>
      <c r="M73">
        <v>168</v>
      </c>
      <c r="N73">
        <v>3</v>
      </c>
      <c r="O73" s="2">
        <f t="shared" si="10"/>
        <v>9.3484737058596235</v>
      </c>
      <c r="P73" s="2">
        <f t="shared" si="11"/>
        <v>3.116157901953208</v>
      </c>
      <c r="Q73">
        <f t="shared" si="12"/>
        <v>933.5</v>
      </c>
      <c r="R73">
        <v>135.80000000000001</v>
      </c>
      <c r="S73" s="4">
        <f t="shared" si="13"/>
        <v>0.89048419639352461</v>
      </c>
      <c r="T73">
        <v>944</v>
      </c>
      <c r="U73">
        <v>923</v>
      </c>
    </row>
    <row r="74" spans="3:21" x14ac:dyDescent="0.3">
      <c r="D74">
        <v>0.6</v>
      </c>
      <c r="E74">
        <v>1.46</v>
      </c>
      <c r="F74">
        <v>0.75</v>
      </c>
      <c r="G74">
        <v>100</v>
      </c>
      <c r="H74" s="2">
        <f t="shared" si="9"/>
        <v>0.34382999999999997</v>
      </c>
      <c r="I74">
        <v>19.7</v>
      </c>
      <c r="J74">
        <v>20</v>
      </c>
      <c r="K74">
        <v>19.899999999999999</v>
      </c>
      <c r="L74">
        <v>0.15</v>
      </c>
      <c r="M74">
        <v>610</v>
      </c>
      <c r="N74">
        <v>1</v>
      </c>
      <c r="O74" s="2">
        <f t="shared" si="10"/>
        <v>2.5746616107941258</v>
      </c>
      <c r="P74" s="2">
        <f t="shared" si="11"/>
        <v>2.5746616107941258</v>
      </c>
      <c r="Q74">
        <f t="shared" si="12"/>
        <v>929.5</v>
      </c>
      <c r="R74">
        <v>268</v>
      </c>
      <c r="S74" s="4">
        <f t="shared" si="13"/>
        <v>0.76506278303935393</v>
      </c>
      <c r="T74">
        <v>940</v>
      </c>
      <c r="U74">
        <v>919</v>
      </c>
    </row>
    <row r="75" spans="3:21" x14ac:dyDescent="0.3">
      <c r="D75">
        <v>0.6</v>
      </c>
      <c r="E75">
        <v>1.46</v>
      </c>
      <c r="F75">
        <v>0.75</v>
      </c>
      <c r="G75">
        <v>100</v>
      </c>
      <c r="H75" s="2">
        <f t="shared" si="9"/>
        <v>0.34382999999999997</v>
      </c>
      <c r="I75">
        <v>20</v>
      </c>
      <c r="J75">
        <v>20</v>
      </c>
      <c r="K75">
        <v>20</v>
      </c>
      <c r="L75">
        <v>0.15</v>
      </c>
      <c r="M75">
        <v>78</v>
      </c>
      <c r="N75">
        <v>6</v>
      </c>
      <c r="O75" s="2">
        <f t="shared" si="10"/>
        <v>20.13517413569765</v>
      </c>
      <c r="P75" s="2">
        <f t="shared" si="11"/>
        <v>3.3558623559496081</v>
      </c>
      <c r="Q75">
        <f t="shared" si="12"/>
        <v>934.5</v>
      </c>
      <c r="R75">
        <v>106.6</v>
      </c>
      <c r="S75" s="4">
        <f t="shared" si="13"/>
        <v>0.91590422708076791</v>
      </c>
      <c r="T75">
        <v>948</v>
      </c>
      <c r="U75">
        <v>921</v>
      </c>
    </row>
    <row r="76" spans="3:21" x14ac:dyDescent="0.3">
      <c r="D76">
        <v>0.6</v>
      </c>
      <c r="E76">
        <v>1.46</v>
      </c>
      <c r="F76">
        <v>0.75</v>
      </c>
      <c r="G76">
        <v>100</v>
      </c>
      <c r="H76" s="2">
        <f t="shared" si="9"/>
        <v>0.34382999999999997</v>
      </c>
      <c r="I76">
        <v>20</v>
      </c>
      <c r="J76">
        <v>20.2</v>
      </c>
      <c r="K76">
        <v>20</v>
      </c>
      <c r="L76">
        <v>0.15</v>
      </c>
      <c r="M76">
        <v>270</v>
      </c>
      <c r="N76">
        <v>2</v>
      </c>
      <c r="O76" s="2">
        <f t="shared" si="10"/>
        <v>5.816828083645988</v>
      </c>
      <c r="P76" s="2">
        <f t="shared" si="11"/>
        <v>2.908414041822994</v>
      </c>
      <c r="Q76">
        <f t="shared" si="12"/>
        <v>932.5</v>
      </c>
      <c r="R76">
        <v>171.7</v>
      </c>
      <c r="S76" s="4">
        <f t="shared" si="13"/>
        <v>0.85807583461294368</v>
      </c>
      <c r="T76">
        <v>944</v>
      </c>
      <c r="U76">
        <v>921</v>
      </c>
    </row>
    <row r="77" spans="3:21" x14ac:dyDescent="0.3">
      <c r="D77">
        <v>0.6</v>
      </c>
      <c r="E77">
        <v>1.46</v>
      </c>
      <c r="F77">
        <v>0.75</v>
      </c>
      <c r="G77">
        <v>100</v>
      </c>
      <c r="H77" s="2">
        <f t="shared" si="9"/>
        <v>0.34382999999999997</v>
      </c>
      <c r="I77">
        <v>19.7</v>
      </c>
      <c r="J77">
        <v>19.899999999999999</v>
      </c>
      <c r="K77">
        <v>19.899999999999999</v>
      </c>
      <c r="L77">
        <v>0.15</v>
      </c>
      <c r="M77">
        <v>125</v>
      </c>
      <c r="N77">
        <v>4</v>
      </c>
      <c r="O77" s="2">
        <f t="shared" si="10"/>
        <v>12.564348660675334</v>
      </c>
      <c r="P77" s="2">
        <f t="shared" si="11"/>
        <v>3.1410871651688335</v>
      </c>
      <c r="Q77">
        <f t="shared" si="12"/>
        <v>935.5</v>
      </c>
      <c r="R77">
        <v>119.1</v>
      </c>
      <c r="S77" s="4">
        <f t="shared" si="13"/>
        <v>0.90529534870942852</v>
      </c>
      <c r="T77">
        <v>949</v>
      </c>
      <c r="U77">
        <v>922</v>
      </c>
    </row>
    <row r="78" spans="3:21" x14ac:dyDescent="0.3">
      <c r="C78" t="s">
        <v>23</v>
      </c>
      <c r="D78">
        <v>0.4</v>
      </c>
      <c r="E78">
        <v>1.46</v>
      </c>
      <c r="F78">
        <v>0.75</v>
      </c>
      <c r="G78">
        <v>100</v>
      </c>
      <c r="H78" s="2">
        <f t="shared" si="9"/>
        <v>0.34382999999999997</v>
      </c>
      <c r="I78">
        <v>20</v>
      </c>
      <c r="J78">
        <v>20</v>
      </c>
      <c r="K78">
        <v>20</v>
      </c>
      <c r="L78">
        <v>0.15</v>
      </c>
      <c r="M78">
        <v>269</v>
      </c>
      <c r="N78">
        <v>2</v>
      </c>
      <c r="O78" s="2">
        <f t="shared" si="10"/>
        <v>5.8384519798677212</v>
      </c>
      <c r="P78" s="2">
        <f t="shared" si="11"/>
        <v>2.9192259899338606</v>
      </c>
      <c r="Q78">
        <f t="shared" si="12"/>
        <v>934.5</v>
      </c>
      <c r="R78">
        <v>178.7</v>
      </c>
      <c r="S78" s="4">
        <f t="shared" si="13"/>
        <v>0.85200439064023636</v>
      </c>
      <c r="T78">
        <v>948</v>
      </c>
      <c r="U78">
        <v>921</v>
      </c>
    </row>
    <row r="79" spans="3:21" x14ac:dyDescent="0.3">
      <c r="D79">
        <v>0.4</v>
      </c>
      <c r="E79">
        <v>1.46</v>
      </c>
      <c r="F79">
        <v>0.75</v>
      </c>
      <c r="G79">
        <v>100</v>
      </c>
      <c r="H79" s="2">
        <f t="shared" si="9"/>
        <v>0.34382999999999997</v>
      </c>
      <c r="I79">
        <v>19.8</v>
      </c>
      <c r="J79">
        <v>20</v>
      </c>
      <c r="K79">
        <v>20</v>
      </c>
      <c r="L79">
        <v>0.15</v>
      </c>
      <c r="M79">
        <v>120</v>
      </c>
      <c r="N79">
        <v>4</v>
      </c>
      <c r="O79" s="2">
        <f t="shared" si="10"/>
        <v>13.087863188203475</v>
      </c>
      <c r="P79" s="2">
        <f t="shared" si="11"/>
        <v>3.2719657970508687</v>
      </c>
      <c r="Q79">
        <f t="shared" si="12"/>
        <v>938.5</v>
      </c>
      <c r="R79">
        <v>133</v>
      </c>
      <c r="S79" s="4">
        <f t="shared" si="13"/>
        <v>0.89359312740701657</v>
      </c>
      <c r="T79">
        <v>952</v>
      </c>
      <c r="U79">
        <v>925</v>
      </c>
    </row>
    <row r="80" spans="3:21" x14ac:dyDescent="0.3">
      <c r="D80">
        <v>0.4</v>
      </c>
      <c r="E80">
        <v>1.46</v>
      </c>
      <c r="F80">
        <v>0.75</v>
      </c>
      <c r="G80">
        <v>100</v>
      </c>
      <c r="H80" s="2">
        <f t="shared" si="9"/>
        <v>0.34382999999999997</v>
      </c>
      <c r="I80">
        <v>20</v>
      </c>
      <c r="J80">
        <v>20</v>
      </c>
      <c r="K80">
        <v>20</v>
      </c>
      <c r="L80">
        <v>0.15</v>
      </c>
      <c r="M80">
        <v>590</v>
      </c>
      <c r="N80">
        <v>1</v>
      </c>
      <c r="O80" s="2">
        <f t="shared" si="10"/>
        <v>2.6619382755668082</v>
      </c>
      <c r="P80" s="2">
        <f t="shared" si="11"/>
        <v>2.6619382755668082</v>
      </c>
      <c r="Q80">
        <f t="shared" si="12"/>
        <v>933</v>
      </c>
      <c r="R80">
        <v>273</v>
      </c>
      <c r="S80" s="4">
        <f t="shared" si="13"/>
        <v>0.76107292978263352</v>
      </c>
      <c r="T80">
        <v>943</v>
      </c>
      <c r="U80">
        <v>923</v>
      </c>
    </row>
    <row r="81" spans="3:21" x14ac:dyDescent="0.3">
      <c r="D81">
        <v>0.4</v>
      </c>
      <c r="E81">
        <v>1.46</v>
      </c>
      <c r="F81">
        <v>0.75</v>
      </c>
      <c r="G81">
        <v>100</v>
      </c>
      <c r="H81" s="2">
        <f t="shared" si="9"/>
        <v>0.34382999999999997</v>
      </c>
      <c r="I81">
        <v>19.7</v>
      </c>
      <c r="J81">
        <v>20</v>
      </c>
      <c r="K81">
        <v>20</v>
      </c>
      <c r="L81">
        <v>0.15</v>
      </c>
      <c r="M81">
        <v>167</v>
      </c>
      <c r="N81">
        <v>3</v>
      </c>
      <c r="O81" s="2">
        <f t="shared" si="10"/>
        <v>9.4044525903258496</v>
      </c>
      <c r="P81" s="2">
        <f t="shared" si="11"/>
        <v>3.1348175301086165</v>
      </c>
      <c r="Q81">
        <f t="shared" si="12"/>
        <v>937</v>
      </c>
      <c r="R81">
        <v>147.6</v>
      </c>
      <c r="S81" s="4">
        <f t="shared" si="13"/>
        <v>0.88052803311019667</v>
      </c>
      <c r="T81">
        <v>949</v>
      </c>
      <c r="U81">
        <v>925</v>
      </c>
    </row>
    <row r="82" spans="3:21" x14ac:dyDescent="0.3">
      <c r="D82">
        <v>0.4</v>
      </c>
      <c r="E82">
        <v>1.46</v>
      </c>
      <c r="F82">
        <v>0.75</v>
      </c>
      <c r="G82">
        <v>100</v>
      </c>
      <c r="H82" s="2">
        <f t="shared" si="9"/>
        <v>0.34382999999999997</v>
      </c>
      <c r="I82">
        <v>20</v>
      </c>
      <c r="J82">
        <v>20</v>
      </c>
      <c r="K82">
        <v>20</v>
      </c>
      <c r="L82">
        <v>0.15</v>
      </c>
      <c r="M82">
        <v>77</v>
      </c>
      <c r="N82">
        <v>6</v>
      </c>
      <c r="O82" s="2">
        <f t="shared" si="10"/>
        <v>20.396669903693727</v>
      </c>
      <c r="P82" s="2">
        <f t="shared" si="11"/>
        <v>3.3994449839489547</v>
      </c>
      <c r="Q82">
        <f t="shared" si="12"/>
        <v>938.5</v>
      </c>
      <c r="R82">
        <v>127.5</v>
      </c>
      <c r="S82" s="4">
        <f t="shared" si="13"/>
        <v>0.89838121420092698</v>
      </c>
      <c r="T82">
        <v>952</v>
      </c>
      <c r="U82">
        <v>925</v>
      </c>
    </row>
    <row r="83" spans="3:21" x14ac:dyDescent="0.3">
      <c r="D83">
        <v>0.4</v>
      </c>
      <c r="E83">
        <v>1.46</v>
      </c>
      <c r="F83">
        <v>0.75</v>
      </c>
      <c r="G83">
        <v>100</v>
      </c>
      <c r="H83" s="2">
        <f t="shared" si="9"/>
        <v>0.34382999999999997</v>
      </c>
      <c r="I83">
        <v>19.899999999999999</v>
      </c>
      <c r="J83">
        <v>20</v>
      </c>
      <c r="K83">
        <v>20</v>
      </c>
      <c r="L83">
        <v>0.15</v>
      </c>
      <c r="M83">
        <v>94</v>
      </c>
      <c r="N83">
        <v>5</v>
      </c>
      <c r="O83" s="2">
        <f t="shared" si="10"/>
        <v>16.707910453025711</v>
      </c>
      <c r="P83" s="2">
        <f t="shared" si="11"/>
        <v>3.3415820906051423</v>
      </c>
      <c r="Q83">
        <f t="shared" si="12"/>
        <v>938.5</v>
      </c>
      <c r="R83">
        <v>127.6</v>
      </c>
      <c r="S83" s="4">
        <f t="shared" si="13"/>
        <v>0.89829441592704529</v>
      </c>
      <c r="T83">
        <v>952</v>
      </c>
      <c r="U83">
        <v>925</v>
      </c>
    </row>
    <row r="84" spans="3:21" x14ac:dyDescent="0.3">
      <c r="C84" t="s">
        <v>29</v>
      </c>
      <c r="D84">
        <v>0.5</v>
      </c>
      <c r="E84">
        <v>1.46</v>
      </c>
      <c r="F84">
        <v>0.75</v>
      </c>
      <c r="G84">
        <v>100</v>
      </c>
      <c r="H84" s="2">
        <f t="shared" si="9"/>
        <v>0.34382999999999997</v>
      </c>
      <c r="I84">
        <v>19.7</v>
      </c>
      <c r="J84">
        <v>20</v>
      </c>
      <c r="K84">
        <v>20</v>
      </c>
      <c r="L84">
        <v>0.15</v>
      </c>
      <c r="M84">
        <v>610</v>
      </c>
      <c r="N84">
        <v>1</v>
      </c>
      <c r="O84" s="2">
        <f t="shared" si="10"/>
        <v>2.5746616107941258</v>
      </c>
      <c r="P84" s="2">
        <f t="shared" si="11"/>
        <v>2.5746616107941258</v>
      </c>
      <c r="Q84">
        <f t="shared" si="12"/>
        <v>933</v>
      </c>
      <c r="R84">
        <v>275.5</v>
      </c>
      <c r="S84" s="4">
        <f t="shared" si="13"/>
        <v>0.75857172957209518</v>
      </c>
      <c r="T84">
        <v>944</v>
      </c>
      <c r="U84">
        <v>922</v>
      </c>
    </row>
    <row r="85" spans="3:21" x14ac:dyDescent="0.3">
      <c r="D85">
        <v>0.5</v>
      </c>
      <c r="E85">
        <v>1.46</v>
      </c>
      <c r="F85">
        <v>0.75</v>
      </c>
      <c r="G85">
        <v>100</v>
      </c>
      <c r="H85" s="2">
        <f t="shared" si="9"/>
        <v>0.34382999999999997</v>
      </c>
      <c r="I85">
        <v>20</v>
      </c>
      <c r="J85">
        <v>20</v>
      </c>
      <c r="K85">
        <v>20</v>
      </c>
      <c r="L85">
        <v>0.15</v>
      </c>
      <c r="M85">
        <v>120</v>
      </c>
      <c r="N85">
        <v>4</v>
      </c>
      <c r="O85" s="2">
        <f t="shared" si="10"/>
        <v>13.087863188203475</v>
      </c>
      <c r="P85" s="2">
        <f t="shared" si="11"/>
        <v>3.2719657970508687</v>
      </c>
      <c r="Q85">
        <f t="shared" si="12"/>
        <v>931.5</v>
      </c>
      <c r="R85">
        <v>128.1</v>
      </c>
      <c r="S85" s="4">
        <f t="shared" si="13"/>
        <v>0.89699077551955309</v>
      </c>
      <c r="T85">
        <v>943</v>
      </c>
      <c r="U85">
        <v>920</v>
      </c>
    </row>
    <row r="86" spans="3:21" x14ac:dyDescent="0.3">
      <c r="D86">
        <v>0.5</v>
      </c>
      <c r="E86">
        <v>1.46</v>
      </c>
      <c r="F86">
        <v>0.75</v>
      </c>
      <c r="G86">
        <v>100</v>
      </c>
      <c r="H86" s="2">
        <f t="shared" si="9"/>
        <v>0.34382999999999997</v>
      </c>
      <c r="I86">
        <v>19.7</v>
      </c>
      <c r="J86">
        <v>20</v>
      </c>
      <c r="K86">
        <v>20</v>
      </c>
      <c r="L86">
        <v>0.15</v>
      </c>
      <c r="M86">
        <v>77</v>
      </c>
      <c r="N86">
        <v>6</v>
      </c>
      <c r="O86" s="2">
        <f t="shared" si="10"/>
        <v>20.396669903693727</v>
      </c>
      <c r="P86" s="2">
        <f t="shared" si="11"/>
        <v>3.3994449839489547</v>
      </c>
      <c r="Q86">
        <f t="shared" si="12"/>
        <v>934.5</v>
      </c>
      <c r="R86">
        <v>116.5</v>
      </c>
      <c r="S86" s="4">
        <f t="shared" si="13"/>
        <v>0.90742372875724187</v>
      </c>
      <c r="T86">
        <v>950</v>
      </c>
      <c r="U86">
        <v>919</v>
      </c>
    </row>
    <row r="87" spans="3:21" x14ac:dyDescent="0.3">
      <c r="D87">
        <v>0.5</v>
      </c>
      <c r="E87">
        <v>1.46</v>
      </c>
      <c r="F87">
        <v>0.75</v>
      </c>
      <c r="G87">
        <v>100</v>
      </c>
      <c r="H87" s="2">
        <f t="shared" si="9"/>
        <v>0.34382999999999997</v>
      </c>
      <c r="I87">
        <v>19.7</v>
      </c>
      <c r="J87">
        <v>20</v>
      </c>
      <c r="K87">
        <v>20</v>
      </c>
      <c r="L87">
        <v>0.15</v>
      </c>
      <c r="M87">
        <v>263</v>
      </c>
      <c r="N87">
        <v>2</v>
      </c>
      <c r="O87" s="2">
        <f t="shared" si="10"/>
        <v>5.9716486029825742</v>
      </c>
      <c r="P87" s="2">
        <f t="shared" si="11"/>
        <v>2.9858243014912871</v>
      </c>
      <c r="Q87">
        <f t="shared" si="12"/>
        <v>931.5</v>
      </c>
      <c r="R87">
        <v>176.2</v>
      </c>
      <c r="S87" s="4">
        <f t="shared" si="13"/>
        <v>0.85376907598403839</v>
      </c>
      <c r="T87">
        <v>943</v>
      </c>
      <c r="U87">
        <v>920</v>
      </c>
    </row>
    <row r="88" spans="3:21" x14ac:dyDescent="0.3">
      <c r="D88">
        <v>0.5</v>
      </c>
      <c r="E88">
        <v>1.46</v>
      </c>
      <c r="F88">
        <v>0.75</v>
      </c>
      <c r="G88">
        <v>100</v>
      </c>
      <c r="H88" s="2">
        <f t="shared" si="9"/>
        <v>0.34382999999999997</v>
      </c>
      <c r="I88">
        <v>20</v>
      </c>
      <c r="J88">
        <v>20</v>
      </c>
      <c r="K88">
        <v>20</v>
      </c>
      <c r="L88">
        <v>0.15</v>
      </c>
      <c r="M88">
        <v>166</v>
      </c>
      <c r="N88">
        <v>3</v>
      </c>
      <c r="O88" s="2">
        <f t="shared" si="10"/>
        <v>9.4611059191832325</v>
      </c>
      <c r="P88" s="2">
        <f t="shared" si="11"/>
        <v>3.1537019730610774</v>
      </c>
      <c r="Q88">
        <f t="shared" si="12"/>
        <v>931.5</v>
      </c>
      <c r="R88">
        <v>143.30000000000001</v>
      </c>
      <c r="S88" s="4">
        <f t="shared" si="13"/>
        <v>0.88356639487789312</v>
      </c>
      <c r="T88">
        <v>943</v>
      </c>
      <c r="U88">
        <v>920</v>
      </c>
    </row>
    <row r="89" spans="3:21" x14ac:dyDescent="0.3">
      <c r="D89">
        <v>0.5</v>
      </c>
      <c r="E89">
        <v>1.46</v>
      </c>
      <c r="F89">
        <v>0.75</v>
      </c>
      <c r="G89">
        <v>100</v>
      </c>
      <c r="H89" s="2">
        <f t="shared" si="9"/>
        <v>0.34382999999999997</v>
      </c>
      <c r="I89">
        <v>19.7</v>
      </c>
      <c r="J89">
        <v>19.899999999999999</v>
      </c>
      <c r="K89">
        <v>20</v>
      </c>
      <c r="L89">
        <v>0.15</v>
      </c>
      <c r="M89">
        <v>93</v>
      </c>
      <c r="N89">
        <v>5</v>
      </c>
      <c r="O89" s="2">
        <f t="shared" si="10"/>
        <v>16.887565404133515</v>
      </c>
      <c r="P89" s="2">
        <f t="shared" si="11"/>
        <v>3.3775130808267031</v>
      </c>
      <c r="Q89">
        <f t="shared" si="12"/>
        <v>934.5</v>
      </c>
      <c r="R89">
        <v>120.3</v>
      </c>
      <c r="S89" s="4">
        <f t="shared" si="13"/>
        <v>0.90414308018334655</v>
      </c>
      <c r="T89">
        <v>947</v>
      </c>
      <c r="U89">
        <v>922</v>
      </c>
    </row>
    <row r="90" spans="3:21" x14ac:dyDescent="0.3">
      <c r="C90" t="s">
        <v>28</v>
      </c>
      <c r="D90">
        <v>0.4</v>
      </c>
      <c r="E90">
        <v>1.46</v>
      </c>
      <c r="F90">
        <v>0.75</v>
      </c>
      <c r="G90">
        <v>100</v>
      </c>
      <c r="H90" s="2">
        <f t="shared" si="9"/>
        <v>0.34382999999999997</v>
      </c>
      <c r="I90">
        <v>19.7</v>
      </c>
      <c r="J90">
        <v>19.7</v>
      </c>
      <c r="K90">
        <v>20</v>
      </c>
      <c r="L90">
        <v>0.15</v>
      </c>
      <c r="M90">
        <v>94</v>
      </c>
      <c r="N90">
        <v>5</v>
      </c>
      <c r="O90" s="2">
        <f t="shared" si="10"/>
        <v>16.707910453025711</v>
      </c>
      <c r="P90" s="2">
        <f t="shared" si="11"/>
        <v>3.3415820906051423</v>
      </c>
      <c r="Q90">
        <f t="shared" si="12"/>
        <v>940.5</v>
      </c>
      <c r="R90">
        <v>130.4</v>
      </c>
      <c r="S90" s="4">
        <f t="shared" si="13"/>
        <v>0.89611073473869407</v>
      </c>
      <c r="T90">
        <v>956</v>
      </c>
      <c r="U90">
        <v>925</v>
      </c>
    </row>
    <row r="91" spans="3:21" x14ac:dyDescent="0.3">
      <c r="D91">
        <v>0.4</v>
      </c>
      <c r="E91">
        <v>1.46</v>
      </c>
      <c r="F91">
        <v>0.75</v>
      </c>
      <c r="G91">
        <v>100</v>
      </c>
      <c r="H91" s="2">
        <f t="shared" si="9"/>
        <v>0.34382999999999997</v>
      </c>
      <c r="I91">
        <v>19.600000000000001</v>
      </c>
      <c r="J91">
        <v>20</v>
      </c>
      <c r="K91">
        <v>20</v>
      </c>
      <c r="L91">
        <v>0.15</v>
      </c>
      <c r="M91">
        <v>611</v>
      </c>
      <c r="N91">
        <v>1</v>
      </c>
      <c r="O91" s="2">
        <f t="shared" si="10"/>
        <v>2.5704477620039552</v>
      </c>
      <c r="P91" s="2">
        <f t="shared" si="11"/>
        <v>2.5704477620039552</v>
      </c>
      <c r="Q91">
        <f t="shared" si="12"/>
        <v>930.5</v>
      </c>
      <c r="R91">
        <v>279</v>
      </c>
      <c r="S91" s="4">
        <f t="shared" si="13"/>
        <v>0.75431645804954162</v>
      </c>
      <c r="T91">
        <v>939</v>
      </c>
      <c r="U91">
        <v>922</v>
      </c>
    </row>
    <row r="92" spans="3:21" x14ac:dyDescent="0.3">
      <c r="D92">
        <v>0.4</v>
      </c>
      <c r="E92">
        <v>1.46</v>
      </c>
      <c r="F92">
        <v>0.75</v>
      </c>
      <c r="G92">
        <v>100</v>
      </c>
      <c r="H92" s="2">
        <f t="shared" si="9"/>
        <v>0.34382999999999997</v>
      </c>
      <c r="I92">
        <v>20</v>
      </c>
      <c r="J92">
        <v>20.399999999999999</v>
      </c>
      <c r="K92">
        <v>20.3</v>
      </c>
      <c r="L92">
        <v>0.15</v>
      </c>
      <c r="M92">
        <v>76</v>
      </c>
      <c r="N92">
        <v>6</v>
      </c>
      <c r="O92" s="2">
        <f t="shared" si="10"/>
        <v>20.665047139268644</v>
      </c>
      <c r="P92" s="2">
        <f t="shared" si="11"/>
        <v>3.4441745232114407</v>
      </c>
      <c r="Q92">
        <f t="shared" si="12"/>
        <v>937.5</v>
      </c>
      <c r="R92">
        <v>131.1</v>
      </c>
      <c r="S92" s="4">
        <f t="shared" si="13"/>
        <v>0.8951239882809281</v>
      </c>
      <c r="T92">
        <v>955</v>
      </c>
      <c r="U92">
        <v>920</v>
      </c>
    </row>
    <row r="93" spans="3:21" x14ac:dyDescent="0.3">
      <c r="D93">
        <v>0.4</v>
      </c>
      <c r="E93">
        <v>1.46</v>
      </c>
      <c r="F93">
        <v>0.75</v>
      </c>
      <c r="G93">
        <v>100</v>
      </c>
      <c r="H93" s="2">
        <f t="shared" si="9"/>
        <v>0.34382999999999997</v>
      </c>
      <c r="I93">
        <v>19.5</v>
      </c>
      <c r="J93">
        <v>19.8</v>
      </c>
      <c r="K93">
        <v>19.899999999999999</v>
      </c>
      <c r="L93">
        <v>0.15</v>
      </c>
      <c r="M93">
        <v>121</v>
      </c>
      <c r="N93">
        <v>4</v>
      </c>
      <c r="O93" s="2">
        <f t="shared" si="10"/>
        <v>12.979699029623278</v>
      </c>
      <c r="P93" s="2">
        <f t="shared" si="11"/>
        <v>3.2449247574058195</v>
      </c>
      <c r="Q93">
        <f t="shared" si="12"/>
        <v>936</v>
      </c>
      <c r="R93">
        <v>136.1</v>
      </c>
      <c r="S93" s="4">
        <f t="shared" si="13"/>
        <v>0.89055175958294597</v>
      </c>
      <c r="T93">
        <v>952</v>
      </c>
      <c r="U93">
        <v>920</v>
      </c>
    </row>
    <row r="94" spans="3:21" x14ac:dyDescent="0.3">
      <c r="D94">
        <v>0.4</v>
      </c>
      <c r="E94">
        <v>1.46</v>
      </c>
      <c r="F94">
        <v>0.75</v>
      </c>
      <c r="G94">
        <v>100</v>
      </c>
      <c r="H94" s="2">
        <f t="shared" si="9"/>
        <v>0.34382999999999997</v>
      </c>
      <c r="I94">
        <v>19.8</v>
      </c>
      <c r="J94">
        <v>20</v>
      </c>
      <c r="K94">
        <v>20</v>
      </c>
      <c r="L94">
        <v>0.15</v>
      </c>
      <c r="M94">
        <v>166</v>
      </c>
      <c r="N94">
        <v>3</v>
      </c>
      <c r="O94" s="2">
        <f t="shared" si="10"/>
        <v>9.4611059191832325</v>
      </c>
      <c r="P94" s="2">
        <f t="shared" si="11"/>
        <v>3.1537019730610774</v>
      </c>
      <c r="Q94">
        <f t="shared" si="12"/>
        <v>936</v>
      </c>
      <c r="R94">
        <v>151.9</v>
      </c>
      <c r="S94" s="4">
        <f t="shared" si="13"/>
        <v>0.87654968961537594</v>
      </c>
      <c r="T94">
        <v>950</v>
      </c>
      <c r="U94">
        <v>922</v>
      </c>
    </row>
    <row r="95" spans="3:21" x14ac:dyDescent="0.3">
      <c r="D95">
        <v>0.4</v>
      </c>
      <c r="E95">
        <v>1.46</v>
      </c>
      <c r="F95">
        <v>0.75</v>
      </c>
      <c r="G95">
        <v>100</v>
      </c>
      <c r="H95" s="2">
        <f t="shared" si="9"/>
        <v>0.34382999999999997</v>
      </c>
      <c r="I95">
        <v>19.8</v>
      </c>
      <c r="J95">
        <v>20</v>
      </c>
      <c r="K95">
        <v>20</v>
      </c>
      <c r="L95">
        <v>0.15</v>
      </c>
      <c r="M95">
        <v>266</v>
      </c>
      <c r="N95">
        <v>2</v>
      </c>
      <c r="O95" s="2">
        <f t="shared" si="10"/>
        <v>5.9042991826481828</v>
      </c>
      <c r="P95" s="2">
        <f t="shared" si="11"/>
        <v>2.9521495913240914</v>
      </c>
      <c r="Q95">
        <f t="shared" si="12"/>
        <v>935</v>
      </c>
      <c r="R95">
        <v>183.5</v>
      </c>
      <c r="S95" s="4">
        <f t="shared" si="13"/>
        <v>0.84767225722800377</v>
      </c>
      <c r="T95">
        <v>947</v>
      </c>
      <c r="U95">
        <v>923</v>
      </c>
    </row>
    <row r="96" spans="3:21" x14ac:dyDescent="0.3">
      <c r="C96" t="s">
        <v>24</v>
      </c>
      <c r="D96">
        <v>0.5</v>
      </c>
      <c r="E96">
        <v>1.46</v>
      </c>
      <c r="F96">
        <v>0.75</v>
      </c>
      <c r="G96">
        <v>100</v>
      </c>
      <c r="H96" s="2">
        <f t="shared" si="9"/>
        <v>0.34382999999999997</v>
      </c>
      <c r="I96">
        <v>19.7</v>
      </c>
      <c r="J96">
        <v>20</v>
      </c>
      <c r="K96">
        <v>20</v>
      </c>
      <c r="L96">
        <v>0.15</v>
      </c>
      <c r="M96">
        <v>620</v>
      </c>
      <c r="N96">
        <v>1</v>
      </c>
      <c r="O96" s="2">
        <f t="shared" si="10"/>
        <v>2.5331348106200271</v>
      </c>
      <c r="P96" s="2">
        <f t="shared" si="11"/>
        <v>2.5331348106200271</v>
      </c>
      <c r="Q96">
        <f t="shared" si="12"/>
        <v>932</v>
      </c>
      <c r="R96">
        <v>284.5</v>
      </c>
      <c r="S96" s="4">
        <f t="shared" si="13"/>
        <v>0.74922371745034</v>
      </c>
      <c r="T96">
        <v>942</v>
      </c>
      <c r="U96">
        <v>922</v>
      </c>
    </row>
    <row r="97" spans="3:33" x14ac:dyDescent="0.3">
      <c r="D97">
        <v>0.5</v>
      </c>
      <c r="E97">
        <v>1.46</v>
      </c>
      <c r="F97">
        <v>0.75</v>
      </c>
      <c r="G97">
        <v>100</v>
      </c>
      <c r="H97" s="2">
        <f t="shared" si="9"/>
        <v>0.34382999999999997</v>
      </c>
      <c r="I97">
        <v>20</v>
      </c>
      <c r="J97">
        <v>20.100000000000001</v>
      </c>
      <c r="K97">
        <v>20</v>
      </c>
      <c r="L97">
        <v>0.15</v>
      </c>
      <c r="M97">
        <v>169</v>
      </c>
      <c r="N97">
        <v>3</v>
      </c>
      <c r="O97" s="2">
        <f t="shared" si="10"/>
        <v>9.2931572933989148</v>
      </c>
      <c r="P97" s="2">
        <f t="shared" si="11"/>
        <v>3.0977190977996383</v>
      </c>
      <c r="Q97">
        <f t="shared" si="12"/>
        <v>936</v>
      </c>
      <c r="R97">
        <v>147.4</v>
      </c>
      <c r="S97" s="4">
        <f t="shared" si="13"/>
        <v>0.88056142973670481</v>
      </c>
      <c r="T97">
        <v>947</v>
      </c>
      <c r="U97">
        <v>925</v>
      </c>
    </row>
    <row r="98" spans="3:33" x14ac:dyDescent="0.3">
      <c r="D98">
        <v>0.5</v>
      </c>
      <c r="E98">
        <v>1.46</v>
      </c>
      <c r="F98">
        <v>0.75</v>
      </c>
      <c r="G98">
        <v>100</v>
      </c>
      <c r="H98" s="2">
        <f t="shared" si="9"/>
        <v>0.34382999999999997</v>
      </c>
      <c r="I98">
        <v>19.600000000000001</v>
      </c>
      <c r="J98">
        <v>20</v>
      </c>
      <c r="K98">
        <v>20</v>
      </c>
      <c r="L98">
        <v>0.15</v>
      </c>
      <c r="M98">
        <v>121</v>
      </c>
      <c r="N98">
        <v>4</v>
      </c>
      <c r="O98" s="2">
        <f t="shared" si="10"/>
        <v>12.979699029623278</v>
      </c>
      <c r="P98" s="2">
        <f t="shared" si="11"/>
        <v>3.2449247574058195</v>
      </c>
      <c r="Q98">
        <f t="shared" si="12"/>
        <v>936.5</v>
      </c>
      <c r="R98">
        <v>132</v>
      </c>
      <c r="S98" s="4">
        <f t="shared" si="13"/>
        <v>0.89421069799418285</v>
      </c>
      <c r="T98">
        <v>950</v>
      </c>
      <c r="U98">
        <v>923</v>
      </c>
    </row>
    <row r="99" spans="3:33" x14ac:dyDescent="0.3">
      <c r="D99">
        <v>0.5</v>
      </c>
      <c r="E99">
        <v>1.46</v>
      </c>
      <c r="F99">
        <v>0.75</v>
      </c>
      <c r="G99">
        <v>100</v>
      </c>
      <c r="H99" s="2">
        <f t="shared" si="9"/>
        <v>0.34382999999999997</v>
      </c>
      <c r="I99">
        <v>20</v>
      </c>
      <c r="J99">
        <v>20</v>
      </c>
      <c r="K99">
        <v>20</v>
      </c>
      <c r="L99">
        <v>0.15</v>
      </c>
      <c r="M99">
        <v>92</v>
      </c>
      <c r="N99">
        <v>5</v>
      </c>
      <c r="O99" s="2">
        <f t="shared" si="10"/>
        <v>17.071125897656703</v>
      </c>
      <c r="P99" s="2">
        <f t="shared" si="11"/>
        <v>3.4142251795313405</v>
      </c>
      <c r="Q99">
        <f t="shared" si="12"/>
        <v>939</v>
      </c>
      <c r="R99">
        <v>125.1</v>
      </c>
      <c r="S99" s="4">
        <f t="shared" si="13"/>
        <v>0.90052147582216702</v>
      </c>
      <c r="T99">
        <v>952</v>
      </c>
      <c r="U99">
        <v>926</v>
      </c>
    </row>
    <row r="100" spans="3:33" x14ac:dyDescent="0.3">
      <c r="D100">
        <v>0.5</v>
      </c>
      <c r="E100">
        <v>1.46</v>
      </c>
      <c r="F100">
        <v>0.75</v>
      </c>
      <c r="G100">
        <v>100</v>
      </c>
      <c r="H100" s="2">
        <f t="shared" si="9"/>
        <v>0.34382999999999997</v>
      </c>
      <c r="I100">
        <v>20</v>
      </c>
      <c r="J100">
        <v>20.100000000000001</v>
      </c>
      <c r="K100">
        <v>20.100000000000001</v>
      </c>
      <c r="L100">
        <v>0.15</v>
      </c>
      <c r="M100">
        <v>271</v>
      </c>
      <c r="N100">
        <v>2</v>
      </c>
      <c r="O100" s="2">
        <f t="shared" si="10"/>
        <v>5.7953637733742323</v>
      </c>
      <c r="P100" s="2">
        <f t="shared" si="11"/>
        <v>2.8976818866871161</v>
      </c>
      <c r="Q100">
        <f t="shared" si="12"/>
        <v>936</v>
      </c>
      <c r="R100">
        <v>185.2</v>
      </c>
      <c r="S100" s="4">
        <f t="shared" si="13"/>
        <v>0.84628746619979589</v>
      </c>
      <c r="T100">
        <v>947</v>
      </c>
      <c r="U100">
        <v>925</v>
      </c>
      <c r="AB100" s="1"/>
      <c r="AC100" s="1"/>
      <c r="AD100" s="1"/>
    </row>
    <row r="101" spans="3:33" x14ac:dyDescent="0.3">
      <c r="D101">
        <v>0.5</v>
      </c>
      <c r="E101">
        <v>1.46</v>
      </c>
      <c r="F101">
        <v>0.75</v>
      </c>
      <c r="G101">
        <v>100</v>
      </c>
      <c r="H101" s="2">
        <f t="shared" si="9"/>
        <v>0.34382999999999997</v>
      </c>
      <c r="I101">
        <v>20</v>
      </c>
      <c r="J101">
        <v>20.100000000000001</v>
      </c>
      <c r="K101">
        <v>20.100000000000001</v>
      </c>
      <c r="L101">
        <v>0.15</v>
      </c>
      <c r="M101">
        <v>77</v>
      </c>
      <c r="N101">
        <v>6</v>
      </c>
      <c r="O101" s="2">
        <f t="shared" si="10"/>
        <v>20.396669903693727</v>
      </c>
      <c r="P101" s="2">
        <f t="shared" si="11"/>
        <v>3.3994449839489547</v>
      </c>
      <c r="Q101">
        <f t="shared" si="12"/>
        <v>935</v>
      </c>
      <c r="R101">
        <v>123.8</v>
      </c>
      <c r="S101" s="4">
        <f t="shared" si="13"/>
        <v>0.9011688885385809</v>
      </c>
      <c r="T101">
        <v>945</v>
      </c>
      <c r="U101">
        <v>925</v>
      </c>
      <c r="AB101" s="1"/>
      <c r="AC101" s="1"/>
      <c r="AD101" s="1"/>
    </row>
    <row r="102" spans="3:33" x14ac:dyDescent="0.3">
      <c r="C102" t="s">
        <v>25</v>
      </c>
      <c r="D102">
        <v>0.4</v>
      </c>
      <c r="E102">
        <v>1.46</v>
      </c>
      <c r="F102">
        <v>0.75</v>
      </c>
      <c r="G102">
        <v>100</v>
      </c>
      <c r="H102" s="2">
        <f t="shared" ref="H102:H113" si="14">E102*G102*3.14*F102/1000</f>
        <v>0.34382999999999997</v>
      </c>
      <c r="I102">
        <v>19.7</v>
      </c>
      <c r="J102">
        <v>20</v>
      </c>
      <c r="K102">
        <v>20</v>
      </c>
      <c r="L102">
        <v>0.15</v>
      </c>
      <c r="M102">
        <v>77</v>
      </c>
      <c r="N102">
        <v>6</v>
      </c>
      <c r="O102" s="2">
        <f t="shared" ref="O102:O133" si="15">L102/M102*60*60/H102</f>
        <v>20.396669903693727</v>
      </c>
      <c r="P102" s="2">
        <f t="shared" ref="P102:P133" si="16">O102/N102</f>
        <v>3.3994449839489547</v>
      </c>
      <c r="Q102">
        <f t="shared" ref="Q102:Q133" si="17">(T102+U102)/2</f>
        <v>937</v>
      </c>
      <c r="R102">
        <v>132.80000000000001</v>
      </c>
      <c r="S102" s="4">
        <f t="shared" si="13"/>
        <v>0.89357524396209742</v>
      </c>
      <c r="T102">
        <v>952</v>
      </c>
      <c r="U102">
        <v>922</v>
      </c>
      <c r="AB102" s="1"/>
      <c r="AC102" s="1"/>
      <c r="AD102" s="1"/>
    </row>
    <row r="103" spans="3:33" x14ac:dyDescent="0.3">
      <c r="D103">
        <v>0.4</v>
      </c>
      <c r="E103">
        <v>1.46</v>
      </c>
      <c r="F103">
        <v>0.75</v>
      </c>
      <c r="G103">
        <v>100</v>
      </c>
      <c r="H103" s="2">
        <f t="shared" si="14"/>
        <v>0.34382999999999997</v>
      </c>
      <c r="I103">
        <v>19.7</v>
      </c>
      <c r="J103">
        <v>20</v>
      </c>
      <c r="K103">
        <v>20</v>
      </c>
      <c r="L103">
        <v>0.15</v>
      </c>
      <c r="M103">
        <v>270</v>
      </c>
      <c r="N103">
        <v>2</v>
      </c>
      <c r="O103" s="2">
        <f t="shared" si="15"/>
        <v>5.816828083645988</v>
      </c>
      <c r="P103" s="2">
        <f t="shared" si="16"/>
        <v>2.908414041822994</v>
      </c>
      <c r="Q103">
        <f t="shared" si="17"/>
        <v>935</v>
      </c>
      <c r="R103">
        <v>188.6</v>
      </c>
      <c r="S103" s="4">
        <f t="shared" si="13"/>
        <v>0.84295180952643334</v>
      </c>
      <c r="T103">
        <v>946</v>
      </c>
      <c r="U103">
        <v>924</v>
      </c>
      <c r="AB103" s="1"/>
      <c r="AC103" s="1"/>
      <c r="AD103" s="1"/>
      <c r="AF103" s="1"/>
      <c r="AG103" s="1"/>
    </row>
    <row r="104" spans="3:33" x14ac:dyDescent="0.3">
      <c r="D104">
        <v>0.4</v>
      </c>
      <c r="E104">
        <v>1.46</v>
      </c>
      <c r="F104">
        <v>0.75</v>
      </c>
      <c r="G104">
        <v>100</v>
      </c>
      <c r="H104" s="2">
        <f t="shared" si="14"/>
        <v>0.34382999999999997</v>
      </c>
      <c r="I104">
        <v>19.899999999999999</v>
      </c>
      <c r="J104">
        <v>20</v>
      </c>
      <c r="K104">
        <v>20</v>
      </c>
      <c r="L104">
        <v>0.15</v>
      </c>
      <c r="M104">
        <v>166</v>
      </c>
      <c r="N104">
        <v>3</v>
      </c>
      <c r="O104" s="2">
        <f t="shared" si="15"/>
        <v>9.4611059191832325</v>
      </c>
      <c r="P104" s="2">
        <f t="shared" si="16"/>
        <v>3.1537019730610774</v>
      </c>
      <c r="Q104">
        <f t="shared" si="17"/>
        <v>935</v>
      </c>
      <c r="R104">
        <v>154.19999999999999</v>
      </c>
      <c r="S104" s="4">
        <f t="shared" si="13"/>
        <v>0.8743399989603784</v>
      </c>
      <c r="T104">
        <v>948</v>
      </c>
      <c r="U104">
        <v>922</v>
      </c>
      <c r="AB104" s="1"/>
      <c r="AC104" s="1"/>
      <c r="AD104" s="1"/>
      <c r="AF104" s="1"/>
      <c r="AG104" s="1"/>
    </row>
    <row r="105" spans="3:33" x14ac:dyDescent="0.3">
      <c r="D105">
        <v>0.4</v>
      </c>
      <c r="E105">
        <v>1.46</v>
      </c>
      <c r="F105">
        <v>0.75</v>
      </c>
      <c r="G105">
        <v>100</v>
      </c>
      <c r="H105" s="2">
        <f t="shared" si="14"/>
        <v>0.34382999999999997</v>
      </c>
      <c r="I105">
        <v>20</v>
      </c>
      <c r="J105">
        <v>20</v>
      </c>
      <c r="K105">
        <v>20</v>
      </c>
      <c r="L105">
        <v>0.15</v>
      </c>
      <c r="M105">
        <v>616</v>
      </c>
      <c r="N105">
        <v>1</v>
      </c>
      <c r="O105" s="2">
        <f t="shared" si="15"/>
        <v>2.5495837379617159</v>
      </c>
      <c r="P105" s="2">
        <f t="shared" si="16"/>
        <v>2.5495837379617159</v>
      </c>
      <c r="Q105">
        <f t="shared" si="17"/>
        <v>933</v>
      </c>
      <c r="R105">
        <v>285</v>
      </c>
      <c r="S105" s="4">
        <f t="shared" si="13"/>
        <v>0.74902392739273926</v>
      </c>
      <c r="T105">
        <v>942</v>
      </c>
      <c r="U105">
        <v>924</v>
      </c>
      <c r="AB105" s="1"/>
      <c r="AC105" s="1"/>
      <c r="AD105" s="1"/>
      <c r="AF105" s="1"/>
      <c r="AG105" s="1"/>
    </row>
    <row r="106" spans="3:33" x14ac:dyDescent="0.3">
      <c r="D106">
        <v>0.4</v>
      </c>
      <c r="E106">
        <v>1.46</v>
      </c>
      <c r="F106">
        <v>0.75</v>
      </c>
      <c r="G106">
        <v>100</v>
      </c>
      <c r="H106" s="2">
        <f t="shared" si="14"/>
        <v>0.34382999999999997</v>
      </c>
      <c r="I106">
        <v>20</v>
      </c>
      <c r="J106">
        <v>20.2</v>
      </c>
      <c r="K106">
        <v>20</v>
      </c>
      <c r="L106">
        <v>0.15</v>
      </c>
      <c r="M106">
        <v>93</v>
      </c>
      <c r="N106">
        <v>5</v>
      </c>
      <c r="O106" s="2">
        <f t="shared" si="15"/>
        <v>16.887565404133515</v>
      </c>
      <c r="P106" s="2">
        <f t="shared" si="16"/>
        <v>3.3775130808267031</v>
      </c>
      <c r="Q106">
        <f t="shared" si="17"/>
        <v>936.5</v>
      </c>
      <c r="R106">
        <v>135.1</v>
      </c>
      <c r="S106" s="4">
        <f t="shared" si="13"/>
        <v>0.89149567216809578</v>
      </c>
      <c r="T106">
        <v>950</v>
      </c>
      <c r="U106">
        <v>923</v>
      </c>
      <c r="AB106" s="1"/>
      <c r="AC106" s="1"/>
      <c r="AD106" s="1"/>
      <c r="AF106" s="1"/>
      <c r="AG106" s="1"/>
    </row>
    <row r="107" spans="3:33" x14ac:dyDescent="0.3">
      <c r="D107">
        <v>0.4</v>
      </c>
      <c r="E107">
        <v>1.46</v>
      </c>
      <c r="F107">
        <v>0.75</v>
      </c>
      <c r="G107">
        <v>100</v>
      </c>
      <c r="H107" s="2">
        <f t="shared" si="14"/>
        <v>0.34382999999999997</v>
      </c>
      <c r="I107">
        <v>19.899999999999999</v>
      </c>
      <c r="J107">
        <v>20</v>
      </c>
      <c r="K107">
        <v>20</v>
      </c>
      <c r="L107">
        <v>0.15</v>
      </c>
      <c r="M107">
        <v>120</v>
      </c>
      <c r="N107">
        <v>4</v>
      </c>
      <c r="O107" s="2">
        <f t="shared" si="15"/>
        <v>13.087863188203475</v>
      </c>
      <c r="P107" s="2">
        <f t="shared" si="16"/>
        <v>3.2719657970508687</v>
      </c>
      <c r="Q107">
        <f t="shared" si="17"/>
        <v>938</v>
      </c>
      <c r="R107">
        <v>141.1</v>
      </c>
      <c r="S107" s="4">
        <f t="shared" si="13"/>
        <v>0.88642083583522491</v>
      </c>
      <c r="T107">
        <v>950</v>
      </c>
      <c r="U107">
        <v>926</v>
      </c>
      <c r="AB107" s="1"/>
      <c r="AC107" s="1"/>
      <c r="AD107" s="1"/>
      <c r="AF107" s="1"/>
      <c r="AG107" s="1"/>
    </row>
    <row r="108" spans="3:33" x14ac:dyDescent="0.3">
      <c r="C108" t="s">
        <v>26</v>
      </c>
      <c r="D108">
        <v>0.5</v>
      </c>
      <c r="E108">
        <v>1.46</v>
      </c>
      <c r="F108">
        <v>0.75</v>
      </c>
      <c r="G108">
        <v>100</v>
      </c>
      <c r="H108" s="2">
        <f t="shared" si="14"/>
        <v>0.34382999999999997</v>
      </c>
      <c r="I108">
        <v>20</v>
      </c>
      <c r="J108">
        <v>20.399999999999999</v>
      </c>
      <c r="K108">
        <v>20.2</v>
      </c>
      <c r="L108">
        <v>0.15</v>
      </c>
      <c r="M108">
        <v>616</v>
      </c>
      <c r="N108">
        <v>1</v>
      </c>
      <c r="O108" s="2">
        <f t="shared" si="15"/>
        <v>2.5495837379617159</v>
      </c>
      <c r="P108" s="2">
        <f t="shared" si="16"/>
        <v>2.5495837379617159</v>
      </c>
      <c r="Q108">
        <f t="shared" si="17"/>
        <v>929.5</v>
      </c>
      <c r="R108">
        <v>285.5</v>
      </c>
      <c r="S108" s="4">
        <f t="shared" si="13"/>
        <v>0.74744650494304543</v>
      </c>
      <c r="T108">
        <v>938</v>
      </c>
      <c r="U108">
        <v>921</v>
      </c>
      <c r="AF108" s="1"/>
      <c r="AG108" s="1"/>
    </row>
    <row r="109" spans="3:33" x14ac:dyDescent="0.3">
      <c r="D109">
        <v>0.5</v>
      </c>
      <c r="E109">
        <v>1.46</v>
      </c>
      <c r="F109">
        <v>0.75</v>
      </c>
      <c r="G109">
        <v>100</v>
      </c>
      <c r="H109" s="2">
        <f t="shared" si="14"/>
        <v>0.34382999999999997</v>
      </c>
      <c r="I109">
        <v>19.7</v>
      </c>
      <c r="J109">
        <v>20</v>
      </c>
      <c r="K109">
        <v>20</v>
      </c>
      <c r="L109">
        <v>0.15</v>
      </c>
      <c r="M109">
        <v>171</v>
      </c>
      <c r="N109">
        <v>3</v>
      </c>
      <c r="O109" s="2">
        <f t="shared" si="15"/>
        <v>9.1844653952305073</v>
      </c>
      <c r="P109" s="2">
        <f t="shared" si="16"/>
        <v>3.0614884650768359</v>
      </c>
      <c r="Q109">
        <f t="shared" si="17"/>
        <v>934</v>
      </c>
      <c r="R109">
        <v>150.6</v>
      </c>
      <c r="S109" s="4">
        <f t="shared" si="13"/>
        <v>0.87741403301238963</v>
      </c>
      <c r="T109">
        <v>947</v>
      </c>
      <c r="U109">
        <v>921</v>
      </c>
      <c r="AB109" s="1"/>
      <c r="AC109" s="1"/>
      <c r="AF109" s="1"/>
      <c r="AG109" s="1"/>
    </row>
    <row r="110" spans="3:33" x14ac:dyDescent="0.3">
      <c r="D110">
        <v>0.5</v>
      </c>
      <c r="E110">
        <v>1.46</v>
      </c>
      <c r="F110">
        <v>0.75</v>
      </c>
      <c r="G110">
        <v>100</v>
      </c>
      <c r="H110" s="2">
        <f t="shared" si="14"/>
        <v>0.34382999999999997</v>
      </c>
      <c r="I110">
        <v>19.899999999999999</v>
      </c>
      <c r="J110">
        <v>20.100000000000001</v>
      </c>
      <c r="K110">
        <v>20.100000000000001</v>
      </c>
      <c r="L110">
        <v>0.15</v>
      </c>
      <c r="M110">
        <v>121</v>
      </c>
      <c r="N110">
        <v>4</v>
      </c>
      <c r="O110" s="2">
        <f t="shared" si="15"/>
        <v>12.979699029623278</v>
      </c>
      <c r="P110" s="2">
        <f t="shared" si="16"/>
        <v>3.2449247574058195</v>
      </c>
      <c r="Q110">
        <f t="shared" si="17"/>
        <v>936.5</v>
      </c>
      <c r="R110">
        <v>135</v>
      </c>
      <c r="S110" s="4">
        <f t="shared" si="13"/>
        <v>0.89158339629056016</v>
      </c>
      <c r="T110">
        <v>949</v>
      </c>
      <c r="U110">
        <v>924</v>
      </c>
      <c r="AB110" s="1"/>
      <c r="AC110" s="1"/>
      <c r="AF110" s="1"/>
      <c r="AG110" s="1"/>
    </row>
    <row r="111" spans="3:33" x14ac:dyDescent="0.3">
      <c r="D111">
        <v>0.5</v>
      </c>
      <c r="E111">
        <v>1.46</v>
      </c>
      <c r="F111">
        <v>0.75</v>
      </c>
      <c r="G111">
        <v>100</v>
      </c>
      <c r="H111" s="2">
        <f t="shared" si="14"/>
        <v>0.34382999999999997</v>
      </c>
      <c r="I111">
        <v>19.7</v>
      </c>
      <c r="J111">
        <v>19.899999999999999</v>
      </c>
      <c r="K111">
        <v>20</v>
      </c>
      <c r="L111">
        <v>0.15</v>
      </c>
      <c r="M111">
        <v>272</v>
      </c>
      <c r="N111">
        <v>2</v>
      </c>
      <c r="O111" s="2">
        <f t="shared" si="15"/>
        <v>5.7740572889132977</v>
      </c>
      <c r="P111" s="2">
        <f t="shared" si="16"/>
        <v>2.8870286444566489</v>
      </c>
      <c r="Q111">
        <f t="shared" si="17"/>
        <v>934.5</v>
      </c>
      <c r="R111">
        <v>183.9</v>
      </c>
      <c r="S111" s="4">
        <f t="shared" si="13"/>
        <v>0.84721034368260817</v>
      </c>
      <c r="T111">
        <v>946</v>
      </c>
      <c r="U111">
        <v>923</v>
      </c>
      <c r="AB111" s="1"/>
      <c r="AC111" s="1"/>
    </row>
    <row r="112" spans="3:33" x14ac:dyDescent="0.3">
      <c r="D112">
        <v>0.5</v>
      </c>
      <c r="E112">
        <v>1.46</v>
      </c>
      <c r="F112">
        <v>0.75</v>
      </c>
      <c r="G112">
        <v>100</v>
      </c>
      <c r="H112" s="2">
        <f t="shared" si="14"/>
        <v>0.34382999999999997</v>
      </c>
      <c r="I112">
        <v>20</v>
      </c>
      <c r="J112">
        <v>20</v>
      </c>
      <c r="K112">
        <v>20</v>
      </c>
      <c r="L112">
        <v>0.15</v>
      </c>
      <c r="M112">
        <v>94</v>
      </c>
      <c r="N112">
        <v>5</v>
      </c>
      <c r="O112" s="2">
        <f t="shared" si="15"/>
        <v>16.707910453025711</v>
      </c>
      <c r="P112" s="2">
        <f t="shared" si="16"/>
        <v>3.3415820906051423</v>
      </c>
      <c r="Q112">
        <f t="shared" si="17"/>
        <v>935.5</v>
      </c>
      <c r="R112">
        <v>126.8</v>
      </c>
      <c r="S112" s="4">
        <f t="shared" si="13"/>
        <v>0.89862178907726642</v>
      </c>
      <c r="T112">
        <v>949</v>
      </c>
      <c r="U112">
        <v>922</v>
      </c>
      <c r="AB112" s="1"/>
      <c r="AC112" s="1"/>
    </row>
    <row r="113" spans="1:30" x14ac:dyDescent="0.3">
      <c r="D113">
        <v>0.5</v>
      </c>
      <c r="E113">
        <v>1.46</v>
      </c>
      <c r="F113">
        <v>0.75</v>
      </c>
      <c r="G113">
        <v>100</v>
      </c>
      <c r="H113" s="2">
        <f t="shared" si="14"/>
        <v>0.34382999999999997</v>
      </c>
      <c r="I113">
        <v>20</v>
      </c>
      <c r="J113">
        <v>20.3</v>
      </c>
      <c r="K113">
        <v>20.2</v>
      </c>
      <c r="L113">
        <v>0.15</v>
      </c>
      <c r="M113">
        <v>76</v>
      </c>
      <c r="N113">
        <v>6</v>
      </c>
      <c r="O113" s="2">
        <f t="shared" si="15"/>
        <v>20.665047139268644</v>
      </c>
      <c r="P113" s="2">
        <f t="shared" si="16"/>
        <v>3.4441745232114407</v>
      </c>
      <c r="Q113">
        <f t="shared" si="17"/>
        <v>933.5</v>
      </c>
      <c r="R113">
        <v>124.1</v>
      </c>
      <c r="S113" s="4">
        <f t="shared" si="13"/>
        <v>0.90072810756060206</v>
      </c>
      <c r="T113">
        <v>947</v>
      </c>
      <c r="U113">
        <v>920</v>
      </c>
      <c r="AB113" s="1"/>
      <c r="AC113" s="1"/>
    </row>
    <row r="114" spans="1:30" x14ac:dyDescent="0.3">
      <c r="A114" s="3"/>
      <c r="C114" t="s">
        <v>31</v>
      </c>
      <c r="D114">
        <v>0.6</v>
      </c>
      <c r="E114">
        <v>0.26</v>
      </c>
      <c r="F114">
        <v>0.75</v>
      </c>
      <c r="G114">
        <v>100</v>
      </c>
      <c r="H114" s="2">
        <f t="shared" ref="H114:H119" si="18">E114*G114*3.14*F114/1000</f>
        <v>6.1230000000000007E-2</v>
      </c>
      <c r="I114">
        <v>19.7</v>
      </c>
      <c r="J114">
        <v>19.899999999999999</v>
      </c>
      <c r="K114">
        <v>19.899999999999999</v>
      </c>
      <c r="L114">
        <v>0.05</v>
      </c>
      <c r="M114">
        <v>1428</v>
      </c>
      <c r="N114">
        <v>1</v>
      </c>
      <c r="O114" s="2">
        <f t="shared" si="15"/>
        <v>2.0586382519690876</v>
      </c>
      <c r="P114" s="2">
        <f t="shared" si="16"/>
        <v>2.0586382519690876</v>
      </c>
      <c r="Q114">
        <f t="shared" si="17"/>
        <v>917.5</v>
      </c>
      <c r="R114">
        <v>328</v>
      </c>
      <c r="S114" s="4">
        <f t="shared" si="13"/>
        <v>0.69932206889619186</v>
      </c>
      <c r="T114">
        <v>920</v>
      </c>
      <c r="U114">
        <v>915</v>
      </c>
      <c r="AB114" s="1"/>
      <c r="AC114" s="1"/>
    </row>
    <row r="115" spans="1:30" x14ac:dyDescent="0.3">
      <c r="D115">
        <v>0.6</v>
      </c>
      <c r="E115">
        <v>0.26</v>
      </c>
      <c r="F115">
        <v>0.75</v>
      </c>
      <c r="G115">
        <v>100</v>
      </c>
      <c r="H115" s="2">
        <f t="shared" si="18"/>
        <v>6.1230000000000007E-2</v>
      </c>
      <c r="I115">
        <v>20</v>
      </c>
      <c r="J115">
        <v>20.100000000000001</v>
      </c>
      <c r="K115">
        <v>20.100000000000001</v>
      </c>
      <c r="L115">
        <v>0.05</v>
      </c>
      <c r="M115">
        <v>148</v>
      </c>
      <c r="N115">
        <v>6</v>
      </c>
      <c r="O115" s="2">
        <f t="shared" si="15"/>
        <v>19.863077187917952</v>
      </c>
      <c r="P115" s="2">
        <f t="shared" si="16"/>
        <v>3.310512864652992</v>
      </c>
      <c r="Q115">
        <f t="shared" si="17"/>
        <v>922.5</v>
      </c>
      <c r="R115">
        <v>100.9</v>
      </c>
      <c r="S115" s="4">
        <f t="shared" si="13"/>
        <v>0.91957353745913539</v>
      </c>
      <c r="T115">
        <v>927</v>
      </c>
      <c r="U115">
        <v>918</v>
      </c>
      <c r="AB115" s="1"/>
      <c r="AC115" s="1"/>
    </row>
    <row r="116" spans="1:30" x14ac:dyDescent="0.3">
      <c r="D116">
        <v>0.6</v>
      </c>
      <c r="E116">
        <v>0.26</v>
      </c>
      <c r="F116">
        <v>0.75</v>
      </c>
      <c r="G116">
        <v>100</v>
      </c>
      <c r="H116" s="2">
        <f t="shared" si="18"/>
        <v>6.1230000000000007E-2</v>
      </c>
      <c r="I116">
        <v>19.7</v>
      </c>
      <c r="J116">
        <v>20</v>
      </c>
      <c r="K116">
        <v>20</v>
      </c>
      <c r="L116">
        <v>0.05</v>
      </c>
      <c r="M116">
        <v>239</v>
      </c>
      <c r="N116">
        <v>4</v>
      </c>
      <c r="O116" s="2">
        <f t="shared" si="15"/>
        <v>12.300148216786011</v>
      </c>
      <c r="P116" s="2">
        <f t="shared" si="16"/>
        <v>3.0750370541965029</v>
      </c>
      <c r="Q116">
        <f t="shared" si="17"/>
        <v>923</v>
      </c>
      <c r="R116">
        <v>123.1</v>
      </c>
      <c r="S116" s="4">
        <f t="shared" si="13"/>
        <v>0.900327879357398</v>
      </c>
      <c r="T116">
        <v>927</v>
      </c>
      <c r="U116">
        <v>919</v>
      </c>
      <c r="AB116" s="1"/>
      <c r="AC116" s="1"/>
    </row>
    <row r="117" spans="1:30" x14ac:dyDescent="0.3">
      <c r="D117">
        <v>0.6</v>
      </c>
      <c r="E117">
        <v>0.26</v>
      </c>
      <c r="F117">
        <v>0.75</v>
      </c>
      <c r="G117">
        <v>100</v>
      </c>
      <c r="H117" s="2">
        <f t="shared" si="18"/>
        <v>6.1230000000000007E-2</v>
      </c>
      <c r="I117">
        <v>20</v>
      </c>
      <c r="J117">
        <v>20</v>
      </c>
      <c r="K117">
        <v>20</v>
      </c>
      <c r="L117">
        <v>0.05</v>
      </c>
      <c r="M117">
        <v>537</v>
      </c>
      <c r="N117">
        <v>2</v>
      </c>
      <c r="O117" s="2">
        <f t="shared" si="15"/>
        <v>5.4743676421077421</v>
      </c>
      <c r="P117" s="2">
        <f t="shared" si="16"/>
        <v>2.737183821053871</v>
      </c>
      <c r="Q117">
        <f t="shared" si="17"/>
        <v>922.5</v>
      </c>
      <c r="R117">
        <v>191.9</v>
      </c>
      <c r="S117" s="4">
        <f t="shared" si="13"/>
        <v>0.83742427886086457</v>
      </c>
      <c r="T117">
        <v>926</v>
      </c>
      <c r="U117">
        <v>919</v>
      </c>
    </row>
    <row r="118" spans="1:30" x14ac:dyDescent="0.3">
      <c r="D118">
        <v>0.6</v>
      </c>
      <c r="E118">
        <v>0.26</v>
      </c>
      <c r="F118">
        <v>0.75</v>
      </c>
      <c r="G118">
        <v>100</v>
      </c>
      <c r="H118" s="2">
        <f t="shared" si="18"/>
        <v>6.1230000000000007E-2</v>
      </c>
      <c r="I118">
        <v>19.899999999999999</v>
      </c>
      <c r="J118">
        <v>20</v>
      </c>
      <c r="K118">
        <v>20</v>
      </c>
      <c r="L118">
        <v>0.05</v>
      </c>
      <c r="M118">
        <v>182</v>
      </c>
      <c r="N118">
        <v>5</v>
      </c>
      <c r="O118" s="2">
        <f t="shared" si="15"/>
        <v>16.152392438526686</v>
      </c>
      <c r="P118" s="2">
        <f t="shared" si="16"/>
        <v>3.2304784877053372</v>
      </c>
      <c r="Q118">
        <f t="shared" si="17"/>
        <v>925</v>
      </c>
      <c r="R118">
        <v>110.2</v>
      </c>
      <c r="S118" s="4">
        <f t="shared" si="13"/>
        <v>0.91181647344370809</v>
      </c>
      <c r="T118">
        <v>930</v>
      </c>
      <c r="U118">
        <v>920</v>
      </c>
    </row>
    <row r="119" spans="1:30" x14ac:dyDescent="0.3">
      <c r="D119">
        <v>0.6</v>
      </c>
      <c r="E119">
        <v>0.26</v>
      </c>
      <c r="F119">
        <v>0.75</v>
      </c>
      <c r="G119">
        <v>100</v>
      </c>
      <c r="H119" s="2">
        <f t="shared" si="18"/>
        <v>6.1230000000000007E-2</v>
      </c>
      <c r="I119">
        <v>19.7</v>
      </c>
      <c r="J119">
        <v>20</v>
      </c>
      <c r="K119">
        <v>20</v>
      </c>
      <c r="L119">
        <v>0.05</v>
      </c>
      <c r="M119">
        <v>331</v>
      </c>
      <c r="N119">
        <v>3</v>
      </c>
      <c r="O119" s="2">
        <f t="shared" si="15"/>
        <v>8.8813759027548542</v>
      </c>
      <c r="P119" s="2">
        <f t="shared" si="16"/>
        <v>2.9604586342516179</v>
      </c>
      <c r="Q119">
        <f t="shared" si="17"/>
        <v>919.5</v>
      </c>
      <c r="R119">
        <v>147</v>
      </c>
      <c r="S119" s="4">
        <f t="shared" si="13"/>
        <v>0.87849219553395819</v>
      </c>
      <c r="T119">
        <v>923</v>
      </c>
      <c r="U119">
        <v>916</v>
      </c>
    </row>
    <row r="120" spans="1:30" x14ac:dyDescent="0.3">
      <c r="C120" t="s">
        <v>32</v>
      </c>
      <c r="D120">
        <v>0.6</v>
      </c>
      <c r="E120">
        <v>0.26</v>
      </c>
      <c r="F120">
        <v>0.75</v>
      </c>
      <c r="G120">
        <v>100</v>
      </c>
      <c r="H120" s="2">
        <f t="shared" ref="H120:H125" si="19">E120*G120*3.14*F120/1000</f>
        <v>6.1230000000000007E-2</v>
      </c>
      <c r="I120">
        <v>19.7</v>
      </c>
      <c r="J120">
        <v>19.8</v>
      </c>
      <c r="K120">
        <v>19.7</v>
      </c>
      <c r="L120">
        <v>0.05</v>
      </c>
      <c r="M120">
        <v>309</v>
      </c>
      <c r="N120">
        <v>3</v>
      </c>
      <c r="O120" s="2">
        <f t="shared" si="15"/>
        <v>9.5137068731775312</v>
      </c>
      <c r="P120" s="2">
        <f t="shared" si="16"/>
        <v>3.1712356243925104</v>
      </c>
      <c r="Q120">
        <f t="shared" si="17"/>
        <v>927.5</v>
      </c>
      <c r="R120">
        <v>132.30000000000001</v>
      </c>
      <c r="S120" s="4">
        <f t="shared" si="13"/>
        <v>0.89278192711865567</v>
      </c>
      <c r="T120">
        <v>931</v>
      </c>
      <c r="U120">
        <v>924</v>
      </c>
    </row>
    <row r="121" spans="1:30" x14ac:dyDescent="0.3">
      <c r="D121">
        <v>0.6</v>
      </c>
      <c r="E121">
        <v>0.26</v>
      </c>
      <c r="F121">
        <v>0.75</v>
      </c>
      <c r="G121">
        <v>100</v>
      </c>
      <c r="H121" s="2">
        <f t="shared" si="19"/>
        <v>6.1230000000000007E-2</v>
      </c>
      <c r="I121">
        <v>19.899999999999999</v>
      </c>
      <c r="J121">
        <v>20</v>
      </c>
      <c r="K121">
        <v>20</v>
      </c>
      <c r="L121">
        <v>0.05</v>
      </c>
      <c r="M121">
        <v>171</v>
      </c>
      <c r="N121">
        <v>5</v>
      </c>
      <c r="O121" s="2">
        <f t="shared" si="15"/>
        <v>17.191435226969922</v>
      </c>
      <c r="P121" s="2">
        <f t="shared" si="16"/>
        <v>3.4382870453939844</v>
      </c>
      <c r="Q121">
        <f t="shared" si="17"/>
        <v>928.5</v>
      </c>
      <c r="R121">
        <v>101</v>
      </c>
      <c r="S121" s="4">
        <f t="shared" si="13"/>
        <v>0.92007730884540562</v>
      </c>
      <c r="T121">
        <v>932</v>
      </c>
      <c r="U121">
        <v>925</v>
      </c>
    </row>
    <row r="122" spans="1:30" x14ac:dyDescent="0.3">
      <c r="D122">
        <v>0.6</v>
      </c>
      <c r="E122">
        <v>0.26</v>
      </c>
      <c r="F122">
        <v>0.75</v>
      </c>
      <c r="G122">
        <v>100</v>
      </c>
      <c r="H122" s="2">
        <f t="shared" si="19"/>
        <v>6.1230000000000007E-2</v>
      </c>
      <c r="I122">
        <v>19.600000000000001</v>
      </c>
      <c r="J122">
        <v>19.5</v>
      </c>
      <c r="K122">
        <v>19.600000000000001</v>
      </c>
      <c r="L122">
        <v>0.05</v>
      </c>
      <c r="M122">
        <v>1251</v>
      </c>
      <c r="N122">
        <v>1</v>
      </c>
      <c r="O122" s="2">
        <f t="shared" si="15"/>
        <v>2.3499084123196301</v>
      </c>
      <c r="P122" s="2">
        <f t="shared" si="16"/>
        <v>2.3499084123196301</v>
      </c>
      <c r="Q122">
        <f t="shared" si="17"/>
        <v>930</v>
      </c>
      <c r="R122">
        <v>313</v>
      </c>
      <c r="S122" s="4">
        <f t="shared" si="13"/>
        <v>0.71947271205025709</v>
      </c>
      <c r="T122">
        <v>933</v>
      </c>
      <c r="U122">
        <v>927</v>
      </c>
    </row>
    <row r="123" spans="1:30" x14ac:dyDescent="0.3">
      <c r="D123">
        <v>0.6</v>
      </c>
      <c r="E123">
        <v>0.26</v>
      </c>
      <c r="F123">
        <v>0.75</v>
      </c>
      <c r="G123">
        <v>100</v>
      </c>
      <c r="H123" s="2">
        <f t="shared" si="19"/>
        <v>6.1230000000000007E-2</v>
      </c>
      <c r="I123">
        <v>19.8</v>
      </c>
      <c r="J123">
        <v>20</v>
      </c>
      <c r="K123">
        <v>20</v>
      </c>
      <c r="L123">
        <v>0.05</v>
      </c>
      <c r="M123">
        <v>135</v>
      </c>
      <c r="N123">
        <v>6</v>
      </c>
      <c r="O123" s="2">
        <f t="shared" si="15"/>
        <v>21.775817954161905</v>
      </c>
      <c r="P123" s="2">
        <f t="shared" si="16"/>
        <v>3.6293029923603175</v>
      </c>
      <c r="Q123">
        <f t="shared" si="17"/>
        <v>932.5</v>
      </c>
      <c r="R123">
        <v>98.8</v>
      </c>
      <c r="S123" s="4">
        <f t="shared" si="13"/>
        <v>0.9223292837970013</v>
      </c>
      <c r="T123">
        <v>936</v>
      </c>
      <c r="U123">
        <v>929</v>
      </c>
      <c r="AC123" s="1"/>
      <c r="AD123" s="1"/>
    </row>
    <row r="124" spans="1:30" x14ac:dyDescent="0.3">
      <c r="D124">
        <v>0.6</v>
      </c>
      <c r="E124">
        <v>0.26</v>
      </c>
      <c r="F124">
        <v>0.75</v>
      </c>
      <c r="G124">
        <v>100</v>
      </c>
      <c r="H124" s="2">
        <f t="shared" si="19"/>
        <v>6.1230000000000007E-2</v>
      </c>
      <c r="I124">
        <v>20</v>
      </c>
      <c r="J124">
        <v>20</v>
      </c>
      <c r="K124">
        <v>20</v>
      </c>
      <c r="L124">
        <v>0.05</v>
      </c>
      <c r="M124">
        <v>473</v>
      </c>
      <c r="N124">
        <v>2</v>
      </c>
      <c r="O124" s="2">
        <f t="shared" si="15"/>
        <v>6.2150854626043488</v>
      </c>
      <c r="P124" s="2">
        <f t="shared" si="16"/>
        <v>3.1075427313021744</v>
      </c>
      <c r="Q124">
        <f t="shared" si="17"/>
        <v>933.5</v>
      </c>
      <c r="R124">
        <v>184.7</v>
      </c>
      <c r="S124" s="4">
        <f t="shared" si="13"/>
        <v>0.84628441007461053</v>
      </c>
      <c r="T124">
        <v>937</v>
      </c>
      <c r="U124">
        <v>930</v>
      </c>
      <c r="AC124" s="1"/>
      <c r="AD124" s="1"/>
    </row>
    <row r="125" spans="1:30" x14ac:dyDescent="0.3">
      <c r="D125">
        <v>0.6</v>
      </c>
      <c r="E125">
        <v>0.26</v>
      </c>
      <c r="F125">
        <v>0.75</v>
      </c>
      <c r="G125">
        <v>100</v>
      </c>
      <c r="H125" s="2">
        <f t="shared" si="19"/>
        <v>6.1230000000000007E-2</v>
      </c>
      <c r="I125">
        <v>19.8</v>
      </c>
      <c r="J125">
        <v>19.600000000000001</v>
      </c>
      <c r="K125">
        <v>19.7</v>
      </c>
      <c r="L125">
        <v>0.05</v>
      </c>
      <c r="M125">
        <v>211</v>
      </c>
      <c r="N125">
        <v>4</v>
      </c>
      <c r="O125" s="2">
        <f t="shared" si="15"/>
        <v>13.932395373515909</v>
      </c>
      <c r="P125" s="2">
        <f t="shared" si="16"/>
        <v>3.4830988433789773</v>
      </c>
      <c r="Q125">
        <f t="shared" si="17"/>
        <v>934.5</v>
      </c>
      <c r="R125">
        <v>120.3</v>
      </c>
      <c r="S125" s="4">
        <f t="shared" si="13"/>
        <v>0.90414308018334655</v>
      </c>
      <c r="T125">
        <v>938</v>
      </c>
      <c r="U125">
        <v>931</v>
      </c>
      <c r="AC125" s="1"/>
      <c r="AD125" s="1"/>
    </row>
    <row r="126" spans="1:30" x14ac:dyDescent="0.3">
      <c r="C126" t="s">
        <v>32</v>
      </c>
      <c r="D126">
        <v>0.1</v>
      </c>
      <c r="E126">
        <v>0.26</v>
      </c>
      <c r="F126">
        <v>0.75</v>
      </c>
      <c r="G126">
        <v>100</v>
      </c>
      <c r="H126" s="2">
        <f t="shared" ref="H126:H132" si="20">E126*G126*3.14*F126/1000</f>
        <v>6.1230000000000007E-2</v>
      </c>
      <c r="I126" s="2">
        <v>20.5</v>
      </c>
      <c r="J126">
        <v>19.8</v>
      </c>
      <c r="K126">
        <v>19.8</v>
      </c>
      <c r="L126">
        <v>0.05</v>
      </c>
      <c r="M126">
        <v>1131</v>
      </c>
      <c r="N126">
        <v>1</v>
      </c>
      <c r="O126" s="2">
        <f t="shared" si="15"/>
        <v>2.5992355648203858</v>
      </c>
      <c r="P126" s="2">
        <f t="shared" si="16"/>
        <v>2.5992355648203858</v>
      </c>
      <c r="Q126">
        <f t="shared" si="17"/>
        <v>928</v>
      </c>
      <c r="R126">
        <v>308.5</v>
      </c>
      <c r="S126" s="4">
        <f t="shared" si="13"/>
        <v>0.72343918494523107</v>
      </c>
      <c r="T126">
        <v>930</v>
      </c>
      <c r="U126">
        <v>926</v>
      </c>
      <c r="AC126" s="1"/>
      <c r="AD126" s="1"/>
    </row>
    <row r="127" spans="1:30" x14ac:dyDescent="0.3">
      <c r="D127">
        <v>0.1</v>
      </c>
      <c r="E127">
        <v>0.26</v>
      </c>
      <c r="F127">
        <v>0.75</v>
      </c>
      <c r="G127">
        <v>100</v>
      </c>
      <c r="H127" s="2">
        <f t="shared" si="20"/>
        <v>6.1230000000000007E-2</v>
      </c>
      <c r="I127">
        <v>20</v>
      </c>
      <c r="J127">
        <v>19.899999999999999</v>
      </c>
      <c r="K127">
        <v>20</v>
      </c>
      <c r="L127">
        <v>0.05</v>
      </c>
      <c r="M127">
        <v>465</v>
      </c>
      <c r="N127">
        <v>2</v>
      </c>
      <c r="O127" s="2">
        <f t="shared" si="15"/>
        <v>6.3220116641115194</v>
      </c>
      <c r="P127" s="2">
        <f t="shared" si="16"/>
        <v>3.1610058320557597</v>
      </c>
      <c r="Q127">
        <f t="shared" si="17"/>
        <v>930</v>
      </c>
      <c r="R127">
        <v>195.4</v>
      </c>
      <c r="S127" s="4">
        <f t="shared" si="13"/>
        <v>0.83562711562855507</v>
      </c>
      <c r="T127">
        <v>933</v>
      </c>
      <c r="U127">
        <v>927</v>
      </c>
      <c r="AC127" s="1"/>
      <c r="AD127" s="1"/>
    </row>
    <row r="128" spans="1:30" x14ac:dyDescent="0.3">
      <c r="D128">
        <v>0.1</v>
      </c>
      <c r="E128">
        <v>0.26</v>
      </c>
      <c r="F128">
        <v>0.75</v>
      </c>
      <c r="G128">
        <v>100</v>
      </c>
      <c r="H128" s="2">
        <f t="shared" si="20"/>
        <v>6.1230000000000007E-2</v>
      </c>
      <c r="I128">
        <v>20</v>
      </c>
      <c r="J128">
        <v>19.5</v>
      </c>
      <c r="K128">
        <v>19.899999999999999</v>
      </c>
      <c r="L128">
        <v>0.05</v>
      </c>
      <c r="M128">
        <v>287</v>
      </c>
      <c r="N128">
        <v>3</v>
      </c>
      <c r="O128" s="2">
        <f t="shared" si="15"/>
        <v>10.242980570773021</v>
      </c>
      <c r="P128" s="2">
        <f t="shared" si="16"/>
        <v>3.4143268569243403</v>
      </c>
      <c r="Q128">
        <f t="shared" si="17"/>
        <v>932.5</v>
      </c>
      <c r="R128">
        <v>162.19999999999999</v>
      </c>
      <c r="S128" s="4">
        <f t="shared" si="13"/>
        <v>0.86673263097695963</v>
      </c>
      <c r="T128">
        <v>936</v>
      </c>
      <c r="U128">
        <v>929</v>
      </c>
      <c r="AC128" s="1"/>
      <c r="AD128" s="1"/>
    </row>
    <row r="129" spans="3:30" x14ac:dyDescent="0.3">
      <c r="D129">
        <v>0.1</v>
      </c>
      <c r="E129">
        <v>0.26</v>
      </c>
      <c r="F129">
        <v>0.75</v>
      </c>
      <c r="G129">
        <v>100</v>
      </c>
      <c r="H129" s="2">
        <f t="shared" si="20"/>
        <v>6.1230000000000007E-2</v>
      </c>
      <c r="I129">
        <v>20</v>
      </c>
      <c r="J129">
        <v>20</v>
      </c>
      <c r="K129">
        <v>20</v>
      </c>
      <c r="L129">
        <v>0.05</v>
      </c>
      <c r="M129">
        <v>209</v>
      </c>
      <c r="N129">
        <v>4</v>
      </c>
      <c r="O129" s="2">
        <f t="shared" si="15"/>
        <v>14.065719731157209</v>
      </c>
      <c r="P129" s="2">
        <f t="shared" si="16"/>
        <v>3.5164299327893023</v>
      </c>
      <c r="Q129">
        <f t="shared" si="17"/>
        <v>932.5</v>
      </c>
      <c r="R129">
        <v>145.6</v>
      </c>
      <c r="S129" s="4">
        <f t="shared" si="13"/>
        <v>0.88165987325473527</v>
      </c>
      <c r="T129">
        <v>936</v>
      </c>
      <c r="U129">
        <v>929</v>
      </c>
      <c r="AC129" s="1"/>
      <c r="AD129" s="1"/>
    </row>
    <row r="130" spans="3:30" x14ac:dyDescent="0.3">
      <c r="D130">
        <v>0.1</v>
      </c>
      <c r="E130">
        <v>0.26</v>
      </c>
      <c r="F130">
        <v>0.75</v>
      </c>
      <c r="G130">
        <v>100</v>
      </c>
      <c r="H130" s="2">
        <f t="shared" si="20"/>
        <v>6.1230000000000007E-2</v>
      </c>
      <c r="I130">
        <v>20</v>
      </c>
      <c r="J130">
        <v>20</v>
      </c>
      <c r="K130">
        <v>20</v>
      </c>
      <c r="L130">
        <v>0.05</v>
      </c>
      <c r="M130">
        <v>160</v>
      </c>
      <c r="N130">
        <v>5</v>
      </c>
      <c r="O130" s="2">
        <f t="shared" si="15"/>
        <v>18.373346398824104</v>
      </c>
      <c r="P130" s="2">
        <f t="shared" si="16"/>
        <v>3.6746692797648208</v>
      </c>
      <c r="Q130">
        <f t="shared" si="17"/>
        <v>933.5</v>
      </c>
      <c r="R130">
        <v>138.30000000000001</v>
      </c>
      <c r="S130" s="4">
        <f t="shared" si="13"/>
        <v>0.88827835399484401</v>
      </c>
      <c r="T130">
        <v>938</v>
      </c>
      <c r="U130">
        <v>929</v>
      </c>
      <c r="AC130" s="1"/>
      <c r="AD130" s="1"/>
    </row>
    <row r="131" spans="3:30" x14ac:dyDescent="0.3">
      <c r="D131">
        <v>0.1</v>
      </c>
      <c r="E131">
        <v>0.26</v>
      </c>
      <c r="F131">
        <v>0.75</v>
      </c>
      <c r="G131">
        <v>100</v>
      </c>
      <c r="H131" s="2">
        <f t="shared" si="20"/>
        <v>6.1230000000000007E-2</v>
      </c>
      <c r="I131">
        <v>19.8</v>
      </c>
      <c r="J131">
        <v>19.7</v>
      </c>
      <c r="K131">
        <v>20.100000000000001</v>
      </c>
      <c r="L131">
        <v>0.05</v>
      </c>
      <c r="M131">
        <v>128</v>
      </c>
      <c r="N131">
        <v>6</v>
      </c>
      <c r="O131" s="2">
        <f t="shared" si="15"/>
        <v>22.966682998530128</v>
      </c>
      <c r="P131" s="2">
        <f t="shared" si="16"/>
        <v>3.8277804997550215</v>
      </c>
      <c r="Q131">
        <f t="shared" si="17"/>
        <v>935.5</v>
      </c>
      <c r="R131">
        <v>135.4</v>
      </c>
      <c r="S131" s="4">
        <f t="shared" si="13"/>
        <v>0.89110080780545364</v>
      </c>
      <c r="T131">
        <v>940</v>
      </c>
      <c r="U131">
        <v>931</v>
      </c>
    </row>
    <row r="132" spans="3:30" x14ac:dyDescent="0.3">
      <c r="C132" t="s">
        <v>33</v>
      </c>
      <c r="D132">
        <v>0.1</v>
      </c>
      <c r="E132">
        <v>1.46</v>
      </c>
      <c r="F132">
        <v>0.75</v>
      </c>
      <c r="G132">
        <v>100</v>
      </c>
      <c r="H132" s="2">
        <f t="shared" si="20"/>
        <v>0.34382999999999997</v>
      </c>
      <c r="I132">
        <v>20</v>
      </c>
      <c r="J132">
        <v>20</v>
      </c>
      <c r="K132">
        <v>20</v>
      </c>
      <c r="L132">
        <v>0.15</v>
      </c>
      <c r="M132">
        <v>595</v>
      </c>
      <c r="N132">
        <v>1</v>
      </c>
      <c r="O132" s="2">
        <f t="shared" si="15"/>
        <v>2.6395690463603643</v>
      </c>
      <c r="P132" s="2">
        <f t="shared" si="16"/>
        <v>2.6395690463603643</v>
      </c>
      <c r="Q132">
        <f t="shared" si="17"/>
        <v>915</v>
      </c>
      <c r="R132">
        <v>289</v>
      </c>
      <c r="S132" s="4">
        <f t="shared" si="13"/>
        <v>0.73928681070389768</v>
      </c>
      <c r="T132">
        <v>923</v>
      </c>
      <c r="U132">
        <v>907</v>
      </c>
    </row>
    <row r="133" spans="3:30" x14ac:dyDescent="0.3">
      <c r="D133">
        <v>0.1</v>
      </c>
      <c r="E133">
        <v>1.46</v>
      </c>
      <c r="F133">
        <v>0.75</v>
      </c>
      <c r="G133">
        <v>100</v>
      </c>
      <c r="H133" s="2">
        <f t="shared" ref="H133:H138" si="21">E133*G133*3.14*F133/1000</f>
        <v>0.34382999999999997</v>
      </c>
      <c r="I133">
        <v>19.8</v>
      </c>
      <c r="J133">
        <v>19.8</v>
      </c>
      <c r="K133">
        <v>19.8</v>
      </c>
      <c r="L133">
        <v>0.15</v>
      </c>
      <c r="M133">
        <v>83</v>
      </c>
      <c r="N133">
        <v>6</v>
      </c>
      <c r="O133" s="2">
        <f t="shared" si="15"/>
        <v>18.922211838366465</v>
      </c>
      <c r="P133" s="2">
        <f t="shared" si="16"/>
        <v>3.1537019730610774</v>
      </c>
      <c r="Q133">
        <f t="shared" si="17"/>
        <v>919</v>
      </c>
      <c r="R133">
        <v>241</v>
      </c>
      <c r="S133" s="4">
        <f t="shared" si="13"/>
        <v>0.78907382881179333</v>
      </c>
      <c r="T133">
        <v>929</v>
      </c>
      <c r="U133">
        <v>909</v>
      </c>
    </row>
    <row r="134" spans="3:30" x14ac:dyDescent="0.3">
      <c r="D134">
        <v>0.1</v>
      </c>
      <c r="E134">
        <v>1.46</v>
      </c>
      <c r="F134">
        <v>0.75</v>
      </c>
      <c r="G134">
        <v>100</v>
      </c>
      <c r="H134" s="2">
        <f t="shared" si="21"/>
        <v>0.34382999999999997</v>
      </c>
      <c r="I134">
        <v>20</v>
      </c>
      <c r="J134">
        <v>20.3</v>
      </c>
      <c r="K134">
        <v>20.399999999999999</v>
      </c>
      <c r="L134">
        <v>0.15</v>
      </c>
      <c r="M134">
        <v>273</v>
      </c>
      <c r="N134">
        <v>2</v>
      </c>
      <c r="O134" s="2">
        <f t="shared" ref="O134:O165" si="22">L134/M134*60*60/H134</f>
        <v>5.7529068959136147</v>
      </c>
      <c r="P134" s="2">
        <f t="shared" ref="P134:P165" si="23">O134/N134</f>
        <v>2.8764534479568074</v>
      </c>
      <c r="Q134">
        <f t="shared" ref="Q134:Q165" si="24">(T134+U134)/2</f>
        <v>917.5</v>
      </c>
      <c r="R134">
        <v>221</v>
      </c>
      <c r="S134" s="4">
        <f t="shared" si="13"/>
        <v>0.80837611312584579</v>
      </c>
      <c r="T134">
        <v>929</v>
      </c>
      <c r="U134">
        <v>906</v>
      </c>
    </row>
    <row r="135" spans="3:30" x14ac:dyDescent="0.3">
      <c r="D135">
        <v>0.1</v>
      </c>
      <c r="E135">
        <v>1.46</v>
      </c>
      <c r="F135">
        <v>0.75</v>
      </c>
      <c r="G135">
        <v>100</v>
      </c>
      <c r="H135" s="2">
        <f t="shared" si="21"/>
        <v>0.34382999999999997</v>
      </c>
      <c r="I135">
        <v>20</v>
      </c>
      <c r="J135">
        <v>19.7</v>
      </c>
      <c r="K135">
        <v>20.3</v>
      </c>
      <c r="L135">
        <v>0.15</v>
      </c>
      <c r="M135">
        <v>100</v>
      </c>
      <c r="N135">
        <v>5</v>
      </c>
      <c r="O135" s="2">
        <f t="shared" si="22"/>
        <v>15.705435825844168</v>
      </c>
      <c r="P135" s="2">
        <f t="shared" si="23"/>
        <v>3.1410871651688335</v>
      </c>
      <c r="Q135">
        <f t="shared" si="24"/>
        <v>919.5</v>
      </c>
      <c r="R135">
        <v>222</v>
      </c>
      <c r="S135" s="4">
        <f t="shared" ref="S135:S173" si="25">1-(-0.0000000012*R135^3+0.000003*R135^2+0.0039*R135-0.0042)/(0.0064*Q135-0.699)</f>
        <v>0.80787482309383318</v>
      </c>
      <c r="T135">
        <v>931</v>
      </c>
      <c r="U135">
        <v>908</v>
      </c>
    </row>
    <row r="136" spans="3:30" x14ac:dyDescent="0.3">
      <c r="D136">
        <v>0.1</v>
      </c>
      <c r="E136">
        <v>1.46</v>
      </c>
      <c r="F136">
        <v>0.75</v>
      </c>
      <c r="G136">
        <v>100</v>
      </c>
      <c r="H136" s="2">
        <f t="shared" si="21"/>
        <v>0.34382999999999997</v>
      </c>
      <c r="I136">
        <v>19.7</v>
      </c>
      <c r="J136">
        <v>19.600000000000001</v>
      </c>
      <c r="K136">
        <v>20</v>
      </c>
      <c r="L136">
        <v>0.15</v>
      </c>
      <c r="M136">
        <v>175</v>
      </c>
      <c r="N136">
        <v>3</v>
      </c>
      <c r="O136" s="2">
        <f t="shared" si="22"/>
        <v>8.9745347576252392</v>
      </c>
      <c r="P136" s="2">
        <f t="shared" si="23"/>
        <v>2.9915115858750796</v>
      </c>
      <c r="Q136">
        <f t="shared" si="24"/>
        <v>922.5</v>
      </c>
      <c r="R136">
        <v>205</v>
      </c>
      <c r="S136" s="4">
        <f t="shared" si="25"/>
        <v>0.82496890489913544</v>
      </c>
      <c r="T136">
        <v>934</v>
      </c>
      <c r="U136">
        <v>911</v>
      </c>
    </row>
    <row r="137" spans="3:30" x14ac:dyDescent="0.3">
      <c r="D137">
        <v>0.1</v>
      </c>
      <c r="E137">
        <v>1.46</v>
      </c>
      <c r="F137">
        <v>0.75</v>
      </c>
      <c r="G137">
        <v>100</v>
      </c>
      <c r="H137" s="2">
        <f t="shared" si="21"/>
        <v>0.34382999999999997</v>
      </c>
      <c r="I137">
        <v>19.899999999999999</v>
      </c>
      <c r="J137">
        <v>19.8</v>
      </c>
      <c r="K137">
        <v>20</v>
      </c>
      <c r="L137">
        <v>0.15</v>
      </c>
      <c r="M137">
        <v>131</v>
      </c>
      <c r="N137">
        <v>4</v>
      </c>
      <c r="O137" s="2">
        <f t="shared" si="22"/>
        <v>11.98888230980471</v>
      </c>
      <c r="P137" s="2">
        <f t="shared" si="23"/>
        <v>2.9972205774511775</v>
      </c>
      <c r="Q137">
        <f t="shared" si="24"/>
        <v>911.5</v>
      </c>
      <c r="R137">
        <v>205</v>
      </c>
      <c r="S137" s="4">
        <f t="shared" si="25"/>
        <v>0.82256907061893825</v>
      </c>
      <c r="T137">
        <v>923</v>
      </c>
      <c r="U137">
        <v>900</v>
      </c>
    </row>
    <row r="138" spans="3:30" x14ac:dyDescent="0.3">
      <c r="C138" t="s">
        <v>34</v>
      </c>
      <c r="D138">
        <v>0.1</v>
      </c>
      <c r="E138">
        <v>0.26</v>
      </c>
      <c r="F138">
        <v>0.75</v>
      </c>
      <c r="G138">
        <v>100</v>
      </c>
      <c r="H138" s="2">
        <f t="shared" si="21"/>
        <v>6.1230000000000007E-2</v>
      </c>
      <c r="I138">
        <v>20</v>
      </c>
      <c r="J138">
        <v>20</v>
      </c>
      <c r="K138">
        <v>20</v>
      </c>
      <c r="L138">
        <v>0.05</v>
      </c>
      <c r="M138">
        <v>1203</v>
      </c>
      <c r="N138">
        <v>1</v>
      </c>
      <c r="O138" s="2">
        <f t="shared" si="22"/>
        <v>2.4436703439832557</v>
      </c>
      <c r="P138" s="2">
        <f t="shared" si="23"/>
        <v>2.4436703439832557</v>
      </c>
      <c r="Q138">
        <f t="shared" si="24"/>
        <v>909</v>
      </c>
      <c r="R138">
        <v>285</v>
      </c>
      <c r="S138" s="4">
        <f t="shared" si="25"/>
        <v>0.74149258586332212</v>
      </c>
      <c r="T138">
        <v>911</v>
      </c>
      <c r="U138">
        <v>907</v>
      </c>
    </row>
    <row r="139" spans="3:30" x14ac:dyDescent="0.3">
      <c r="D139">
        <v>0.1</v>
      </c>
      <c r="E139">
        <v>0.26</v>
      </c>
      <c r="F139">
        <v>0.75</v>
      </c>
      <c r="G139">
        <v>100</v>
      </c>
      <c r="H139" s="2">
        <f t="shared" ref="H139:H143" si="26">E139*G139*3.14*F139/1000</f>
        <v>6.1230000000000007E-2</v>
      </c>
      <c r="I139">
        <v>20</v>
      </c>
      <c r="J139">
        <v>19.7</v>
      </c>
      <c r="K139">
        <v>20</v>
      </c>
      <c r="L139">
        <v>0.05</v>
      </c>
      <c r="M139">
        <v>144</v>
      </c>
      <c r="N139">
        <v>6</v>
      </c>
      <c r="O139" s="2">
        <f t="shared" si="22"/>
        <v>20.414829332026784</v>
      </c>
      <c r="P139" s="2">
        <f t="shared" si="23"/>
        <v>3.4024715553377973</v>
      </c>
      <c r="Q139">
        <f t="shared" si="24"/>
        <v>911</v>
      </c>
      <c r="R139">
        <v>123.7</v>
      </c>
      <c r="S139" s="4">
        <f t="shared" si="25"/>
        <v>0.89829994014569126</v>
      </c>
      <c r="T139">
        <v>916</v>
      </c>
      <c r="U139">
        <v>906</v>
      </c>
    </row>
    <row r="140" spans="3:30" x14ac:dyDescent="0.3">
      <c r="D140">
        <v>0.1</v>
      </c>
      <c r="E140">
        <v>0.26</v>
      </c>
      <c r="F140">
        <v>0.75</v>
      </c>
      <c r="G140">
        <v>100</v>
      </c>
      <c r="H140" s="2">
        <f t="shared" si="26"/>
        <v>6.1230000000000007E-2</v>
      </c>
      <c r="I140">
        <v>20.2</v>
      </c>
      <c r="J140">
        <v>20</v>
      </c>
      <c r="K140">
        <v>20.399999999999999</v>
      </c>
      <c r="L140">
        <v>0.05</v>
      </c>
      <c r="M140">
        <v>314</v>
      </c>
      <c r="N140">
        <v>3</v>
      </c>
      <c r="O140" s="2">
        <f t="shared" si="22"/>
        <v>9.362214725515468</v>
      </c>
      <c r="P140" s="2">
        <f t="shared" si="23"/>
        <v>3.1207382418384895</v>
      </c>
      <c r="Q140">
        <f t="shared" si="24"/>
        <v>912</v>
      </c>
      <c r="R140">
        <v>149.5</v>
      </c>
      <c r="S140" s="4">
        <f t="shared" si="25"/>
        <v>0.87506498595702442</v>
      </c>
      <c r="T140">
        <v>916</v>
      </c>
      <c r="U140">
        <v>908</v>
      </c>
    </row>
    <row r="141" spans="3:30" x14ac:dyDescent="0.3">
      <c r="D141">
        <v>0.1</v>
      </c>
      <c r="E141">
        <v>0.26</v>
      </c>
      <c r="F141">
        <v>0.75</v>
      </c>
      <c r="G141">
        <v>100</v>
      </c>
      <c r="H141" s="2">
        <f t="shared" si="26"/>
        <v>6.1230000000000007E-2</v>
      </c>
      <c r="I141">
        <v>20.2</v>
      </c>
      <c r="J141">
        <v>20.2</v>
      </c>
      <c r="K141">
        <v>20.399999999999999</v>
      </c>
      <c r="L141">
        <v>0.05</v>
      </c>
      <c r="M141">
        <v>176</v>
      </c>
      <c r="N141">
        <v>5</v>
      </c>
      <c r="O141" s="2">
        <f t="shared" si="22"/>
        <v>16.70304218074919</v>
      </c>
      <c r="P141" s="2">
        <f t="shared" si="23"/>
        <v>3.340608436149838</v>
      </c>
      <c r="Q141">
        <f t="shared" si="24"/>
        <v>912.5</v>
      </c>
      <c r="R141">
        <v>126.3</v>
      </c>
      <c r="S141" s="4">
        <f t="shared" si="25"/>
        <v>0.89616661508196849</v>
      </c>
      <c r="T141">
        <v>917</v>
      </c>
      <c r="U141">
        <v>908</v>
      </c>
    </row>
    <row r="142" spans="3:30" x14ac:dyDescent="0.3">
      <c r="D142">
        <v>0.1</v>
      </c>
      <c r="E142">
        <v>0.26</v>
      </c>
      <c r="F142">
        <v>0.75</v>
      </c>
      <c r="G142">
        <v>100</v>
      </c>
      <c r="H142" s="2">
        <f t="shared" si="26"/>
        <v>6.1230000000000007E-2</v>
      </c>
      <c r="I142">
        <v>20.3</v>
      </c>
      <c r="J142">
        <v>19.899999999999999</v>
      </c>
      <c r="K142">
        <v>20.100000000000001</v>
      </c>
      <c r="L142">
        <v>0.05</v>
      </c>
      <c r="M142">
        <v>496</v>
      </c>
      <c r="N142">
        <v>2</v>
      </c>
      <c r="O142" s="2">
        <f t="shared" si="22"/>
        <v>5.9268859351045498</v>
      </c>
      <c r="P142" s="2">
        <f t="shared" si="23"/>
        <v>2.9634429675522749</v>
      </c>
      <c r="Q142">
        <f t="shared" si="24"/>
        <v>912.5</v>
      </c>
      <c r="R142">
        <v>182.5</v>
      </c>
      <c r="S142" s="4">
        <f t="shared" si="25"/>
        <v>0.84435427324450496</v>
      </c>
      <c r="T142">
        <v>916</v>
      </c>
      <c r="U142">
        <v>909</v>
      </c>
    </row>
    <row r="143" spans="3:30" x14ac:dyDescent="0.3">
      <c r="D143">
        <v>0.1</v>
      </c>
      <c r="E143">
        <v>0.26</v>
      </c>
      <c r="F143">
        <v>0.75</v>
      </c>
      <c r="G143">
        <v>100</v>
      </c>
      <c r="H143" s="2">
        <f t="shared" si="26"/>
        <v>6.1230000000000007E-2</v>
      </c>
      <c r="I143">
        <v>20.2</v>
      </c>
      <c r="J143">
        <v>20.100000000000001</v>
      </c>
      <c r="K143">
        <v>20.399999999999999</v>
      </c>
      <c r="L143">
        <v>0.05</v>
      </c>
      <c r="M143">
        <v>224</v>
      </c>
      <c r="N143">
        <v>4</v>
      </c>
      <c r="O143" s="2">
        <f t="shared" si="22"/>
        <v>13.123818856302933</v>
      </c>
      <c r="P143" s="2">
        <f t="shared" si="23"/>
        <v>3.2809547140757331</v>
      </c>
      <c r="Q143">
        <f t="shared" si="24"/>
        <v>912</v>
      </c>
      <c r="R143">
        <v>135.1</v>
      </c>
      <c r="S143" s="4">
        <f t="shared" si="25"/>
        <v>0.88818423953077197</v>
      </c>
      <c r="T143">
        <v>916</v>
      </c>
      <c r="U143">
        <v>908</v>
      </c>
    </row>
    <row r="144" spans="3:30" x14ac:dyDescent="0.3">
      <c r="C144" t="s">
        <v>35</v>
      </c>
      <c r="D144">
        <v>0.6</v>
      </c>
      <c r="E144">
        <v>0.26</v>
      </c>
      <c r="F144">
        <v>0.75</v>
      </c>
      <c r="G144">
        <v>100</v>
      </c>
      <c r="H144" s="2">
        <f t="shared" ref="H144:H149" si="27">E144*G144*3.14*F144/1000</f>
        <v>6.1230000000000007E-2</v>
      </c>
      <c r="I144">
        <v>19.7</v>
      </c>
      <c r="J144">
        <v>20.100000000000001</v>
      </c>
      <c r="K144">
        <v>20</v>
      </c>
      <c r="L144">
        <v>0.05</v>
      </c>
      <c r="M144">
        <v>1258</v>
      </c>
      <c r="N144">
        <v>1</v>
      </c>
      <c r="O144" s="2">
        <f t="shared" si="22"/>
        <v>2.3368326103432882</v>
      </c>
      <c r="P144" s="2">
        <f t="shared" si="23"/>
        <v>2.3368326103432882</v>
      </c>
      <c r="Q144">
        <f t="shared" si="24"/>
        <v>907.5</v>
      </c>
      <c r="R144">
        <v>285</v>
      </c>
      <c r="S144" s="4">
        <f t="shared" si="25"/>
        <v>0.74100684086905466</v>
      </c>
      <c r="T144">
        <v>911</v>
      </c>
      <c r="U144">
        <v>904</v>
      </c>
    </row>
    <row r="145" spans="3:21" x14ac:dyDescent="0.3">
      <c r="D145">
        <v>0.6</v>
      </c>
      <c r="E145">
        <v>0.26</v>
      </c>
      <c r="F145">
        <v>0.75</v>
      </c>
      <c r="G145">
        <v>100</v>
      </c>
      <c r="H145" s="2">
        <f t="shared" si="27"/>
        <v>6.1230000000000007E-2</v>
      </c>
      <c r="I145">
        <v>20</v>
      </c>
      <c r="J145">
        <v>20.3</v>
      </c>
      <c r="K145">
        <v>20.100000000000001</v>
      </c>
      <c r="L145">
        <v>0.05</v>
      </c>
      <c r="M145">
        <v>138</v>
      </c>
      <c r="N145">
        <v>6</v>
      </c>
      <c r="O145" s="2">
        <f t="shared" si="22"/>
        <v>21.302430607332294</v>
      </c>
      <c r="P145" s="2">
        <f t="shared" si="23"/>
        <v>3.550405101222049</v>
      </c>
      <c r="Q145">
        <f t="shared" si="24"/>
        <v>908.5</v>
      </c>
      <c r="R145">
        <v>91.6</v>
      </c>
      <c r="S145" s="4">
        <f t="shared" si="25"/>
        <v>0.92624440128928331</v>
      </c>
      <c r="T145">
        <v>913</v>
      </c>
      <c r="U145">
        <v>904</v>
      </c>
    </row>
    <row r="146" spans="3:21" x14ac:dyDescent="0.3">
      <c r="D146">
        <v>0.6</v>
      </c>
      <c r="E146">
        <v>0.26</v>
      </c>
      <c r="F146">
        <v>0.75</v>
      </c>
      <c r="G146">
        <v>100</v>
      </c>
      <c r="H146" s="2">
        <f t="shared" si="27"/>
        <v>6.1230000000000007E-2</v>
      </c>
      <c r="I146">
        <v>20.100000000000001</v>
      </c>
      <c r="J146">
        <v>20.2</v>
      </c>
      <c r="K146">
        <v>20</v>
      </c>
      <c r="L146">
        <v>0.05</v>
      </c>
      <c r="M146">
        <v>170</v>
      </c>
      <c r="N146">
        <v>5</v>
      </c>
      <c r="O146" s="2">
        <f t="shared" si="22"/>
        <v>17.292561316540336</v>
      </c>
      <c r="P146" s="2">
        <f t="shared" si="23"/>
        <v>3.4585122633080672</v>
      </c>
      <c r="Q146">
        <f t="shared" si="24"/>
        <v>908.5</v>
      </c>
      <c r="R146">
        <v>98.3</v>
      </c>
      <c r="S146" s="4">
        <f t="shared" si="25"/>
        <v>0.92043264739891306</v>
      </c>
      <c r="T146">
        <v>913</v>
      </c>
      <c r="U146">
        <v>904</v>
      </c>
    </row>
    <row r="147" spans="3:21" x14ac:dyDescent="0.3">
      <c r="D147">
        <v>0.6</v>
      </c>
      <c r="E147">
        <v>0.26</v>
      </c>
      <c r="F147">
        <v>0.75</v>
      </c>
      <c r="G147">
        <v>100</v>
      </c>
      <c r="H147" s="2">
        <f t="shared" si="27"/>
        <v>6.1230000000000007E-2</v>
      </c>
      <c r="I147">
        <v>20</v>
      </c>
      <c r="J147">
        <v>19.600000000000001</v>
      </c>
      <c r="K147">
        <v>19.7</v>
      </c>
      <c r="L147">
        <v>0.05</v>
      </c>
      <c r="M147">
        <v>499</v>
      </c>
      <c r="N147">
        <v>2</v>
      </c>
      <c r="O147" s="2">
        <f t="shared" si="22"/>
        <v>5.8912533543323775</v>
      </c>
      <c r="P147" s="2">
        <f t="shared" si="23"/>
        <v>2.9456266771661888</v>
      </c>
      <c r="Q147">
        <f t="shared" si="24"/>
        <v>909</v>
      </c>
      <c r="R147">
        <v>166.3</v>
      </c>
      <c r="S147" s="4">
        <f t="shared" si="25"/>
        <v>0.85898134245621849</v>
      </c>
      <c r="T147">
        <v>913</v>
      </c>
      <c r="U147">
        <v>905</v>
      </c>
    </row>
    <row r="148" spans="3:21" x14ac:dyDescent="0.3">
      <c r="D148">
        <v>0.6</v>
      </c>
      <c r="E148">
        <v>0.26</v>
      </c>
      <c r="F148">
        <v>0.75</v>
      </c>
      <c r="G148">
        <v>100</v>
      </c>
      <c r="H148" s="2">
        <f t="shared" si="27"/>
        <v>6.1230000000000007E-2</v>
      </c>
      <c r="I148">
        <v>19.600000000000001</v>
      </c>
      <c r="J148">
        <v>19.7</v>
      </c>
      <c r="K148">
        <v>19.7</v>
      </c>
      <c r="L148">
        <v>0.05</v>
      </c>
      <c r="M148">
        <v>223</v>
      </c>
      <c r="N148">
        <v>4</v>
      </c>
      <c r="O148" s="2">
        <f t="shared" si="22"/>
        <v>13.182670061936577</v>
      </c>
      <c r="P148" s="2">
        <f t="shared" si="23"/>
        <v>3.2956675154841442</v>
      </c>
      <c r="Q148">
        <f t="shared" si="24"/>
        <v>911</v>
      </c>
      <c r="R148">
        <v>110.7</v>
      </c>
      <c r="S148" s="4">
        <f t="shared" si="25"/>
        <v>0.90983638314136495</v>
      </c>
      <c r="T148">
        <v>915</v>
      </c>
      <c r="U148">
        <v>907</v>
      </c>
    </row>
    <row r="149" spans="3:21" x14ac:dyDescent="0.3">
      <c r="D149">
        <v>0.6</v>
      </c>
      <c r="E149">
        <v>0.26</v>
      </c>
      <c r="F149">
        <v>0.75</v>
      </c>
      <c r="G149">
        <v>100</v>
      </c>
      <c r="H149" s="2">
        <f t="shared" si="27"/>
        <v>6.1230000000000007E-2</v>
      </c>
      <c r="I149">
        <v>19.7</v>
      </c>
      <c r="J149">
        <v>19.8</v>
      </c>
      <c r="K149">
        <v>19.7</v>
      </c>
      <c r="L149">
        <v>0.05</v>
      </c>
      <c r="M149">
        <v>308</v>
      </c>
      <c r="N149">
        <v>3</v>
      </c>
      <c r="O149" s="2">
        <f t="shared" si="22"/>
        <v>9.5445955318566771</v>
      </c>
      <c r="P149" s="2">
        <f t="shared" si="23"/>
        <v>3.1815318439522255</v>
      </c>
      <c r="Q149">
        <f t="shared" si="24"/>
        <v>911.5</v>
      </c>
      <c r="R149">
        <v>129.5</v>
      </c>
      <c r="S149" s="4">
        <f t="shared" si="25"/>
        <v>0.89316506579869903</v>
      </c>
      <c r="T149">
        <v>916</v>
      </c>
      <c r="U149">
        <v>907</v>
      </c>
    </row>
    <row r="150" spans="3:21" x14ac:dyDescent="0.3">
      <c r="C150" t="s">
        <v>44</v>
      </c>
      <c r="D150">
        <v>0.1</v>
      </c>
      <c r="E150">
        <v>0.26</v>
      </c>
      <c r="F150">
        <v>0.75</v>
      </c>
      <c r="G150">
        <v>100</v>
      </c>
      <c r="H150" s="2">
        <f t="shared" ref="H150:H155" si="28">E150*G150*3.14*F150/1000</f>
        <v>6.1230000000000007E-2</v>
      </c>
      <c r="I150">
        <v>19.7</v>
      </c>
      <c r="J150">
        <v>19.5</v>
      </c>
      <c r="K150">
        <v>20</v>
      </c>
      <c r="L150">
        <v>0.05</v>
      </c>
      <c r="M150">
        <v>1176</v>
      </c>
      <c r="N150">
        <v>1</v>
      </c>
      <c r="O150" s="2">
        <f t="shared" si="22"/>
        <v>2.4997750202481774</v>
      </c>
      <c r="P150" s="2">
        <f t="shared" si="23"/>
        <v>2.4997750202481774</v>
      </c>
      <c r="Q150">
        <f t="shared" si="24"/>
        <v>910.5</v>
      </c>
      <c r="R150">
        <v>298</v>
      </c>
      <c r="S150" s="4">
        <f t="shared" si="25"/>
        <v>0.728431868959869</v>
      </c>
      <c r="T150">
        <v>914</v>
      </c>
      <c r="U150">
        <v>907</v>
      </c>
    </row>
    <row r="151" spans="3:21" x14ac:dyDescent="0.3">
      <c r="D151">
        <v>0.1</v>
      </c>
      <c r="E151">
        <v>0.26</v>
      </c>
      <c r="F151">
        <v>0.75</v>
      </c>
      <c r="G151">
        <v>100</v>
      </c>
      <c r="H151" s="2">
        <f t="shared" si="28"/>
        <v>6.1230000000000007E-2</v>
      </c>
      <c r="I151">
        <v>20</v>
      </c>
      <c r="J151">
        <v>20.2</v>
      </c>
      <c r="K151">
        <v>20.399999999999999</v>
      </c>
      <c r="L151">
        <v>0.05</v>
      </c>
      <c r="M151">
        <v>173</v>
      </c>
      <c r="N151">
        <v>5</v>
      </c>
      <c r="O151" s="2">
        <f t="shared" si="22"/>
        <v>16.992690311051195</v>
      </c>
      <c r="P151" s="2">
        <f t="shared" si="23"/>
        <v>3.398538062210239</v>
      </c>
      <c r="Q151">
        <f t="shared" si="24"/>
        <v>912</v>
      </c>
      <c r="R151">
        <v>127.9</v>
      </c>
      <c r="S151" s="4">
        <f t="shared" si="25"/>
        <v>0.89466804055564642</v>
      </c>
      <c r="T151">
        <v>917</v>
      </c>
      <c r="U151">
        <v>907</v>
      </c>
    </row>
    <row r="152" spans="3:21" x14ac:dyDescent="0.3">
      <c r="D152">
        <v>0.1</v>
      </c>
      <c r="E152">
        <v>0.26</v>
      </c>
      <c r="F152">
        <v>0.75</v>
      </c>
      <c r="G152">
        <v>100</v>
      </c>
      <c r="H152" s="2">
        <f t="shared" si="28"/>
        <v>6.1230000000000007E-2</v>
      </c>
      <c r="I152">
        <v>20</v>
      </c>
      <c r="J152">
        <v>19.7</v>
      </c>
      <c r="K152">
        <v>20.2</v>
      </c>
      <c r="L152">
        <v>0.05</v>
      </c>
      <c r="M152">
        <v>500</v>
      </c>
      <c r="N152">
        <v>2</v>
      </c>
      <c r="O152" s="2">
        <f t="shared" si="22"/>
        <v>5.879470847623713</v>
      </c>
      <c r="P152" s="2">
        <f t="shared" si="23"/>
        <v>2.9397354238118565</v>
      </c>
      <c r="Q152">
        <f t="shared" si="24"/>
        <v>912</v>
      </c>
      <c r="R152">
        <v>191.6</v>
      </c>
      <c r="S152" s="4">
        <f t="shared" si="25"/>
        <v>0.83558503872381173</v>
      </c>
      <c r="T152">
        <v>916</v>
      </c>
      <c r="U152">
        <v>908</v>
      </c>
    </row>
    <row r="153" spans="3:21" x14ac:dyDescent="0.3">
      <c r="D153">
        <v>0.1</v>
      </c>
      <c r="E153">
        <v>0.26</v>
      </c>
      <c r="F153">
        <v>0.75</v>
      </c>
      <c r="G153">
        <v>100</v>
      </c>
      <c r="H153" s="2">
        <f t="shared" si="28"/>
        <v>6.1230000000000007E-2</v>
      </c>
      <c r="I153">
        <v>20</v>
      </c>
      <c r="J153">
        <v>20.2</v>
      </c>
      <c r="K153">
        <v>20.3</v>
      </c>
      <c r="L153">
        <v>0.05</v>
      </c>
      <c r="M153">
        <v>226</v>
      </c>
      <c r="N153">
        <v>4</v>
      </c>
      <c r="O153" s="2">
        <f t="shared" si="22"/>
        <v>13.007678866424147</v>
      </c>
      <c r="P153" s="2">
        <f t="shared" si="23"/>
        <v>3.2519197166060367</v>
      </c>
      <c r="Q153">
        <f t="shared" si="24"/>
        <v>914.5</v>
      </c>
      <c r="R153">
        <v>138.1</v>
      </c>
      <c r="S153" s="4">
        <f t="shared" si="25"/>
        <v>0.88582322115898948</v>
      </c>
      <c r="T153">
        <v>919</v>
      </c>
      <c r="U153">
        <v>910</v>
      </c>
    </row>
    <row r="154" spans="3:21" x14ac:dyDescent="0.3">
      <c r="D154">
        <v>0.1</v>
      </c>
      <c r="E154">
        <v>0.26</v>
      </c>
      <c r="F154">
        <v>0.75</v>
      </c>
      <c r="G154">
        <v>100</v>
      </c>
      <c r="H154" s="2">
        <f t="shared" si="28"/>
        <v>6.1230000000000007E-2</v>
      </c>
      <c r="I154">
        <v>19.7</v>
      </c>
      <c r="J154">
        <v>19.899999999999999</v>
      </c>
      <c r="K154">
        <v>20</v>
      </c>
      <c r="L154">
        <v>0.05</v>
      </c>
      <c r="M154">
        <v>144</v>
      </c>
      <c r="N154">
        <v>6</v>
      </c>
      <c r="O154" s="2">
        <f t="shared" si="22"/>
        <v>20.414829332026784</v>
      </c>
      <c r="P154" s="2">
        <f t="shared" si="23"/>
        <v>3.4024715553377973</v>
      </c>
      <c r="Q154">
        <f t="shared" si="24"/>
        <v>916</v>
      </c>
      <c r="R154">
        <v>128.1</v>
      </c>
      <c r="S154" s="4">
        <f t="shared" si="25"/>
        <v>0.89501174715288379</v>
      </c>
      <c r="T154">
        <v>920</v>
      </c>
      <c r="U154">
        <v>912</v>
      </c>
    </row>
    <row r="155" spans="3:21" x14ac:dyDescent="0.3">
      <c r="D155">
        <v>0.1</v>
      </c>
      <c r="E155">
        <v>0.26</v>
      </c>
      <c r="F155">
        <v>0.75</v>
      </c>
      <c r="G155">
        <v>100</v>
      </c>
      <c r="H155" s="2">
        <f t="shared" si="28"/>
        <v>6.1230000000000007E-2</v>
      </c>
      <c r="I155">
        <v>20</v>
      </c>
      <c r="J155">
        <v>20.100000000000001</v>
      </c>
      <c r="K155">
        <v>20.399999999999999</v>
      </c>
      <c r="L155">
        <v>0.05</v>
      </c>
      <c r="M155">
        <v>315</v>
      </c>
      <c r="N155">
        <v>3</v>
      </c>
      <c r="O155" s="2">
        <f t="shared" si="22"/>
        <v>9.3324934089265295</v>
      </c>
      <c r="P155" s="2">
        <f t="shared" si="23"/>
        <v>3.110831136308843</v>
      </c>
      <c r="Q155">
        <f t="shared" si="24"/>
        <v>916</v>
      </c>
      <c r="R155">
        <v>155</v>
      </c>
      <c r="S155" s="4">
        <f t="shared" si="25"/>
        <v>0.87064601812759035</v>
      </c>
      <c r="T155">
        <v>920</v>
      </c>
      <c r="U155">
        <v>912</v>
      </c>
    </row>
    <row r="156" spans="3:21" x14ac:dyDescent="0.3">
      <c r="C156" t="s">
        <v>43</v>
      </c>
      <c r="D156">
        <v>0.6</v>
      </c>
      <c r="E156">
        <v>0.26</v>
      </c>
      <c r="F156">
        <v>0.75</v>
      </c>
      <c r="G156">
        <v>100</v>
      </c>
      <c r="H156" s="2">
        <f t="shared" ref="H156:H161" si="29">E156*G156*3.14*F156/1000</f>
        <v>6.1230000000000007E-2</v>
      </c>
      <c r="I156">
        <v>19.8</v>
      </c>
      <c r="J156">
        <v>19.600000000000001</v>
      </c>
      <c r="K156">
        <v>19.7</v>
      </c>
      <c r="L156">
        <v>0.05</v>
      </c>
      <c r="M156">
        <v>502</v>
      </c>
      <c r="N156">
        <v>2</v>
      </c>
      <c r="O156" s="2">
        <f t="shared" si="22"/>
        <v>5.8560466609797945</v>
      </c>
      <c r="P156" s="2">
        <f t="shared" si="23"/>
        <v>2.9280233304898973</v>
      </c>
      <c r="Q156">
        <f t="shared" si="24"/>
        <v>895</v>
      </c>
      <c r="R156">
        <v>156</v>
      </c>
      <c r="S156" s="4">
        <f t="shared" si="25"/>
        <v>0.86624531700139196</v>
      </c>
      <c r="T156">
        <v>898</v>
      </c>
      <c r="U156">
        <v>892</v>
      </c>
    </row>
    <row r="157" spans="3:21" x14ac:dyDescent="0.3">
      <c r="D157">
        <v>0.6</v>
      </c>
      <c r="E157">
        <v>0.26</v>
      </c>
      <c r="F157">
        <v>0.75</v>
      </c>
      <c r="G157">
        <v>100</v>
      </c>
      <c r="H157" s="2">
        <f t="shared" si="29"/>
        <v>6.1230000000000007E-2</v>
      </c>
      <c r="I157">
        <v>19.7</v>
      </c>
      <c r="J157">
        <v>20</v>
      </c>
      <c r="K157">
        <v>20</v>
      </c>
      <c r="L157">
        <v>0.05</v>
      </c>
      <c r="M157">
        <v>140</v>
      </c>
      <c r="N157">
        <v>6</v>
      </c>
      <c r="O157" s="2">
        <f t="shared" si="22"/>
        <v>20.99811017008469</v>
      </c>
      <c r="P157" s="2">
        <f t="shared" si="23"/>
        <v>3.4996850283474483</v>
      </c>
      <c r="Q157">
        <f t="shared" si="24"/>
        <v>896</v>
      </c>
      <c r="R157">
        <v>80.5</v>
      </c>
      <c r="S157" s="4">
        <f t="shared" si="25"/>
        <v>0.93474902533065896</v>
      </c>
      <c r="T157">
        <v>900</v>
      </c>
      <c r="U157">
        <v>892</v>
      </c>
    </row>
    <row r="158" spans="3:21" x14ac:dyDescent="0.3">
      <c r="D158">
        <v>0.6</v>
      </c>
      <c r="E158">
        <v>0.26</v>
      </c>
      <c r="F158">
        <v>0.75</v>
      </c>
      <c r="G158">
        <v>100</v>
      </c>
      <c r="H158" s="2">
        <f t="shared" si="29"/>
        <v>6.1230000000000007E-2</v>
      </c>
      <c r="I158">
        <v>19.7</v>
      </c>
      <c r="J158">
        <v>19.7</v>
      </c>
      <c r="K158">
        <v>19.7</v>
      </c>
      <c r="L158">
        <v>0.05</v>
      </c>
      <c r="M158">
        <v>1226</v>
      </c>
      <c r="N158">
        <v>1</v>
      </c>
      <c r="O158" s="2">
        <f t="shared" si="22"/>
        <v>2.3978266099607315</v>
      </c>
      <c r="P158" s="2">
        <f t="shared" si="23"/>
        <v>2.3978266099607315</v>
      </c>
      <c r="Q158">
        <f t="shared" si="24"/>
        <v>895</v>
      </c>
      <c r="R158">
        <v>271</v>
      </c>
      <c r="S158" s="4">
        <f t="shared" si="25"/>
        <v>0.75161264927420968</v>
      </c>
      <c r="T158">
        <v>898</v>
      </c>
      <c r="U158">
        <v>892</v>
      </c>
    </row>
    <row r="159" spans="3:21" x14ac:dyDescent="0.3">
      <c r="D159">
        <v>0.6</v>
      </c>
      <c r="E159">
        <v>0.26</v>
      </c>
      <c r="F159">
        <v>0.75</v>
      </c>
      <c r="G159">
        <v>100</v>
      </c>
      <c r="H159" s="2">
        <f t="shared" si="29"/>
        <v>6.1230000000000007E-2</v>
      </c>
      <c r="I159">
        <v>19.899999999999999</v>
      </c>
      <c r="J159">
        <v>20</v>
      </c>
      <c r="K159">
        <v>20</v>
      </c>
      <c r="L159">
        <v>0.05</v>
      </c>
      <c r="M159">
        <v>218</v>
      </c>
      <c r="N159">
        <v>4</v>
      </c>
      <c r="O159" s="2">
        <f t="shared" si="22"/>
        <v>13.485024879870902</v>
      </c>
      <c r="P159" s="2">
        <f t="shared" si="23"/>
        <v>3.3712562199677256</v>
      </c>
      <c r="Q159">
        <f t="shared" si="24"/>
        <v>896.5</v>
      </c>
      <c r="R159">
        <v>97.4</v>
      </c>
      <c r="S159" s="4">
        <f t="shared" si="25"/>
        <v>0.92001518924082082</v>
      </c>
      <c r="T159">
        <v>901</v>
      </c>
      <c r="U159">
        <v>892</v>
      </c>
    </row>
    <row r="160" spans="3:21" x14ac:dyDescent="0.3">
      <c r="D160">
        <v>0.6</v>
      </c>
      <c r="E160">
        <v>0.26</v>
      </c>
      <c r="F160">
        <v>0.75</v>
      </c>
      <c r="G160">
        <v>100</v>
      </c>
      <c r="H160" s="2">
        <f t="shared" si="29"/>
        <v>6.1230000000000007E-2</v>
      </c>
      <c r="I160">
        <v>20</v>
      </c>
      <c r="J160">
        <v>20.2</v>
      </c>
      <c r="K160">
        <v>20.100000000000001</v>
      </c>
      <c r="L160">
        <v>0.05</v>
      </c>
      <c r="M160">
        <v>170</v>
      </c>
      <c r="N160">
        <v>5</v>
      </c>
      <c r="O160" s="2">
        <f t="shared" si="22"/>
        <v>17.292561316540336</v>
      </c>
      <c r="P160" s="2">
        <f t="shared" si="23"/>
        <v>3.4585122633080672</v>
      </c>
      <c r="Q160">
        <f t="shared" si="24"/>
        <v>897</v>
      </c>
      <c r="R160">
        <v>87</v>
      </c>
      <c r="S160" s="4">
        <f t="shared" si="25"/>
        <v>0.92918862382482448</v>
      </c>
      <c r="T160">
        <v>901</v>
      </c>
      <c r="U160">
        <v>893</v>
      </c>
    </row>
    <row r="161" spans="3:21" x14ac:dyDescent="0.3">
      <c r="D161">
        <v>0.6</v>
      </c>
      <c r="E161">
        <v>0.26</v>
      </c>
      <c r="F161">
        <v>0.75</v>
      </c>
      <c r="G161">
        <v>100</v>
      </c>
      <c r="H161" s="2">
        <f t="shared" si="29"/>
        <v>6.1230000000000007E-2</v>
      </c>
      <c r="I161">
        <v>20</v>
      </c>
      <c r="J161">
        <v>20</v>
      </c>
      <c r="K161">
        <v>19.899999999999999</v>
      </c>
      <c r="L161">
        <v>0.05</v>
      </c>
      <c r="M161">
        <v>313</v>
      </c>
      <c r="N161">
        <v>3</v>
      </c>
      <c r="O161" s="2">
        <f t="shared" si="22"/>
        <v>9.3921259546704672</v>
      </c>
      <c r="P161" s="2">
        <f t="shared" si="23"/>
        <v>3.1307086515568225</v>
      </c>
      <c r="Q161">
        <f t="shared" si="24"/>
        <v>897</v>
      </c>
      <c r="R161">
        <v>116.4</v>
      </c>
      <c r="S161" s="4">
        <f t="shared" si="25"/>
        <v>0.90310715195620617</v>
      </c>
      <c r="T161">
        <v>901</v>
      </c>
      <c r="U161">
        <v>893</v>
      </c>
    </row>
    <row r="162" spans="3:21" x14ac:dyDescent="0.3">
      <c r="C162" t="s">
        <v>43</v>
      </c>
      <c r="D162">
        <v>0.1</v>
      </c>
      <c r="E162">
        <v>0.26</v>
      </c>
      <c r="F162">
        <v>0.75</v>
      </c>
      <c r="G162">
        <v>100</v>
      </c>
      <c r="H162" s="2">
        <f t="shared" ref="H162:H168" si="30">E162*G162*3.14*F162/1000</f>
        <v>6.1230000000000007E-2</v>
      </c>
      <c r="I162">
        <v>20.399999999999999</v>
      </c>
      <c r="J162">
        <v>20.3</v>
      </c>
      <c r="K162">
        <v>20.399999999999999</v>
      </c>
      <c r="L162">
        <v>0.05</v>
      </c>
      <c r="M162">
        <v>223</v>
      </c>
      <c r="N162">
        <v>4</v>
      </c>
      <c r="O162" s="2">
        <f t="shared" si="22"/>
        <v>13.182670061936577</v>
      </c>
      <c r="P162" s="2">
        <f t="shared" si="23"/>
        <v>3.2956675154841442</v>
      </c>
      <c r="Q162">
        <f t="shared" si="24"/>
        <v>898</v>
      </c>
      <c r="R162">
        <v>123.2</v>
      </c>
      <c r="S162" s="4">
        <f t="shared" si="25"/>
        <v>0.89707801414397215</v>
      </c>
      <c r="T162">
        <v>902</v>
      </c>
      <c r="U162">
        <v>894</v>
      </c>
    </row>
    <row r="163" spans="3:21" x14ac:dyDescent="0.3">
      <c r="D163">
        <v>0.1</v>
      </c>
      <c r="E163">
        <v>0.26</v>
      </c>
      <c r="F163">
        <v>0.75</v>
      </c>
      <c r="G163">
        <v>100</v>
      </c>
      <c r="H163" s="2">
        <f t="shared" si="30"/>
        <v>6.1230000000000007E-2</v>
      </c>
      <c r="I163">
        <v>19.5</v>
      </c>
      <c r="J163">
        <v>19.5</v>
      </c>
      <c r="K163">
        <v>19.600000000000001</v>
      </c>
      <c r="L163">
        <v>0.05</v>
      </c>
      <c r="M163">
        <v>309</v>
      </c>
      <c r="N163">
        <v>3</v>
      </c>
      <c r="O163" s="2">
        <f t="shared" si="22"/>
        <v>9.5137068731775312</v>
      </c>
      <c r="P163" s="2">
        <f t="shared" si="23"/>
        <v>3.1712356243925104</v>
      </c>
      <c r="Q163">
        <f t="shared" si="24"/>
        <v>899.5</v>
      </c>
      <c r="R163">
        <v>137.6</v>
      </c>
      <c r="S163" s="4">
        <f t="shared" si="25"/>
        <v>0.88411662431317961</v>
      </c>
      <c r="T163">
        <v>903</v>
      </c>
      <c r="U163">
        <v>896</v>
      </c>
    </row>
    <row r="164" spans="3:21" x14ac:dyDescent="0.3">
      <c r="D164">
        <v>0.1</v>
      </c>
      <c r="E164">
        <v>0.26</v>
      </c>
      <c r="F164">
        <v>0.75</v>
      </c>
      <c r="G164">
        <v>100</v>
      </c>
      <c r="H164" s="2">
        <f t="shared" si="30"/>
        <v>6.1230000000000007E-2</v>
      </c>
      <c r="I164">
        <v>19.5</v>
      </c>
      <c r="J164">
        <v>19.5</v>
      </c>
      <c r="K164">
        <v>19.7</v>
      </c>
      <c r="L164">
        <v>0.05</v>
      </c>
      <c r="M164">
        <v>144</v>
      </c>
      <c r="N164">
        <v>6</v>
      </c>
      <c r="O164" s="2">
        <f t="shared" si="22"/>
        <v>20.414829332026784</v>
      </c>
      <c r="P164" s="2">
        <f t="shared" si="23"/>
        <v>3.4024715553377973</v>
      </c>
      <c r="Q164">
        <f t="shared" si="24"/>
        <v>900</v>
      </c>
      <c r="R164">
        <v>115.1</v>
      </c>
      <c r="S164" s="4">
        <f t="shared" si="25"/>
        <v>0.90464251830492004</v>
      </c>
      <c r="T164">
        <v>904</v>
      </c>
      <c r="U164">
        <v>896</v>
      </c>
    </row>
    <row r="165" spans="3:21" x14ac:dyDescent="0.3">
      <c r="D165">
        <v>0.1</v>
      </c>
      <c r="E165">
        <v>0.26</v>
      </c>
      <c r="F165">
        <v>0.75</v>
      </c>
      <c r="G165">
        <v>100</v>
      </c>
      <c r="H165" s="2">
        <f t="shared" si="30"/>
        <v>6.1230000000000007E-2</v>
      </c>
      <c r="I165">
        <v>20.399999999999999</v>
      </c>
      <c r="J165">
        <v>19.7</v>
      </c>
      <c r="K165">
        <v>20</v>
      </c>
      <c r="L165">
        <v>0.05</v>
      </c>
      <c r="M165">
        <v>1230</v>
      </c>
      <c r="N165">
        <v>1</v>
      </c>
      <c r="O165" s="2">
        <f t="shared" si="22"/>
        <v>2.3900287998470375</v>
      </c>
      <c r="P165" s="2">
        <f t="shared" si="23"/>
        <v>2.3900287998470375</v>
      </c>
      <c r="Q165">
        <f t="shared" si="24"/>
        <v>900.5</v>
      </c>
      <c r="R165">
        <v>295</v>
      </c>
      <c r="S165" s="4">
        <f t="shared" si="25"/>
        <v>0.72817658267840923</v>
      </c>
      <c r="T165">
        <v>904</v>
      </c>
      <c r="U165">
        <v>897</v>
      </c>
    </row>
    <row r="166" spans="3:21" x14ac:dyDescent="0.3">
      <c r="D166">
        <v>0.1</v>
      </c>
      <c r="E166">
        <v>0.26</v>
      </c>
      <c r="F166">
        <v>0.75</v>
      </c>
      <c r="G166">
        <v>100</v>
      </c>
      <c r="H166" s="2">
        <f t="shared" si="30"/>
        <v>6.1230000000000007E-2</v>
      </c>
      <c r="I166">
        <v>20</v>
      </c>
      <c r="J166">
        <v>19.899999999999999</v>
      </c>
      <c r="K166">
        <v>20</v>
      </c>
      <c r="L166">
        <v>0.05</v>
      </c>
      <c r="M166">
        <v>491</v>
      </c>
      <c r="N166">
        <v>2</v>
      </c>
      <c r="O166" s="2">
        <f t="shared" ref="O166:O173" si="31">L166/M166*60*60/H166</f>
        <v>5.9872411890261841</v>
      </c>
      <c r="P166" s="2">
        <f t="shared" ref="P166:P173" si="32">O166/N166</f>
        <v>2.993620594513092</v>
      </c>
      <c r="Q166">
        <f t="shared" ref="Q166:Q173" si="33">(T166+U166)/2</f>
        <v>902</v>
      </c>
      <c r="R166">
        <v>177.7</v>
      </c>
      <c r="S166" s="4">
        <f t="shared" si="25"/>
        <v>0.84689417622287044</v>
      </c>
      <c r="T166">
        <v>905</v>
      </c>
      <c r="U166">
        <v>899</v>
      </c>
    </row>
    <row r="167" spans="3:21" x14ac:dyDescent="0.3">
      <c r="D167">
        <v>0.1</v>
      </c>
      <c r="E167">
        <v>0.26</v>
      </c>
      <c r="F167">
        <v>0.75</v>
      </c>
      <c r="G167">
        <v>100</v>
      </c>
      <c r="H167" s="2">
        <f t="shared" si="30"/>
        <v>6.1230000000000007E-2</v>
      </c>
      <c r="I167">
        <v>20</v>
      </c>
      <c r="J167">
        <v>20.3</v>
      </c>
      <c r="K167">
        <v>20.100000000000001</v>
      </c>
      <c r="L167">
        <v>0.05</v>
      </c>
      <c r="M167">
        <v>174</v>
      </c>
      <c r="N167">
        <v>5</v>
      </c>
      <c r="O167" s="2">
        <f t="shared" si="31"/>
        <v>16.895031171332512</v>
      </c>
      <c r="P167" s="2">
        <f t="shared" si="32"/>
        <v>3.3790062342665026</v>
      </c>
      <c r="Q167">
        <f t="shared" si="33"/>
        <v>902.5</v>
      </c>
      <c r="R167">
        <v>118.8</v>
      </c>
      <c r="S167" s="4">
        <f t="shared" si="25"/>
        <v>0.90162530864809931</v>
      </c>
      <c r="T167">
        <v>906</v>
      </c>
      <c r="U167">
        <v>899</v>
      </c>
    </row>
    <row r="168" spans="3:21" x14ac:dyDescent="0.3">
      <c r="C168" t="s">
        <v>42</v>
      </c>
      <c r="D168">
        <v>0.6</v>
      </c>
      <c r="E168">
        <v>1.46</v>
      </c>
      <c r="F168">
        <v>0.75</v>
      </c>
      <c r="G168">
        <v>100</v>
      </c>
      <c r="H168" s="2">
        <f t="shared" si="30"/>
        <v>0.34382999999999997</v>
      </c>
      <c r="I168">
        <v>19.600000000000001</v>
      </c>
      <c r="J168">
        <v>19.600000000000001</v>
      </c>
      <c r="K168">
        <v>19.7</v>
      </c>
      <c r="L168">
        <v>0.15</v>
      </c>
      <c r="M168">
        <v>625</v>
      </c>
      <c r="N168">
        <v>1</v>
      </c>
      <c r="O168" s="2">
        <f t="shared" si="31"/>
        <v>2.512869732135067</v>
      </c>
      <c r="P168" s="2">
        <f t="shared" si="32"/>
        <v>2.512869732135067</v>
      </c>
      <c r="Q168">
        <f t="shared" si="33"/>
        <v>902.5</v>
      </c>
      <c r="R168">
        <v>266</v>
      </c>
      <c r="S168" s="4">
        <f t="shared" si="25"/>
        <v>0.75913281764821749</v>
      </c>
      <c r="T168">
        <v>912</v>
      </c>
      <c r="U168">
        <v>893</v>
      </c>
    </row>
    <row r="169" spans="3:21" x14ac:dyDescent="0.3">
      <c r="D169">
        <v>0.6</v>
      </c>
      <c r="E169">
        <v>1.46</v>
      </c>
      <c r="F169">
        <v>0.75</v>
      </c>
      <c r="G169">
        <v>100</v>
      </c>
      <c r="H169" s="2">
        <f t="shared" ref="H169:H173" si="34">E169*G169*3.14*F169/1000</f>
        <v>0.34382999999999997</v>
      </c>
      <c r="I169">
        <v>19.7</v>
      </c>
      <c r="J169">
        <v>19.8</v>
      </c>
      <c r="K169">
        <v>19.899999999999999</v>
      </c>
      <c r="L169">
        <v>0.15</v>
      </c>
      <c r="M169">
        <v>78</v>
      </c>
      <c r="N169">
        <v>6</v>
      </c>
      <c r="O169" s="2">
        <f t="shared" si="31"/>
        <v>20.13517413569765</v>
      </c>
      <c r="P169" s="2">
        <f t="shared" si="32"/>
        <v>3.3558623559496081</v>
      </c>
      <c r="Q169">
        <f t="shared" si="33"/>
        <v>906</v>
      </c>
      <c r="R169">
        <v>129.4</v>
      </c>
      <c r="S169" s="4">
        <f t="shared" si="25"/>
        <v>0.89251813629462284</v>
      </c>
      <c r="T169">
        <v>918</v>
      </c>
      <c r="U169">
        <v>894</v>
      </c>
    </row>
    <row r="170" spans="3:21" x14ac:dyDescent="0.3">
      <c r="D170">
        <v>0.6</v>
      </c>
      <c r="E170">
        <v>1.46</v>
      </c>
      <c r="F170">
        <v>0.75</v>
      </c>
      <c r="G170">
        <v>100</v>
      </c>
      <c r="H170" s="2">
        <f t="shared" si="34"/>
        <v>0.34382999999999997</v>
      </c>
      <c r="I170">
        <v>19.7</v>
      </c>
      <c r="J170">
        <v>20.2</v>
      </c>
      <c r="K170">
        <v>20</v>
      </c>
      <c r="L170">
        <v>0.15</v>
      </c>
      <c r="M170">
        <v>94</v>
      </c>
      <c r="N170">
        <v>5</v>
      </c>
      <c r="O170" s="2">
        <f t="shared" si="31"/>
        <v>16.707910453025711</v>
      </c>
      <c r="P170" s="2">
        <f t="shared" si="32"/>
        <v>3.3415820906051423</v>
      </c>
      <c r="Q170">
        <f t="shared" si="33"/>
        <v>909</v>
      </c>
      <c r="R170">
        <v>131.4</v>
      </c>
      <c r="S170" s="4">
        <f t="shared" si="25"/>
        <v>0.89111565986261865</v>
      </c>
      <c r="T170">
        <v>921</v>
      </c>
      <c r="U170">
        <v>897</v>
      </c>
    </row>
    <row r="171" spans="3:21" x14ac:dyDescent="0.3">
      <c r="D171">
        <v>0.6</v>
      </c>
      <c r="E171">
        <v>1.46</v>
      </c>
      <c r="F171">
        <v>0.75</v>
      </c>
      <c r="G171">
        <v>100</v>
      </c>
      <c r="H171" s="2">
        <f t="shared" si="34"/>
        <v>0.34382999999999997</v>
      </c>
      <c r="I171">
        <v>19.7</v>
      </c>
      <c r="J171">
        <v>20.2</v>
      </c>
      <c r="K171">
        <v>20</v>
      </c>
      <c r="L171">
        <v>0.15</v>
      </c>
      <c r="M171">
        <v>266</v>
      </c>
      <c r="N171">
        <v>2</v>
      </c>
      <c r="O171" s="2">
        <f t="shared" si="31"/>
        <v>5.9042991826481828</v>
      </c>
      <c r="P171" s="2">
        <f t="shared" si="32"/>
        <v>2.9521495913240914</v>
      </c>
      <c r="Q171">
        <f t="shared" si="33"/>
        <v>910</v>
      </c>
      <c r="R171">
        <v>183</v>
      </c>
      <c r="S171" s="4">
        <f t="shared" si="25"/>
        <v>0.84339262134634141</v>
      </c>
      <c r="T171">
        <v>923</v>
      </c>
      <c r="U171">
        <v>897</v>
      </c>
    </row>
    <row r="172" spans="3:21" x14ac:dyDescent="0.3">
      <c r="D172">
        <v>0.6</v>
      </c>
      <c r="E172">
        <v>1.46</v>
      </c>
      <c r="F172">
        <v>0.75</v>
      </c>
      <c r="G172">
        <v>100</v>
      </c>
      <c r="H172" s="2">
        <f t="shared" si="34"/>
        <v>0.34382999999999997</v>
      </c>
      <c r="I172">
        <v>19.7</v>
      </c>
      <c r="J172">
        <v>19.899999999999999</v>
      </c>
      <c r="K172">
        <v>19.899999999999999</v>
      </c>
      <c r="L172">
        <v>0.15</v>
      </c>
      <c r="M172">
        <v>165</v>
      </c>
      <c r="N172">
        <v>3</v>
      </c>
      <c r="O172" s="2">
        <f t="shared" si="31"/>
        <v>9.5184459550570715</v>
      </c>
      <c r="P172" s="2">
        <f t="shared" si="32"/>
        <v>3.1728153183523573</v>
      </c>
      <c r="Q172">
        <f t="shared" si="33"/>
        <v>911</v>
      </c>
      <c r="R172">
        <v>153.9</v>
      </c>
      <c r="S172" s="4">
        <f t="shared" si="25"/>
        <v>0.87085562508921543</v>
      </c>
      <c r="T172">
        <v>924</v>
      </c>
      <c r="U172">
        <v>898</v>
      </c>
    </row>
    <row r="173" spans="3:21" x14ac:dyDescent="0.3">
      <c r="D173">
        <v>0.6</v>
      </c>
      <c r="E173">
        <v>1.46</v>
      </c>
      <c r="F173">
        <v>0.75</v>
      </c>
      <c r="G173">
        <v>100</v>
      </c>
      <c r="H173" s="2">
        <f t="shared" si="34"/>
        <v>0.34382999999999997</v>
      </c>
      <c r="I173">
        <v>20</v>
      </c>
      <c r="J173">
        <v>20.100000000000001</v>
      </c>
      <c r="K173">
        <v>20</v>
      </c>
      <c r="L173">
        <v>0.15</v>
      </c>
      <c r="M173">
        <v>119</v>
      </c>
      <c r="N173">
        <v>4</v>
      </c>
      <c r="O173" s="2">
        <f t="shared" si="31"/>
        <v>13.197845231801821</v>
      </c>
      <c r="P173" s="2">
        <f t="shared" si="32"/>
        <v>3.2994613079504553</v>
      </c>
      <c r="Q173">
        <f t="shared" si="33"/>
        <v>916</v>
      </c>
      <c r="R173">
        <v>142.5</v>
      </c>
      <c r="S173" s="4">
        <f t="shared" si="25"/>
        <v>0.88205516108571869</v>
      </c>
      <c r="T173">
        <v>929</v>
      </c>
      <c r="U173">
        <v>903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B9ED1-D723-4203-A1D0-EDA07EC39F9D}">
  <dimension ref="C2:U47"/>
  <sheetViews>
    <sheetView zoomScale="55" zoomScaleNormal="55" workbookViewId="0">
      <selection activeCell="T17" sqref="T17"/>
    </sheetView>
  </sheetViews>
  <sheetFormatPr defaultRowHeight="14.4" x14ac:dyDescent="0.3"/>
  <cols>
    <col min="3" max="3" width="18.5546875" bestFit="1" customWidth="1"/>
    <col min="4" max="4" width="19.33203125" bestFit="1" customWidth="1"/>
    <col min="7" max="7" width="18.5546875" bestFit="1" customWidth="1"/>
    <col min="8" max="8" width="7" bestFit="1" customWidth="1"/>
    <col min="9" max="9" width="12.5546875" bestFit="1" customWidth="1"/>
    <col min="10" max="10" width="13.6640625" bestFit="1" customWidth="1"/>
    <col min="13" max="13" width="15.44140625" bestFit="1" customWidth="1"/>
    <col min="17" max="17" width="19.33203125" bestFit="1" customWidth="1"/>
    <col min="18" max="18" width="26.6640625" bestFit="1" customWidth="1"/>
    <col min="19" max="19" width="27.21875" bestFit="1" customWidth="1"/>
  </cols>
  <sheetData>
    <row r="2" spans="3:21" x14ac:dyDescent="0.3">
      <c r="C2" s="8" t="s">
        <v>49</v>
      </c>
      <c r="D2" s="8"/>
    </row>
    <row r="3" spans="3:21" x14ac:dyDescent="0.3">
      <c r="C3" t="s">
        <v>45</v>
      </c>
      <c r="D3" t="s">
        <v>46</v>
      </c>
      <c r="G3" t="s">
        <v>45</v>
      </c>
      <c r="H3" t="s">
        <v>47</v>
      </c>
      <c r="I3" t="s">
        <v>15</v>
      </c>
      <c r="J3" t="s">
        <v>48</v>
      </c>
      <c r="M3" t="s">
        <v>51</v>
      </c>
      <c r="N3" t="s">
        <v>50</v>
      </c>
    </row>
    <row r="4" spans="3:21" x14ac:dyDescent="0.3">
      <c r="C4">
        <v>5</v>
      </c>
      <c r="D4">
        <v>900</v>
      </c>
      <c r="G4">
        <v>5</v>
      </c>
      <c r="H4">
        <f>AVERAGE(D4,D9,D18,D27)</f>
        <v>894.75</v>
      </c>
      <c r="I4" s="2">
        <f>_xlfn.STDEV.S(D4,D9,D18,D27)</f>
        <v>3.5939764421413041</v>
      </c>
      <c r="J4" s="2">
        <f>I4*$N$4/SQRT(4)</f>
        <v>5.7187353147352429</v>
      </c>
      <c r="M4">
        <v>4</v>
      </c>
      <c r="N4">
        <v>3.1823999999999999</v>
      </c>
    </row>
    <row r="5" spans="3:21" x14ac:dyDescent="0.3">
      <c r="C5">
        <v>1</v>
      </c>
      <c r="D5">
        <v>227</v>
      </c>
      <c r="G5">
        <v>4</v>
      </c>
      <c r="H5">
        <f>AVERAGE(D19,D28,D29,D30)</f>
        <v>737.75</v>
      </c>
      <c r="I5" s="2">
        <f>_xlfn.STDEV.S(D19,D28,D29,D30)</f>
        <v>2.6299556396765835</v>
      </c>
      <c r="J5" s="2">
        <f t="shared" ref="J5:J10" si="0">I5*$N$4/SQRT(4)</f>
        <v>4.1847854138533798</v>
      </c>
      <c r="M5">
        <v>8</v>
      </c>
      <c r="N5">
        <v>2.3645999999999998</v>
      </c>
    </row>
    <row r="6" spans="3:21" x14ac:dyDescent="0.3">
      <c r="C6">
        <v>0.75</v>
      </c>
      <c r="D6">
        <v>175.2</v>
      </c>
      <c r="G6">
        <v>2</v>
      </c>
      <c r="H6">
        <f>AVERAGE(D10,D20,D31,D32)</f>
        <v>410</v>
      </c>
      <c r="I6" s="2">
        <f>_xlfn.STDEV.S(D10,D20,D31,D32)</f>
        <v>1.6329931618554521</v>
      </c>
      <c r="J6" s="2">
        <f t="shared" si="0"/>
        <v>2.5984187191443953</v>
      </c>
    </row>
    <row r="7" spans="3:21" x14ac:dyDescent="0.3">
      <c r="C7">
        <v>0.5</v>
      </c>
      <c r="D7">
        <v>121.3</v>
      </c>
      <c r="G7">
        <v>1</v>
      </c>
      <c r="H7">
        <f>AVERAGE(D5,D11,D21,D33)</f>
        <v>224.25</v>
      </c>
      <c r="I7" s="2">
        <f>_xlfn.STDEV.S(D5,D11,D21,D33)</f>
        <v>2.753785273643051</v>
      </c>
      <c r="J7" s="2">
        <f t="shared" si="0"/>
        <v>4.381823127420823</v>
      </c>
    </row>
    <row r="8" spans="3:21" x14ac:dyDescent="0.3">
      <c r="C8">
        <v>0.25</v>
      </c>
      <c r="D8">
        <v>63.9</v>
      </c>
      <c r="G8">
        <v>0.75</v>
      </c>
      <c r="H8">
        <f>AVERAGE(D6,D12,D22,D34)</f>
        <v>173.55</v>
      </c>
      <c r="I8" s="2">
        <f>_xlfn.STDEV.S(D6,D12,D22,D34)</f>
        <v>1.5329709716755855</v>
      </c>
      <c r="J8" s="2">
        <f t="shared" si="0"/>
        <v>2.4392634101301915</v>
      </c>
    </row>
    <row r="9" spans="3:21" x14ac:dyDescent="0.3">
      <c r="C9">
        <v>5</v>
      </c>
      <c r="D9">
        <v>894</v>
      </c>
      <c r="G9">
        <v>0.5</v>
      </c>
      <c r="H9">
        <f>AVERAGE(D7,D13,D23,D35)</f>
        <v>119.45</v>
      </c>
      <c r="I9" s="2">
        <f>_xlfn.STDEV.S(D7,D13,D23,D35)</f>
        <v>2.5645012510557805</v>
      </c>
      <c r="J9" s="2">
        <f t="shared" si="0"/>
        <v>4.0806343906799576</v>
      </c>
    </row>
    <row r="10" spans="3:21" x14ac:dyDescent="0.3">
      <c r="C10">
        <v>2</v>
      </c>
      <c r="D10">
        <v>412</v>
      </c>
      <c r="G10">
        <v>0.25</v>
      </c>
      <c r="H10">
        <f>AVERAGE(D8,D14,D24,D36)</f>
        <v>63</v>
      </c>
      <c r="I10" s="2">
        <f>_xlfn.STDEV.S(D8,D14,D24,D36)</f>
        <v>1.476482306023339</v>
      </c>
      <c r="J10" s="2">
        <f t="shared" si="0"/>
        <v>2.3493786453443368</v>
      </c>
    </row>
    <row r="11" spans="3:21" x14ac:dyDescent="0.3">
      <c r="C11">
        <v>1</v>
      </c>
      <c r="D11">
        <v>226</v>
      </c>
      <c r="G11">
        <v>0</v>
      </c>
      <c r="H11">
        <f>AVERAGE(D15,D16,D17,D37,D38,D39,D25,D26)</f>
        <v>1.0125000000000002</v>
      </c>
      <c r="I11" s="2">
        <f>_xlfn.STDEV.S(D15,D16,D17,D37,D38,D39,D25,D26)</f>
        <v>0.20310096011589784</v>
      </c>
      <c r="J11" s="2">
        <f>I11*$N$5/SQRT(8)</f>
        <v>0.16979491042504677</v>
      </c>
    </row>
    <row r="12" spans="3:21" x14ac:dyDescent="0.3">
      <c r="C12">
        <v>0.75</v>
      </c>
      <c r="D12">
        <v>174.5</v>
      </c>
    </row>
    <row r="13" spans="3:21" x14ac:dyDescent="0.3">
      <c r="C13">
        <v>0.5</v>
      </c>
      <c r="D13">
        <v>121.5</v>
      </c>
      <c r="Q13" t="s">
        <v>52</v>
      </c>
    </row>
    <row r="14" spans="3:21" x14ac:dyDescent="0.3">
      <c r="C14">
        <v>0.25</v>
      </c>
      <c r="D14">
        <v>64.3</v>
      </c>
      <c r="Q14" t="s">
        <v>53</v>
      </c>
    </row>
    <row r="15" spans="3:21" x14ac:dyDescent="0.3">
      <c r="C15">
        <v>0</v>
      </c>
      <c r="D15">
        <v>0.9</v>
      </c>
    </row>
    <row r="16" spans="3:21" x14ac:dyDescent="0.3">
      <c r="C16">
        <v>0</v>
      </c>
      <c r="D16">
        <v>0.8</v>
      </c>
      <c r="Q16" t="s">
        <v>60</v>
      </c>
      <c r="R16" t="s">
        <v>54</v>
      </c>
      <c r="S16" t="s">
        <v>55</v>
      </c>
      <c r="T16" t="s">
        <v>56</v>
      </c>
      <c r="U16">
        <v>1</v>
      </c>
    </row>
    <row r="17" spans="3:21" x14ac:dyDescent="0.3">
      <c r="C17">
        <v>0</v>
      </c>
      <c r="D17">
        <v>0.8</v>
      </c>
      <c r="Q17" t="s">
        <v>57</v>
      </c>
      <c r="T17">
        <v>4.8999999999999998E-3</v>
      </c>
      <c r="U17">
        <v>-6.2E-2</v>
      </c>
    </row>
    <row r="18" spans="3:21" x14ac:dyDescent="0.3">
      <c r="C18">
        <v>5</v>
      </c>
      <c r="D18">
        <v>893</v>
      </c>
      <c r="Q18" t="s">
        <v>58</v>
      </c>
      <c r="S18">
        <v>2.3E-6</v>
      </c>
      <c r="T18">
        <v>4.0000000000000001E-3</v>
      </c>
      <c r="U18">
        <v>-6.0000000000000001E-3</v>
      </c>
    </row>
    <row r="19" spans="3:21" x14ac:dyDescent="0.3">
      <c r="C19">
        <v>4</v>
      </c>
      <c r="D19">
        <v>735</v>
      </c>
      <c r="Q19" t="s">
        <v>59</v>
      </c>
      <c r="R19">
        <v>-1.2E-9</v>
      </c>
      <c r="S19">
        <v>3.0000000000000001E-6</v>
      </c>
      <c r="T19">
        <v>3.8999999999999998E-3</v>
      </c>
      <c r="U19">
        <v>-4.1999999999999997E-3</v>
      </c>
    </row>
    <row r="20" spans="3:21" x14ac:dyDescent="0.3">
      <c r="C20">
        <v>2</v>
      </c>
      <c r="D20">
        <v>410</v>
      </c>
    </row>
    <row r="21" spans="3:21" x14ac:dyDescent="0.3">
      <c r="C21">
        <v>1</v>
      </c>
      <c r="D21">
        <v>223</v>
      </c>
      <c r="Q21" t="s">
        <v>61</v>
      </c>
    </row>
    <row r="22" spans="3:21" x14ac:dyDescent="0.3">
      <c r="C22">
        <v>0.75</v>
      </c>
      <c r="D22">
        <v>172.4</v>
      </c>
      <c r="Q22" t="s">
        <v>57</v>
      </c>
      <c r="T22">
        <v>6.4000000000000003E-3</v>
      </c>
      <c r="U22">
        <v>-0.69899999999999995</v>
      </c>
    </row>
    <row r="23" spans="3:21" x14ac:dyDescent="0.3">
      <c r="C23">
        <v>0.5</v>
      </c>
      <c r="D23">
        <v>119</v>
      </c>
    </row>
    <row r="24" spans="3:21" x14ac:dyDescent="0.3">
      <c r="C24">
        <v>0.25</v>
      </c>
      <c r="D24">
        <v>62.8</v>
      </c>
    </row>
    <row r="25" spans="3:21" x14ac:dyDescent="0.3">
      <c r="C25">
        <v>0</v>
      </c>
      <c r="D25">
        <v>0.9</v>
      </c>
      <c r="Q25" t="s">
        <v>46</v>
      </c>
      <c r="R25" t="s">
        <v>62</v>
      </c>
      <c r="S25" t="s">
        <v>63</v>
      </c>
    </row>
    <row r="26" spans="3:21" x14ac:dyDescent="0.3">
      <c r="C26">
        <v>0</v>
      </c>
      <c r="D26">
        <v>1.4</v>
      </c>
      <c r="Q26">
        <v>20</v>
      </c>
      <c r="R26">
        <f>-0.0000000012*Q26^3+0.000003*Q26^2+0.0039*Q26-0.0042</f>
        <v>7.4990399999999999E-2</v>
      </c>
    </row>
    <row r="27" spans="3:21" x14ac:dyDescent="0.3">
      <c r="C27">
        <v>5</v>
      </c>
      <c r="D27">
        <v>892</v>
      </c>
      <c r="Q27">
        <v>40</v>
      </c>
      <c r="R27">
        <f t="shared" ref="R27:R45" si="1">-0.0000000012*Q27^3+0.000003*Q27^2+0.0039*Q27-0.0042</f>
        <v>0.1565232</v>
      </c>
    </row>
    <row r="28" spans="3:21" x14ac:dyDescent="0.3">
      <c r="C28">
        <v>4</v>
      </c>
      <c r="D28">
        <v>740</v>
      </c>
      <c r="Q28">
        <v>60</v>
      </c>
      <c r="R28">
        <f t="shared" si="1"/>
        <v>0.24034079999999997</v>
      </c>
    </row>
    <row r="29" spans="3:21" x14ac:dyDescent="0.3">
      <c r="C29">
        <v>4</v>
      </c>
      <c r="D29">
        <v>740</v>
      </c>
      <c r="Q29">
        <v>80</v>
      </c>
      <c r="R29">
        <f t="shared" si="1"/>
        <v>0.3263856</v>
      </c>
    </row>
    <row r="30" spans="3:21" x14ac:dyDescent="0.3">
      <c r="C30">
        <v>4</v>
      </c>
      <c r="D30">
        <v>736</v>
      </c>
      <c r="Q30">
        <v>100</v>
      </c>
      <c r="R30">
        <f t="shared" si="1"/>
        <v>0.41459999999999997</v>
      </c>
    </row>
    <row r="31" spans="3:21" x14ac:dyDescent="0.3">
      <c r="C31">
        <v>2</v>
      </c>
      <c r="D31">
        <v>410</v>
      </c>
      <c r="Q31">
        <v>120</v>
      </c>
      <c r="R31">
        <f t="shared" si="1"/>
        <v>0.5049264</v>
      </c>
    </row>
    <row r="32" spans="3:21" x14ac:dyDescent="0.3">
      <c r="C32">
        <v>2</v>
      </c>
      <c r="D32">
        <v>408</v>
      </c>
      <c r="Q32">
        <v>140</v>
      </c>
      <c r="R32">
        <f t="shared" si="1"/>
        <v>0.59730719999999993</v>
      </c>
    </row>
    <row r="33" spans="3:19" x14ac:dyDescent="0.3">
      <c r="C33">
        <v>1</v>
      </c>
      <c r="D33">
        <v>221</v>
      </c>
      <c r="Q33">
        <v>160</v>
      </c>
      <c r="R33">
        <f t="shared" si="1"/>
        <v>0.69168479999999999</v>
      </c>
    </row>
    <row r="34" spans="3:19" x14ac:dyDescent="0.3">
      <c r="C34">
        <v>0.75</v>
      </c>
      <c r="D34">
        <v>172.1</v>
      </c>
      <c r="Q34">
        <v>180</v>
      </c>
      <c r="R34">
        <f t="shared" si="1"/>
        <v>0.78800159999999997</v>
      </c>
    </row>
    <row r="35" spans="3:19" x14ac:dyDescent="0.3">
      <c r="C35">
        <v>0.5</v>
      </c>
      <c r="D35">
        <v>116</v>
      </c>
      <c r="Q35">
        <v>200</v>
      </c>
      <c r="R35">
        <f t="shared" si="1"/>
        <v>0.88619999999999999</v>
      </c>
    </row>
    <row r="36" spans="3:19" x14ac:dyDescent="0.3">
      <c r="C36">
        <v>0.25</v>
      </c>
      <c r="D36">
        <v>61</v>
      </c>
      <c r="Q36">
        <v>220</v>
      </c>
      <c r="R36">
        <f t="shared" si="1"/>
        <v>0.98622239999999994</v>
      </c>
    </row>
    <row r="37" spans="3:19" x14ac:dyDescent="0.3">
      <c r="C37">
        <v>0</v>
      </c>
      <c r="D37">
        <v>1.1000000000000001</v>
      </c>
      <c r="Q37">
        <v>240</v>
      </c>
      <c r="R37">
        <f t="shared" si="1"/>
        <v>1.0880112</v>
      </c>
    </row>
    <row r="38" spans="3:19" x14ac:dyDescent="0.3">
      <c r="C38">
        <v>0</v>
      </c>
      <c r="D38">
        <v>1.1000000000000001</v>
      </c>
      <c r="Q38">
        <v>260</v>
      </c>
      <c r="R38">
        <f t="shared" si="1"/>
        <v>1.1915088</v>
      </c>
    </row>
    <row r="39" spans="3:19" x14ac:dyDescent="0.3">
      <c r="C39">
        <v>0</v>
      </c>
      <c r="D39">
        <v>1.1000000000000001</v>
      </c>
      <c r="Q39">
        <v>280</v>
      </c>
      <c r="R39">
        <f t="shared" si="1"/>
        <v>1.2966575999999999</v>
      </c>
    </row>
    <row r="40" spans="3:19" x14ac:dyDescent="0.3">
      <c r="Q40">
        <v>300</v>
      </c>
      <c r="R40">
        <f t="shared" si="1"/>
        <v>1.4034</v>
      </c>
    </row>
    <row r="41" spans="3:19" x14ac:dyDescent="0.3">
      <c r="Q41">
        <v>320</v>
      </c>
      <c r="R41">
        <f t="shared" si="1"/>
        <v>1.5116784000000001</v>
      </c>
    </row>
    <row r="42" spans="3:19" x14ac:dyDescent="0.3">
      <c r="Q42">
        <v>340</v>
      </c>
      <c r="R42">
        <f t="shared" si="1"/>
        <v>1.6214351999999999</v>
      </c>
    </row>
    <row r="43" spans="3:19" x14ac:dyDescent="0.3">
      <c r="Q43">
        <v>360</v>
      </c>
      <c r="R43">
        <f t="shared" si="1"/>
        <v>1.7326128000000001</v>
      </c>
    </row>
    <row r="44" spans="3:19" x14ac:dyDescent="0.3">
      <c r="Q44">
        <v>380</v>
      </c>
      <c r="R44">
        <f t="shared" si="1"/>
        <v>1.8451536000000002</v>
      </c>
    </row>
    <row r="45" spans="3:19" x14ac:dyDescent="0.3">
      <c r="Q45">
        <v>400</v>
      </c>
      <c r="R45">
        <f t="shared" si="1"/>
        <v>1.9589999999999999</v>
      </c>
    </row>
    <row r="46" spans="3:19" x14ac:dyDescent="0.3">
      <c r="Q46">
        <v>700</v>
      </c>
      <c r="S46">
        <f>0.0064*Q46-0.7</f>
        <v>3.7800000000000002</v>
      </c>
    </row>
    <row r="47" spans="3:19" x14ac:dyDescent="0.3">
      <c r="Q47">
        <v>950</v>
      </c>
      <c r="S47">
        <f>0.0064*Q47-0.7</f>
        <v>5.38</v>
      </c>
    </row>
  </sheetData>
  <mergeCells count="1">
    <mergeCell ref="C2:D2"/>
  </mergeCells>
  <pageMargins left="0.7" right="0.7" top="0.75" bottom="0.75" header="0.3" footer="0.3"/>
  <ignoredErrors>
    <ignoredError sqref="I5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Preliminary Measurements</vt:lpstr>
      <vt:lpstr>MgSO4 Retention</vt:lpstr>
      <vt:lpstr>Conductivity Calibration 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Junker, M.A. (TNW)</dc:creator>
  <cp:lastModifiedBy>Junker, M.A. (TNW)</cp:lastModifiedBy>
  <dcterms:created xsi:type="dcterms:W3CDTF">2015-06-05T18:17:20Z</dcterms:created>
  <dcterms:modified xsi:type="dcterms:W3CDTF">2021-05-21T07:11:15Z</dcterms:modified>
</cp:coreProperties>
</file>