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drawings/drawing2.xml" ContentType="application/vnd.openxmlformats-officedocument.drawing+xml"/>
  <Override PartName="/xl/charts/chart8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9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3.xml" ContentType="application/vnd.openxmlformats-officedocument.drawing+xml"/>
  <Override PartName="/xl/charts/chart10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1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4.xml" ContentType="application/vnd.openxmlformats-officedocument.drawing+xml"/>
  <Override PartName="/xl/charts/chart12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3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4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5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6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7.xml" ContentType="application/vnd.openxmlformats-officedocument.drawingml.chart+xml"/>
  <Override PartName="/xl/drawings/drawing5.xml" ContentType="application/vnd.openxmlformats-officedocument.drawing+xml"/>
  <Override PartName="/xl/charts/chart18.xml" ContentType="application/vnd.openxmlformats-officedocument.drawingml.chart+xml"/>
  <Override PartName="/xl/drawings/drawing6.xml" ContentType="application/vnd.openxmlformats-officedocument.drawing+xml"/>
  <Override PartName="/xl/charts/chart19.xml" ContentType="application/vnd.openxmlformats-officedocument.drawingml.chart+xml"/>
  <Override PartName="/xl/drawings/drawing7.xml" ContentType="application/vnd.openxmlformats-officedocument.drawing+xml"/>
  <Override PartName="/xl/charts/chart20.xml" ContentType="application/vnd.openxmlformats-officedocument.drawingml.chart+xml"/>
  <Override PartName="/xl/drawings/drawing8.xml" ContentType="application/vnd.openxmlformats-officedocument.drawing+xml"/>
  <Override PartName="/xl/charts/chart21.xml" ContentType="application/vnd.openxmlformats-officedocument.drawingml.chart+xml"/>
  <Override PartName="/xl/drawings/drawing9.xml" ContentType="application/vnd.openxmlformats-officedocument.drawing+xml"/>
  <Override PartName="/xl/charts/chart2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albertaca-my.sharepoint.com/personal/quecke_ualberta_ca/Documents/Excel for filtration/"/>
    </mc:Choice>
  </mc:AlternateContent>
  <xr:revisionPtr revIDLastSave="1701" documentId="8_{4162E57A-BEB1-41E2-AB4B-73C76A689E12}" xr6:coauthVersionLast="47" xr6:coauthVersionMax="47" xr10:uidLastSave="{A4DE270B-E566-430B-8360-AA9F5BBBB5B1}"/>
  <bookViews>
    <workbookView xWindow="1848" yWindow="1848" windowWidth="17280" windowHeight="8880" tabRatio="859" firstSheet="5" activeTab="11" xr2:uid="{182DC44D-7610-4988-A270-2AFF7ADBC183}"/>
  </bookViews>
  <sheets>
    <sheet name="Solution" sheetId="1" r:id="rId1"/>
    <sheet name="Tilley" sheetId="2" r:id="rId2"/>
    <sheet name="Discussion compilation" sheetId="12" r:id="rId3"/>
    <sheet name="Cloth-Regression-bymg" sheetId="17" r:id="rId4"/>
    <sheet name="Cloth regression-byhr" sheetId="18" r:id="rId5"/>
    <sheet name="T-test" sheetId="21" r:id="rId6"/>
    <sheet name="Disp regression-by hr" sheetId="19" r:id="rId7"/>
    <sheet name="Weight" sheetId="20" r:id="rId8"/>
    <sheet name="Disp(E)" sheetId="10" r:id="rId9"/>
    <sheet name="FG-d1" sheetId="3" r:id="rId10"/>
    <sheet name="FG-d2" sheetId="4" r:id="rId11"/>
    <sheet name="L3" sheetId="6" r:id="rId12"/>
    <sheet name="N95" sheetId="8" r:id="rId13"/>
    <sheet name="Tilley w AF" sheetId="9" r:id="rId1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7" i="21" l="1"/>
  <c r="AH9" i="21"/>
  <c r="AH8" i="21"/>
  <c r="AH7" i="21"/>
  <c r="AH6" i="21"/>
  <c r="AH5" i="21"/>
  <c r="AH4" i="21"/>
  <c r="AH3" i="21"/>
  <c r="W23" i="21" l="1"/>
  <c r="W22" i="21"/>
  <c r="W21" i="21"/>
  <c r="W20" i="21"/>
  <c r="W19" i="21"/>
  <c r="W18" i="21"/>
  <c r="V23" i="21"/>
  <c r="V22" i="21"/>
  <c r="V21" i="21"/>
  <c r="V20" i="21"/>
  <c r="V19" i="21"/>
  <c r="V18" i="21"/>
  <c r="V17" i="21"/>
  <c r="V16" i="21"/>
  <c r="V15" i="21"/>
  <c r="W17" i="21"/>
  <c r="W16" i="21"/>
  <c r="W15" i="21"/>
  <c r="W14" i="21"/>
  <c r="W13" i="21"/>
  <c r="W12" i="21"/>
  <c r="V14" i="21"/>
  <c r="V13" i="21"/>
  <c r="V12" i="21"/>
  <c r="V11" i="21"/>
  <c r="V10" i="21"/>
  <c r="V9" i="21"/>
  <c r="W11" i="21"/>
  <c r="W10" i="21"/>
  <c r="W9" i="21"/>
  <c r="W8" i="21"/>
  <c r="W7" i="21"/>
  <c r="W6" i="21"/>
  <c r="V8" i="21"/>
  <c r="V6" i="21"/>
  <c r="V5" i="21"/>
  <c r="W5" i="21"/>
  <c r="W4" i="21"/>
  <c r="V4" i="21"/>
  <c r="W3" i="21"/>
  <c r="V3" i="21"/>
  <c r="N17" i="9" l="1"/>
  <c r="N40" i="9"/>
  <c r="G2" i="1" l="1"/>
  <c r="E18" i="12" l="1"/>
  <c r="D18" i="12"/>
  <c r="C18" i="12"/>
  <c r="E14" i="12"/>
  <c r="D14" i="12"/>
  <c r="C14" i="12"/>
  <c r="E10" i="12"/>
  <c r="D10" i="12"/>
  <c r="C10" i="12"/>
  <c r="E8" i="12"/>
  <c r="D8" i="12"/>
  <c r="C8" i="12"/>
  <c r="E7" i="12"/>
  <c r="D7" i="12"/>
  <c r="C7" i="12"/>
  <c r="N3" i="6" l="1"/>
  <c r="O2" i="10"/>
  <c r="N3" i="10"/>
  <c r="O3" i="10"/>
  <c r="C16" i="12" s="1"/>
  <c r="P3" i="10"/>
  <c r="Q3" i="10"/>
  <c r="R3" i="10"/>
  <c r="D16" i="12" s="1"/>
  <c r="S3" i="10"/>
  <c r="T3" i="10"/>
  <c r="E16" i="12" s="1"/>
  <c r="N4" i="10"/>
  <c r="O4" i="10"/>
  <c r="P4" i="10"/>
  <c r="Q4" i="10"/>
  <c r="R4" i="10"/>
  <c r="S4" i="10"/>
  <c r="T4" i="10"/>
  <c r="N5" i="10"/>
  <c r="O5" i="10"/>
  <c r="P5" i="10"/>
  <c r="Q5" i="10"/>
  <c r="R5" i="10"/>
  <c r="S5" i="10"/>
  <c r="T5" i="10"/>
  <c r="N6" i="10"/>
  <c r="O6" i="10"/>
  <c r="P6" i="10"/>
  <c r="Q6" i="10"/>
  <c r="R6" i="10"/>
  <c r="S6" i="10"/>
  <c r="T6" i="10"/>
  <c r="N7" i="10"/>
  <c r="O7" i="10"/>
  <c r="P7" i="10"/>
  <c r="Q7" i="10"/>
  <c r="R7" i="10"/>
  <c r="S7" i="10"/>
  <c r="T7" i="10"/>
  <c r="N8" i="10"/>
  <c r="O8" i="10"/>
  <c r="P8" i="10"/>
  <c r="Q8" i="10"/>
  <c r="R8" i="10"/>
  <c r="S8" i="10"/>
  <c r="T8" i="10"/>
  <c r="N9" i="10"/>
  <c r="O9" i="10"/>
  <c r="P9" i="10"/>
  <c r="Q9" i="10"/>
  <c r="R9" i="10"/>
  <c r="S9" i="10"/>
  <c r="T9" i="10"/>
  <c r="AN6" i="10" s="1"/>
  <c r="N10" i="10"/>
  <c r="O10" i="10"/>
  <c r="P10" i="10"/>
  <c r="Q10" i="10"/>
  <c r="R10" i="10"/>
  <c r="AM10" i="10" s="1"/>
  <c r="S10" i="10"/>
  <c r="T10" i="10"/>
  <c r="N11" i="10"/>
  <c r="O11" i="10"/>
  <c r="P11" i="10"/>
  <c r="Q11" i="10"/>
  <c r="R11" i="10"/>
  <c r="AM14" i="10" s="1"/>
  <c r="S11" i="10"/>
  <c r="T11" i="10"/>
  <c r="N12" i="10"/>
  <c r="O12" i="10"/>
  <c r="P12" i="10"/>
  <c r="Q12" i="10"/>
  <c r="R12" i="10"/>
  <c r="S12" i="10"/>
  <c r="T12" i="10"/>
  <c r="N13" i="10"/>
  <c r="O13" i="10"/>
  <c r="P13" i="10"/>
  <c r="Q13" i="10"/>
  <c r="R13" i="10"/>
  <c r="S13" i="10"/>
  <c r="T13" i="10"/>
  <c r="N14" i="10"/>
  <c r="O14" i="10"/>
  <c r="P14" i="10"/>
  <c r="Q14" i="10"/>
  <c r="R14" i="10"/>
  <c r="S14" i="10"/>
  <c r="T14" i="10"/>
  <c r="N40" i="10"/>
  <c r="O40" i="10"/>
  <c r="C13" i="12" s="1"/>
  <c r="P40" i="10"/>
  <c r="Q40" i="10"/>
  <c r="R40" i="10"/>
  <c r="D13" i="12" s="1"/>
  <c r="S40" i="10"/>
  <c r="T40" i="10"/>
  <c r="E13" i="12" s="1"/>
  <c r="N41" i="10"/>
  <c r="O41" i="10"/>
  <c r="P41" i="10"/>
  <c r="Q41" i="10"/>
  <c r="R41" i="10"/>
  <c r="S41" i="10"/>
  <c r="T41" i="10"/>
  <c r="N42" i="10"/>
  <c r="O42" i="10"/>
  <c r="P42" i="10"/>
  <c r="Q42" i="10"/>
  <c r="R42" i="10"/>
  <c r="S42" i="10"/>
  <c r="T42" i="10"/>
  <c r="N43" i="10"/>
  <c r="O43" i="10"/>
  <c r="P43" i="10"/>
  <c r="Q43" i="10"/>
  <c r="R43" i="10"/>
  <c r="S43" i="10"/>
  <c r="T43" i="10"/>
  <c r="N44" i="10"/>
  <c r="O44" i="10"/>
  <c r="P44" i="10"/>
  <c r="Q44" i="10"/>
  <c r="R44" i="10"/>
  <c r="S44" i="10"/>
  <c r="T44" i="10"/>
  <c r="N45" i="10"/>
  <c r="O45" i="10"/>
  <c r="P45" i="10"/>
  <c r="Q45" i="10"/>
  <c r="R45" i="10"/>
  <c r="S45" i="10"/>
  <c r="T45" i="10"/>
  <c r="N46" i="10"/>
  <c r="O46" i="10"/>
  <c r="AG3" i="10" s="1"/>
  <c r="P46" i="10"/>
  <c r="Q46" i="10"/>
  <c r="R46" i="10"/>
  <c r="AH3" i="10" s="1"/>
  <c r="S46" i="10"/>
  <c r="T46" i="10"/>
  <c r="N47" i="10"/>
  <c r="O47" i="10"/>
  <c r="P47" i="10"/>
  <c r="Q47" i="10"/>
  <c r="R47" i="10"/>
  <c r="S47" i="10"/>
  <c r="T47" i="10"/>
  <c r="AI4" i="10" s="1"/>
  <c r="N48" i="10"/>
  <c r="O48" i="10"/>
  <c r="P48" i="10"/>
  <c r="Q48" i="10"/>
  <c r="R48" i="10"/>
  <c r="S48" i="10"/>
  <c r="T48" i="10"/>
  <c r="AI5" i="10" s="1"/>
  <c r="N49" i="10"/>
  <c r="O49" i="10"/>
  <c r="P49" i="10"/>
  <c r="Q49" i="10"/>
  <c r="R49" i="10"/>
  <c r="S49" i="10"/>
  <c r="T49" i="10"/>
  <c r="N50" i="10"/>
  <c r="O50" i="10"/>
  <c r="P50" i="10"/>
  <c r="Q50" i="10"/>
  <c r="R50" i="10"/>
  <c r="S50" i="10"/>
  <c r="T50" i="10"/>
  <c r="N51" i="10"/>
  <c r="O51" i="10"/>
  <c r="P51" i="10"/>
  <c r="Q51" i="10"/>
  <c r="R51" i="10"/>
  <c r="S51" i="10"/>
  <c r="T51" i="10"/>
  <c r="O76" i="10"/>
  <c r="N77" i="10"/>
  <c r="O77" i="10"/>
  <c r="P77" i="10"/>
  <c r="Q77" i="10"/>
  <c r="R77" i="10"/>
  <c r="S77" i="10"/>
  <c r="T77" i="10"/>
  <c r="N78" i="10"/>
  <c r="O78" i="10"/>
  <c r="P78" i="10"/>
  <c r="Q78" i="10"/>
  <c r="R78" i="10"/>
  <c r="S78" i="10"/>
  <c r="T78" i="10"/>
  <c r="N79" i="10"/>
  <c r="O79" i="10"/>
  <c r="P79" i="10"/>
  <c r="Q79" i="10"/>
  <c r="R79" i="10"/>
  <c r="S79" i="10"/>
  <c r="T79" i="10"/>
  <c r="N80" i="10"/>
  <c r="O80" i="10"/>
  <c r="P80" i="10"/>
  <c r="Q80" i="10"/>
  <c r="R80" i="10"/>
  <c r="S80" i="10"/>
  <c r="T80" i="10"/>
  <c r="N81" i="10"/>
  <c r="O81" i="10"/>
  <c r="P81" i="10"/>
  <c r="Q81" i="10"/>
  <c r="R81" i="10"/>
  <c r="S81" i="10"/>
  <c r="T81" i="10"/>
  <c r="N82" i="10"/>
  <c r="O82" i="10"/>
  <c r="P82" i="10"/>
  <c r="Q82" i="10"/>
  <c r="R82" i="10"/>
  <c r="S82" i="10"/>
  <c r="T82" i="10"/>
  <c r="N83" i="10"/>
  <c r="O83" i="10"/>
  <c r="P83" i="10"/>
  <c r="Q83" i="10"/>
  <c r="R83" i="10"/>
  <c r="S83" i="10"/>
  <c r="T83" i="10"/>
  <c r="N84" i="10"/>
  <c r="O84" i="10"/>
  <c r="AG7" i="10" s="1"/>
  <c r="P84" i="10"/>
  <c r="Q84" i="10"/>
  <c r="R84" i="10"/>
  <c r="S84" i="10"/>
  <c r="T84" i="10"/>
  <c r="N85" i="10"/>
  <c r="O85" i="10"/>
  <c r="AG8" i="10" s="1"/>
  <c r="P85" i="10"/>
  <c r="Q85" i="10"/>
  <c r="R85" i="10"/>
  <c r="S85" i="10"/>
  <c r="T85" i="10"/>
  <c r="AI8" i="10" s="1"/>
  <c r="N86" i="10"/>
  <c r="O86" i="10"/>
  <c r="P86" i="10"/>
  <c r="Q86" i="10"/>
  <c r="R86" i="10"/>
  <c r="S86" i="10"/>
  <c r="T86" i="10"/>
  <c r="N87" i="10"/>
  <c r="O87" i="10"/>
  <c r="P87" i="10"/>
  <c r="Q87" i="10"/>
  <c r="R87" i="10"/>
  <c r="S87" i="10"/>
  <c r="T87" i="10"/>
  <c r="N88" i="10"/>
  <c r="O88" i="10"/>
  <c r="P88" i="10"/>
  <c r="Q88" i="10"/>
  <c r="R88" i="10"/>
  <c r="S88" i="10"/>
  <c r="T88" i="10"/>
  <c r="O113" i="10"/>
  <c r="N114" i="10"/>
  <c r="O114" i="10"/>
  <c r="C15" i="12" s="1"/>
  <c r="P114" i="10"/>
  <c r="Q114" i="10"/>
  <c r="R114" i="10"/>
  <c r="D15" i="12" s="1"/>
  <c r="S114" i="10"/>
  <c r="T114" i="10"/>
  <c r="E15" i="12" s="1"/>
  <c r="N115" i="10"/>
  <c r="O115" i="10"/>
  <c r="P115" i="10"/>
  <c r="Q115" i="10"/>
  <c r="R115" i="10"/>
  <c r="S115" i="10"/>
  <c r="T115" i="10"/>
  <c r="N116" i="10"/>
  <c r="O116" i="10"/>
  <c r="P116" i="10"/>
  <c r="Q116" i="10"/>
  <c r="R116" i="10"/>
  <c r="S116" i="10"/>
  <c r="T116" i="10"/>
  <c r="N117" i="10"/>
  <c r="O117" i="10"/>
  <c r="P117" i="10"/>
  <c r="Q117" i="10"/>
  <c r="R117" i="10"/>
  <c r="S117" i="10"/>
  <c r="T117" i="10"/>
  <c r="N118" i="10"/>
  <c r="O118" i="10"/>
  <c r="P118" i="10"/>
  <c r="Q118" i="10"/>
  <c r="R118" i="10"/>
  <c r="S118" i="10"/>
  <c r="T118" i="10"/>
  <c r="N119" i="10"/>
  <c r="O119" i="10"/>
  <c r="P119" i="10"/>
  <c r="Q119" i="10"/>
  <c r="R119" i="10"/>
  <c r="S119" i="10"/>
  <c r="T119" i="10"/>
  <c r="N120" i="10"/>
  <c r="O120" i="10"/>
  <c r="P120" i="10"/>
  <c r="Q120" i="10"/>
  <c r="R120" i="10"/>
  <c r="S120" i="10"/>
  <c r="T120" i="10"/>
  <c r="AI9" i="10" s="1"/>
  <c r="N121" i="10"/>
  <c r="O121" i="10"/>
  <c r="P121" i="10"/>
  <c r="Q121" i="10"/>
  <c r="R121" i="10"/>
  <c r="AH10" i="10" s="1"/>
  <c r="S121" i="10"/>
  <c r="T121" i="10"/>
  <c r="AI10" i="10" s="1"/>
  <c r="N122" i="10"/>
  <c r="O122" i="10"/>
  <c r="AG11" i="10" s="1"/>
  <c r="P122" i="10"/>
  <c r="Q122" i="10"/>
  <c r="R122" i="10"/>
  <c r="AH11" i="10" s="1"/>
  <c r="S122" i="10"/>
  <c r="T122" i="10"/>
  <c r="N123" i="10"/>
  <c r="O123" i="10"/>
  <c r="P123" i="10"/>
  <c r="Q123" i="10"/>
  <c r="R123" i="10"/>
  <c r="S123" i="10"/>
  <c r="T123" i="10"/>
  <c r="N124" i="10"/>
  <c r="O124" i="10"/>
  <c r="P124" i="10"/>
  <c r="Q124" i="10"/>
  <c r="R124" i="10"/>
  <c r="S124" i="10"/>
  <c r="T124" i="10"/>
  <c r="N125" i="10"/>
  <c r="O125" i="10"/>
  <c r="P125" i="10"/>
  <c r="Q125" i="10"/>
  <c r="R125" i="10"/>
  <c r="S125" i="10"/>
  <c r="T125" i="10"/>
  <c r="B31" i="10"/>
  <c r="B68" i="10"/>
  <c r="B142" i="10"/>
  <c r="B105" i="10"/>
  <c r="B68" i="9"/>
  <c r="B56" i="9"/>
  <c r="T51" i="9"/>
  <c r="S51" i="9"/>
  <c r="R51" i="9"/>
  <c r="Q51" i="9"/>
  <c r="P51" i="9"/>
  <c r="O51" i="9"/>
  <c r="N51" i="9"/>
  <c r="T50" i="9"/>
  <c r="S50" i="9"/>
  <c r="R50" i="9"/>
  <c r="Q50" i="9"/>
  <c r="P50" i="9"/>
  <c r="O50" i="9"/>
  <c r="N50" i="9"/>
  <c r="T49" i="9"/>
  <c r="S49" i="9"/>
  <c r="R49" i="9"/>
  <c r="Q49" i="9"/>
  <c r="P49" i="9"/>
  <c r="O49" i="9"/>
  <c r="N49" i="9"/>
  <c r="T48" i="9"/>
  <c r="S48" i="9"/>
  <c r="R48" i="9"/>
  <c r="Q48" i="9"/>
  <c r="P48" i="9"/>
  <c r="O48" i="9"/>
  <c r="N48" i="9"/>
  <c r="T47" i="9"/>
  <c r="S47" i="9"/>
  <c r="R47" i="9"/>
  <c r="Q47" i="9"/>
  <c r="P47" i="9"/>
  <c r="O47" i="9"/>
  <c r="N47" i="9"/>
  <c r="T46" i="9"/>
  <c r="S46" i="9"/>
  <c r="R46" i="9"/>
  <c r="Q46" i="9"/>
  <c r="P46" i="9"/>
  <c r="O46" i="9"/>
  <c r="N46" i="9"/>
  <c r="T45" i="9"/>
  <c r="S45" i="9"/>
  <c r="R45" i="9"/>
  <c r="Q45" i="9"/>
  <c r="P45" i="9"/>
  <c r="O45" i="9"/>
  <c r="N45" i="9"/>
  <c r="T44" i="9"/>
  <c r="S44" i="9"/>
  <c r="R44" i="9"/>
  <c r="Q44" i="9"/>
  <c r="P44" i="9"/>
  <c r="O44" i="9"/>
  <c r="N44" i="9"/>
  <c r="B44" i="9"/>
  <c r="T43" i="9"/>
  <c r="S43" i="9"/>
  <c r="R43" i="9"/>
  <c r="Q43" i="9"/>
  <c r="P43" i="9"/>
  <c r="O43" i="9"/>
  <c r="N43" i="9"/>
  <c r="T42" i="9"/>
  <c r="S42" i="9"/>
  <c r="R42" i="9"/>
  <c r="Q42" i="9"/>
  <c r="P42" i="9"/>
  <c r="O42" i="9"/>
  <c r="N42" i="9"/>
  <c r="T41" i="9"/>
  <c r="S41" i="9"/>
  <c r="R41" i="9"/>
  <c r="Q41" i="9"/>
  <c r="P41" i="9"/>
  <c r="O41" i="9"/>
  <c r="N41" i="9"/>
  <c r="T40" i="9"/>
  <c r="E11" i="12" s="1"/>
  <c r="S40" i="9"/>
  <c r="R40" i="9"/>
  <c r="D11" i="12" s="1"/>
  <c r="Q40" i="9"/>
  <c r="P40" i="9"/>
  <c r="O40" i="9"/>
  <c r="C11" i="12" s="1"/>
  <c r="O39" i="9"/>
  <c r="B31" i="9"/>
  <c r="B19" i="9"/>
  <c r="T14" i="9"/>
  <c r="S14" i="9"/>
  <c r="R14" i="9"/>
  <c r="Q14" i="9"/>
  <c r="P14" i="9"/>
  <c r="O14" i="9"/>
  <c r="N14" i="9"/>
  <c r="T13" i="9"/>
  <c r="S13" i="9"/>
  <c r="R13" i="9"/>
  <c r="Q13" i="9"/>
  <c r="P13" i="9"/>
  <c r="O13" i="9"/>
  <c r="N13" i="9"/>
  <c r="T12" i="9"/>
  <c r="S12" i="9"/>
  <c r="R12" i="9"/>
  <c r="Q12" i="9"/>
  <c r="P12" i="9"/>
  <c r="O12" i="9"/>
  <c r="N12" i="9"/>
  <c r="T11" i="9"/>
  <c r="S11" i="9"/>
  <c r="R11" i="9"/>
  <c r="Q11" i="9"/>
  <c r="P11" i="9"/>
  <c r="O11" i="9"/>
  <c r="N11" i="9"/>
  <c r="T10" i="9"/>
  <c r="S10" i="9"/>
  <c r="R10" i="9"/>
  <c r="Q10" i="9"/>
  <c r="P10" i="9"/>
  <c r="O10" i="9"/>
  <c r="N10" i="9"/>
  <c r="T9" i="9"/>
  <c r="S9" i="9"/>
  <c r="R9" i="9"/>
  <c r="Q9" i="9"/>
  <c r="P9" i="9"/>
  <c r="O9" i="9"/>
  <c r="N9" i="9"/>
  <c r="T8" i="9"/>
  <c r="S8" i="9"/>
  <c r="R8" i="9"/>
  <c r="Q8" i="9"/>
  <c r="P8" i="9"/>
  <c r="O8" i="9"/>
  <c r="N8" i="9"/>
  <c r="T7" i="9"/>
  <c r="S7" i="9"/>
  <c r="R7" i="9"/>
  <c r="Q7" i="9"/>
  <c r="P7" i="9"/>
  <c r="O7" i="9"/>
  <c r="N7" i="9"/>
  <c r="B7" i="9"/>
  <c r="T6" i="9"/>
  <c r="S6" i="9"/>
  <c r="R6" i="9"/>
  <c r="Q6" i="9"/>
  <c r="P6" i="9"/>
  <c r="O6" i="9"/>
  <c r="N6" i="9"/>
  <c r="T5" i="9"/>
  <c r="S5" i="9"/>
  <c r="R5" i="9"/>
  <c r="Q5" i="9"/>
  <c r="P5" i="9"/>
  <c r="O5" i="9"/>
  <c r="N5" i="9"/>
  <c r="T4" i="9"/>
  <c r="S4" i="9"/>
  <c r="R4" i="9"/>
  <c r="Q4" i="9"/>
  <c r="P4" i="9"/>
  <c r="O4" i="9"/>
  <c r="N4" i="9"/>
  <c r="T3" i="9"/>
  <c r="E12" i="12" s="1"/>
  <c r="S3" i="9"/>
  <c r="R3" i="9"/>
  <c r="D12" i="12" s="1"/>
  <c r="Q3" i="9"/>
  <c r="P3" i="9"/>
  <c r="O3" i="9"/>
  <c r="C12" i="12" s="1"/>
  <c r="N3" i="9"/>
  <c r="O2" i="9"/>
  <c r="B68" i="8"/>
  <c r="B56" i="8"/>
  <c r="T51" i="8"/>
  <c r="S51" i="8"/>
  <c r="R51" i="8"/>
  <c r="Q51" i="8"/>
  <c r="P51" i="8"/>
  <c r="O51" i="8"/>
  <c r="N51" i="8"/>
  <c r="T50" i="8"/>
  <c r="S50" i="8"/>
  <c r="R50" i="8"/>
  <c r="Q50" i="8"/>
  <c r="P50" i="8"/>
  <c r="O50" i="8"/>
  <c r="N50" i="8"/>
  <c r="T49" i="8"/>
  <c r="S49" i="8"/>
  <c r="R49" i="8"/>
  <c r="Q49" i="8"/>
  <c r="P49" i="8"/>
  <c r="O49" i="8"/>
  <c r="N49" i="8"/>
  <c r="T48" i="8"/>
  <c r="S48" i="8"/>
  <c r="R48" i="8"/>
  <c r="Q48" i="8"/>
  <c r="P48" i="8"/>
  <c r="O48" i="8"/>
  <c r="N48" i="8"/>
  <c r="T47" i="8"/>
  <c r="S47" i="8"/>
  <c r="R47" i="8"/>
  <c r="Q47" i="8"/>
  <c r="P47" i="8"/>
  <c r="O47" i="8"/>
  <c r="N47" i="8"/>
  <c r="T46" i="8"/>
  <c r="S46" i="8"/>
  <c r="R46" i="8"/>
  <c r="Q46" i="8"/>
  <c r="P46" i="8"/>
  <c r="O46" i="8"/>
  <c r="N46" i="8"/>
  <c r="T45" i="8"/>
  <c r="S45" i="8"/>
  <c r="R45" i="8"/>
  <c r="Q45" i="8"/>
  <c r="P45" i="8"/>
  <c r="O45" i="8"/>
  <c r="N45" i="8"/>
  <c r="T44" i="8"/>
  <c r="S44" i="8"/>
  <c r="R44" i="8"/>
  <c r="Q44" i="8"/>
  <c r="P44" i="8"/>
  <c r="O44" i="8"/>
  <c r="N44" i="8"/>
  <c r="B44" i="8"/>
  <c r="T43" i="8"/>
  <c r="S43" i="8"/>
  <c r="R43" i="8"/>
  <c r="Q43" i="8"/>
  <c r="P43" i="8"/>
  <c r="O43" i="8"/>
  <c r="N43" i="8"/>
  <c r="T42" i="8"/>
  <c r="S42" i="8"/>
  <c r="R42" i="8"/>
  <c r="Q42" i="8"/>
  <c r="P42" i="8"/>
  <c r="O42" i="8"/>
  <c r="N42" i="8"/>
  <c r="T41" i="8"/>
  <c r="S41" i="8"/>
  <c r="R41" i="8"/>
  <c r="Q41" i="8"/>
  <c r="P41" i="8"/>
  <c r="O41" i="8"/>
  <c r="N41" i="8"/>
  <c r="T40" i="8"/>
  <c r="E19" i="12" s="1"/>
  <c r="S40" i="8"/>
  <c r="R40" i="8"/>
  <c r="D19" i="12" s="1"/>
  <c r="Q40" i="8"/>
  <c r="P40" i="8"/>
  <c r="O40" i="8"/>
  <c r="C19" i="12" s="1"/>
  <c r="N40" i="8"/>
  <c r="O39" i="8"/>
  <c r="B31" i="8"/>
  <c r="B19" i="8"/>
  <c r="T14" i="8"/>
  <c r="S14" i="8"/>
  <c r="R14" i="8"/>
  <c r="Q14" i="8"/>
  <c r="P14" i="8"/>
  <c r="O14" i="8"/>
  <c r="N14" i="8"/>
  <c r="T13" i="8"/>
  <c r="S13" i="8"/>
  <c r="R13" i="8"/>
  <c r="Q13" i="8"/>
  <c r="P13" i="8"/>
  <c r="O13" i="8"/>
  <c r="N13" i="8"/>
  <c r="T12" i="8"/>
  <c r="S12" i="8"/>
  <c r="R12" i="8"/>
  <c r="Q12" i="8"/>
  <c r="P12" i="8"/>
  <c r="O12" i="8"/>
  <c r="N12" i="8"/>
  <c r="T11" i="8"/>
  <c r="S11" i="8"/>
  <c r="R11" i="8"/>
  <c r="Q11" i="8"/>
  <c r="P11" i="8"/>
  <c r="O11" i="8"/>
  <c r="N11" i="8"/>
  <c r="T10" i="8"/>
  <c r="S10" i="8"/>
  <c r="R10" i="8"/>
  <c r="Q10" i="8"/>
  <c r="P10" i="8"/>
  <c r="O10" i="8"/>
  <c r="N10" i="8"/>
  <c r="T9" i="8"/>
  <c r="S9" i="8"/>
  <c r="R9" i="8"/>
  <c r="Q9" i="8"/>
  <c r="P9" i="8"/>
  <c r="O9" i="8"/>
  <c r="N9" i="8"/>
  <c r="T8" i="8"/>
  <c r="S8" i="8"/>
  <c r="R8" i="8"/>
  <c r="Q8" i="8"/>
  <c r="P8" i="8"/>
  <c r="O8" i="8"/>
  <c r="N8" i="8"/>
  <c r="T7" i="8"/>
  <c r="S7" i="8"/>
  <c r="R7" i="8"/>
  <c r="Q7" i="8"/>
  <c r="P7" i="8"/>
  <c r="O7" i="8"/>
  <c r="N7" i="8"/>
  <c r="B7" i="8"/>
  <c r="T6" i="8"/>
  <c r="S6" i="8"/>
  <c r="R6" i="8"/>
  <c r="Q6" i="8"/>
  <c r="P6" i="8"/>
  <c r="O6" i="8"/>
  <c r="N6" i="8"/>
  <c r="T5" i="8"/>
  <c r="S5" i="8"/>
  <c r="R5" i="8"/>
  <c r="Q5" i="8"/>
  <c r="P5" i="8"/>
  <c r="O5" i="8"/>
  <c r="N5" i="8"/>
  <c r="T4" i="8"/>
  <c r="S4" i="8"/>
  <c r="R4" i="8"/>
  <c r="Q4" i="8"/>
  <c r="P4" i="8"/>
  <c r="O4" i="8"/>
  <c r="N4" i="8"/>
  <c r="T3" i="8"/>
  <c r="E20" i="12" s="1"/>
  <c r="S3" i="8"/>
  <c r="R3" i="8"/>
  <c r="D20" i="12" s="1"/>
  <c r="Q3" i="8"/>
  <c r="P3" i="8"/>
  <c r="O3" i="8"/>
  <c r="C20" i="12" s="1"/>
  <c r="N3" i="8"/>
  <c r="O2" i="8"/>
  <c r="B68" i="6"/>
  <c r="B56" i="6"/>
  <c r="T51" i="6"/>
  <c r="S51" i="6"/>
  <c r="R51" i="6"/>
  <c r="Q51" i="6"/>
  <c r="P51" i="6"/>
  <c r="O51" i="6"/>
  <c r="N51" i="6"/>
  <c r="T50" i="6"/>
  <c r="S50" i="6"/>
  <c r="R50" i="6"/>
  <c r="Q50" i="6"/>
  <c r="P50" i="6"/>
  <c r="O50" i="6"/>
  <c r="N50" i="6"/>
  <c r="T49" i="6"/>
  <c r="S49" i="6"/>
  <c r="R49" i="6"/>
  <c r="Q49" i="6"/>
  <c r="P49" i="6"/>
  <c r="O49" i="6"/>
  <c r="N49" i="6"/>
  <c r="T48" i="6"/>
  <c r="S48" i="6"/>
  <c r="R48" i="6"/>
  <c r="Q48" i="6"/>
  <c r="P48" i="6"/>
  <c r="O48" i="6"/>
  <c r="N48" i="6"/>
  <c r="T47" i="6"/>
  <c r="S47" i="6"/>
  <c r="R47" i="6"/>
  <c r="Q47" i="6"/>
  <c r="P47" i="6"/>
  <c r="O47" i="6"/>
  <c r="N47" i="6"/>
  <c r="T46" i="6"/>
  <c r="S46" i="6"/>
  <c r="R46" i="6"/>
  <c r="Q46" i="6"/>
  <c r="P46" i="6"/>
  <c r="O46" i="6"/>
  <c r="N46" i="6"/>
  <c r="T45" i="6"/>
  <c r="S45" i="6"/>
  <c r="R45" i="6"/>
  <c r="Q45" i="6"/>
  <c r="P45" i="6"/>
  <c r="O45" i="6"/>
  <c r="N45" i="6"/>
  <c r="T44" i="6"/>
  <c r="S44" i="6"/>
  <c r="R44" i="6"/>
  <c r="Q44" i="6"/>
  <c r="P44" i="6"/>
  <c r="O44" i="6"/>
  <c r="N44" i="6"/>
  <c r="B44" i="6"/>
  <c r="T43" i="6"/>
  <c r="S43" i="6"/>
  <c r="R43" i="6"/>
  <c r="Q43" i="6"/>
  <c r="P43" i="6"/>
  <c r="O43" i="6"/>
  <c r="N43" i="6"/>
  <c r="T42" i="6"/>
  <c r="S42" i="6"/>
  <c r="R42" i="6"/>
  <c r="Q42" i="6"/>
  <c r="P42" i="6"/>
  <c r="O42" i="6"/>
  <c r="N42" i="6"/>
  <c r="T41" i="6"/>
  <c r="S41" i="6"/>
  <c r="R41" i="6"/>
  <c r="Q41" i="6"/>
  <c r="P41" i="6"/>
  <c r="O41" i="6"/>
  <c r="N41" i="6"/>
  <c r="T40" i="6"/>
  <c r="E17" i="12" s="1"/>
  <c r="S40" i="6"/>
  <c r="R40" i="6"/>
  <c r="D17" i="12" s="1"/>
  <c r="Q40" i="6"/>
  <c r="P40" i="6"/>
  <c r="O40" i="6"/>
  <c r="C17" i="12" s="1"/>
  <c r="N40" i="6"/>
  <c r="O39" i="6"/>
  <c r="B31" i="6"/>
  <c r="B19" i="6"/>
  <c r="T14" i="6"/>
  <c r="S14" i="6"/>
  <c r="R14" i="6"/>
  <c r="Q14" i="6"/>
  <c r="P14" i="6"/>
  <c r="O14" i="6"/>
  <c r="N14" i="6"/>
  <c r="T13" i="6"/>
  <c r="S13" i="6"/>
  <c r="R13" i="6"/>
  <c r="Q13" i="6"/>
  <c r="P13" i="6"/>
  <c r="O13" i="6"/>
  <c r="N13" i="6"/>
  <c r="T12" i="6"/>
  <c r="S12" i="6"/>
  <c r="R12" i="6"/>
  <c r="Q12" i="6"/>
  <c r="P12" i="6"/>
  <c r="O12" i="6"/>
  <c r="N12" i="6"/>
  <c r="T11" i="6"/>
  <c r="S11" i="6"/>
  <c r="R11" i="6"/>
  <c r="Q11" i="6"/>
  <c r="P11" i="6"/>
  <c r="O11" i="6"/>
  <c r="N11" i="6"/>
  <c r="T10" i="6"/>
  <c r="S10" i="6"/>
  <c r="R10" i="6"/>
  <c r="Q10" i="6"/>
  <c r="P10" i="6"/>
  <c r="O10" i="6"/>
  <c r="N10" i="6"/>
  <c r="T9" i="6"/>
  <c r="S9" i="6"/>
  <c r="R9" i="6"/>
  <c r="Q9" i="6"/>
  <c r="P9" i="6"/>
  <c r="O9" i="6"/>
  <c r="N9" i="6"/>
  <c r="T8" i="6"/>
  <c r="S8" i="6"/>
  <c r="R8" i="6"/>
  <c r="Q8" i="6"/>
  <c r="P8" i="6"/>
  <c r="O8" i="6"/>
  <c r="N8" i="6"/>
  <c r="T7" i="6"/>
  <c r="S7" i="6"/>
  <c r="R7" i="6"/>
  <c r="Q7" i="6"/>
  <c r="P7" i="6"/>
  <c r="O7" i="6"/>
  <c r="N7" i="6"/>
  <c r="B7" i="6"/>
  <c r="T6" i="6"/>
  <c r="S6" i="6"/>
  <c r="R6" i="6"/>
  <c r="Q6" i="6"/>
  <c r="P6" i="6"/>
  <c r="O6" i="6"/>
  <c r="N6" i="6"/>
  <c r="T5" i="6"/>
  <c r="S5" i="6"/>
  <c r="R5" i="6"/>
  <c r="Q5" i="6"/>
  <c r="P5" i="6"/>
  <c r="O5" i="6"/>
  <c r="N5" i="6"/>
  <c r="T4" i="6"/>
  <c r="S4" i="6"/>
  <c r="R4" i="6"/>
  <c r="Q4" i="6"/>
  <c r="P4" i="6"/>
  <c r="O4" i="6"/>
  <c r="N4" i="6"/>
  <c r="T3" i="6"/>
  <c r="S3" i="6"/>
  <c r="R3" i="6"/>
  <c r="Q3" i="6"/>
  <c r="P3" i="6"/>
  <c r="O3" i="6"/>
  <c r="O2" i="6"/>
  <c r="B68" i="4"/>
  <c r="B56" i="4"/>
  <c r="T51" i="4"/>
  <c r="S51" i="4"/>
  <c r="R51" i="4"/>
  <c r="Q51" i="4"/>
  <c r="P51" i="4"/>
  <c r="O51" i="4"/>
  <c r="N51" i="4"/>
  <c r="T50" i="4"/>
  <c r="S50" i="4"/>
  <c r="R50" i="4"/>
  <c r="Q50" i="4"/>
  <c r="P50" i="4"/>
  <c r="O50" i="4"/>
  <c r="N50" i="4"/>
  <c r="T49" i="4"/>
  <c r="S49" i="4"/>
  <c r="R49" i="4"/>
  <c r="Q49" i="4"/>
  <c r="P49" i="4"/>
  <c r="O49" i="4"/>
  <c r="N49" i="4"/>
  <c r="T48" i="4"/>
  <c r="S48" i="4"/>
  <c r="R48" i="4"/>
  <c r="Q48" i="4"/>
  <c r="P48" i="4"/>
  <c r="O48" i="4"/>
  <c r="N48" i="4"/>
  <c r="T47" i="4"/>
  <c r="S47" i="4"/>
  <c r="R47" i="4"/>
  <c r="Q47" i="4"/>
  <c r="P47" i="4"/>
  <c r="O47" i="4"/>
  <c r="N47" i="4"/>
  <c r="T46" i="4"/>
  <c r="S46" i="4"/>
  <c r="R46" i="4"/>
  <c r="Q46" i="4"/>
  <c r="P46" i="4"/>
  <c r="O46" i="4"/>
  <c r="N46" i="4"/>
  <c r="T45" i="4"/>
  <c r="S45" i="4"/>
  <c r="R45" i="4"/>
  <c r="Q45" i="4"/>
  <c r="P45" i="4"/>
  <c r="O45" i="4"/>
  <c r="N45" i="4"/>
  <c r="T44" i="4"/>
  <c r="S44" i="4"/>
  <c r="R44" i="4"/>
  <c r="Q44" i="4"/>
  <c r="P44" i="4"/>
  <c r="O44" i="4"/>
  <c r="N44" i="4"/>
  <c r="B44" i="4"/>
  <c r="T43" i="4"/>
  <c r="S43" i="4"/>
  <c r="R43" i="4"/>
  <c r="Q43" i="4"/>
  <c r="P43" i="4"/>
  <c r="O43" i="4"/>
  <c r="N43" i="4"/>
  <c r="T42" i="4"/>
  <c r="S42" i="4"/>
  <c r="R42" i="4"/>
  <c r="Q42" i="4"/>
  <c r="P42" i="4"/>
  <c r="O42" i="4"/>
  <c r="N42" i="4"/>
  <c r="T41" i="4"/>
  <c r="S41" i="4"/>
  <c r="R41" i="4"/>
  <c r="Q41" i="4"/>
  <c r="P41" i="4"/>
  <c r="O41" i="4"/>
  <c r="N41" i="4"/>
  <c r="T40" i="4"/>
  <c r="E9" i="12" s="1"/>
  <c r="S40" i="4"/>
  <c r="R40" i="4"/>
  <c r="D9" i="12" s="1"/>
  <c r="Q40" i="4"/>
  <c r="P40" i="4"/>
  <c r="O40" i="4"/>
  <c r="C9" i="12" s="1"/>
  <c r="N40" i="4"/>
  <c r="O39" i="4"/>
  <c r="B31" i="4"/>
  <c r="B19" i="4"/>
  <c r="T14" i="4"/>
  <c r="S14" i="4"/>
  <c r="R14" i="4"/>
  <c r="Q14" i="4"/>
  <c r="P14" i="4"/>
  <c r="O14" i="4"/>
  <c r="N14" i="4"/>
  <c r="T13" i="4"/>
  <c r="S13" i="4"/>
  <c r="R13" i="4"/>
  <c r="Q13" i="4"/>
  <c r="P13" i="4"/>
  <c r="O13" i="4"/>
  <c r="N13" i="4"/>
  <c r="T12" i="4"/>
  <c r="S12" i="4"/>
  <c r="R12" i="4"/>
  <c r="Q12" i="4"/>
  <c r="P12" i="4"/>
  <c r="O12" i="4"/>
  <c r="N12" i="4"/>
  <c r="T11" i="4"/>
  <c r="S11" i="4"/>
  <c r="R11" i="4"/>
  <c r="Q11" i="4"/>
  <c r="P11" i="4"/>
  <c r="O11" i="4"/>
  <c r="N11" i="4"/>
  <c r="T10" i="4"/>
  <c r="S10" i="4"/>
  <c r="R10" i="4"/>
  <c r="Q10" i="4"/>
  <c r="P10" i="4"/>
  <c r="O10" i="4"/>
  <c r="N10" i="4"/>
  <c r="T9" i="4"/>
  <c r="S9" i="4"/>
  <c r="R9" i="4"/>
  <c r="Q9" i="4"/>
  <c r="P9" i="4"/>
  <c r="O9" i="4"/>
  <c r="N9" i="4"/>
  <c r="T8" i="4"/>
  <c r="S8" i="4"/>
  <c r="R8" i="4"/>
  <c r="Q8" i="4"/>
  <c r="P8" i="4"/>
  <c r="O8" i="4"/>
  <c r="N8" i="4"/>
  <c r="T7" i="4"/>
  <c r="S7" i="4"/>
  <c r="R7" i="4"/>
  <c r="Q7" i="4"/>
  <c r="P7" i="4"/>
  <c r="O7" i="4"/>
  <c r="N7" i="4"/>
  <c r="B7" i="4"/>
  <c r="T6" i="4"/>
  <c r="S6" i="4"/>
  <c r="R6" i="4"/>
  <c r="Q6" i="4"/>
  <c r="P6" i="4"/>
  <c r="O6" i="4"/>
  <c r="N6" i="4"/>
  <c r="T5" i="4"/>
  <c r="S5" i="4"/>
  <c r="R5" i="4"/>
  <c r="Q5" i="4"/>
  <c r="P5" i="4"/>
  <c r="O5" i="4"/>
  <c r="N5" i="4"/>
  <c r="T4" i="4"/>
  <c r="S4" i="4"/>
  <c r="R4" i="4"/>
  <c r="Q4" i="4"/>
  <c r="P4" i="4"/>
  <c r="O4" i="4"/>
  <c r="N4" i="4"/>
  <c r="T3" i="4"/>
  <c r="S3" i="4"/>
  <c r="R3" i="4"/>
  <c r="Q3" i="4"/>
  <c r="P3" i="4"/>
  <c r="O3" i="4"/>
  <c r="N3" i="4"/>
  <c r="O2" i="4"/>
  <c r="N3" i="3"/>
  <c r="N40" i="3"/>
  <c r="B68" i="3"/>
  <c r="B56" i="3"/>
  <c r="T51" i="3"/>
  <c r="S51" i="3"/>
  <c r="R51" i="3"/>
  <c r="Q51" i="3"/>
  <c r="P51" i="3"/>
  <c r="O51" i="3"/>
  <c r="N51" i="3"/>
  <c r="T50" i="3"/>
  <c r="S50" i="3"/>
  <c r="R50" i="3"/>
  <c r="Q50" i="3"/>
  <c r="P50" i="3"/>
  <c r="O50" i="3"/>
  <c r="N50" i="3"/>
  <c r="T49" i="3"/>
  <c r="S49" i="3"/>
  <c r="R49" i="3"/>
  <c r="Q49" i="3"/>
  <c r="P49" i="3"/>
  <c r="O49" i="3"/>
  <c r="N49" i="3"/>
  <c r="T48" i="3"/>
  <c r="S48" i="3"/>
  <c r="R48" i="3"/>
  <c r="Q48" i="3"/>
  <c r="P48" i="3"/>
  <c r="O48" i="3"/>
  <c r="N48" i="3"/>
  <c r="T47" i="3"/>
  <c r="S47" i="3"/>
  <c r="R47" i="3"/>
  <c r="Q47" i="3"/>
  <c r="P47" i="3"/>
  <c r="O47" i="3"/>
  <c r="N47" i="3"/>
  <c r="T46" i="3"/>
  <c r="S46" i="3"/>
  <c r="R46" i="3"/>
  <c r="Q46" i="3"/>
  <c r="P46" i="3"/>
  <c r="O46" i="3"/>
  <c r="N46" i="3"/>
  <c r="T45" i="3"/>
  <c r="S45" i="3"/>
  <c r="R45" i="3"/>
  <c r="Q45" i="3"/>
  <c r="P45" i="3"/>
  <c r="O45" i="3"/>
  <c r="N45" i="3"/>
  <c r="T44" i="3"/>
  <c r="S44" i="3"/>
  <c r="R44" i="3"/>
  <c r="Q44" i="3"/>
  <c r="P44" i="3"/>
  <c r="O44" i="3"/>
  <c r="N44" i="3"/>
  <c r="B44" i="3"/>
  <c r="T43" i="3"/>
  <c r="S43" i="3"/>
  <c r="R43" i="3"/>
  <c r="Q43" i="3"/>
  <c r="P43" i="3"/>
  <c r="O43" i="3"/>
  <c r="N43" i="3"/>
  <c r="T42" i="3"/>
  <c r="S42" i="3"/>
  <c r="R42" i="3"/>
  <c r="Q42" i="3"/>
  <c r="P42" i="3"/>
  <c r="O42" i="3"/>
  <c r="N42" i="3"/>
  <c r="T41" i="3"/>
  <c r="S41" i="3"/>
  <c r="R41" i="3"/>
  <c r="Q41" i="3"/>
  <c r="P41" i="3"/>
  <c r="O41" i="3"/>
  <c r="N41" i="3"/>
  <c r="T40" i="3"/>
  <c r="S40" i="3"/>
  <c r="R40" i="3"/>
  <c r="Q40" i="3"/>
  <c r="P40" i="3"/>
  <c r="O40" i="3"/>
  <c r="O39" i="3"/>
  <c r="B31" i="3"/>
  <c r="B19" i="3"/>
  <c r="T14" i="3"/>
  <c r="S14" i="3"/>
  <c r="R14" i="3"/>
  <c r="Q14" i="3"/>
  <c r="P14" i="3"/>
  <c r="O14" i="3"/>
  <c r="N14" i="3"/>
  <c r="T13" i="3"/>
  <c r="S13" i="3"/>
  <c r="R13" i="3"/>
  <c r="Q13" i="3"/>
  <c r="P13" i="3"/>
  <c r="O13" i="3"/>
  <c r="N13" i="3"/>
  <c r="T12" i="3"/>
  <c r="S12" i="3"/>
  <c r="R12" i="3"/>
  <c r="Q12" i="3"/>
  <c r="P12" i="3"/>
  <c r="O12" i="3"/>
  <c r="N12" i="3"/>
  <c r="T11" i="3"/>
  <c r="S11" i="3"/>
  <c r="R11" i="3"/>
  <c r="Q11" i="3"/>
  <c r="P11" i="3"/>
  <c r="O11" i="3"/>
  <c r="N11" i="3"/>
  <c r="T10" i="3"/>
  <c r="S10" i="3"/>
  <c r="R10" i="3"/>
  <c r="Q10" i="3"/>
  <c r="P10" i="3"/>
  <c r="O10" i="3"/>
  <c r="N10" i="3"/>
  <c r="T9" i="3"/>
  <c r="S9" i="3"/>
  <c r="R9" i="3"/>
  <c r="Q9" i="3"/>
  <c r="P9" i="3"/>
  <c r="O9" i="3"/>
  <c r="N9" i="3"/>
  <c r="T8" i="3"/>
  <c r="S8" i="3"/>
  <c r="R8" i="3"/>
  <c r="Q8" i="3"/>
  <c r="P8" i="3"/>
  <c r="O8" i="3"/>
  <c r="N8" i="3"/>
  <c r="T7" i="3"/>
  <c r="S7" i="3"/>
  <c r="R7" i="3"/>
  <c r="Q7" i="3"/>
  <c r="P7" i="3"/>
  <c r="O7" i="3"/>
  <c r="N7" i="3"/>
  <c r="B7" i="3"/>
  <c r="T6" i="3"/>
  <c r="S6" i="3"/>
  <c r="R6" i="3"/>
  <c r="Q6" i="3"/>
  <c r="P6" i="3"/>
  <c r="O6" i="3"/>
  <c r="N6" i="3"/>
  <c r="T5" i="3"/>
  <c r="S5" i="3"/>
  <c r="R5" i="3"/>
  <c r="Q5" i="3"/>
  <c r="P5" i="3"/>
  <c r="O5" i="3"/>
  <c r="N5" i="3"/>
  <c r="T4" i="3"/>
  <c r="S4" i="3"/>
  <c r="R4" i="3"/>
  <c r="Q4" i="3"/>
  <c r="P4" i="3"/>
  <c r="O4" i="3"/>
  <c r="N4" i="3"/>
  <c r="T3" i="3"/>
  <c r="S3" i="3"/>
  <c r="R3" i="3"/>
  <c r="Q3" i="3"/>
  <c r="P3" i="3"/>
  <c r="O3" i="3"/>
  <c r="O2" i="3"/>
  <c r="B130" i="10"/>
  <c r="B118" i="10"/>
  <c r="AI6" i="10"/>
  <c r="B81" i="10"/>
  <c r="B56" i="10"/>
  <c r="B44" i="10"/>
  <c r="C39" i="10"/>
  <c r="O39" i="10" s="1"/>
  <c r="AN14" i="10"/>
  <c r="AL14" i="10"/>
  <c r="AI11" i="10"/>
  <c r="AN10" i="10"/>
  <c r="AL10" i="10"/>
  <c r="AG10" i="10"/>
  <c r="AH9" i="10"/>
  <c r="AG9" i="10"/>
  <c r="AH8" i="10"/>
  <c r="AI7" i="10"/>
  <c r="AH7" i="10"/>
  <c r="B7" i="10"/>
  <c r="AM6" i="10"/>
  <c r="AL6" i="10"/>
  <c r="AH6" i="10"/>
  <c r="AG6" i="10"/>
  <c r="AH5" i="10"/>
  <c r="AG5" i="10"/>
  <c r="AH4" i="10"/>
  <c r="AG4" i="10"/>
  <c r="AI3" i="10"/>
  <c r="B142" i="2"/>
  <c r="B130" i="2"/>
  <c r="T125" i="2"/>
  <c r="S125" i="2"/>
  <c r="R125" i="2"/>
  <c r="Q125" i="2"/>
  <c r="P125" i="2"/>
  <c r="O125" i="2"/>
  <c r="N125" i="2"/>
  <c r="T124" i="2"/>
  <c r="S124" i="2"/>
  <c r="R124" i="2"/>
  <c r="Q124" i="2"/>
  <c r="P124" i="2"/>
  <c r="O124" i="2"/>
  <c r="N124" i="2"/>
  <c r="T123" i="2"/>
  <c r="S123" i="2"/>
  <c r="R123" i="2"/>
  <c r="Q123" i="2"/>
  <c r="P123" i="2"/>
  <c r="O123" i="2"/>
  <c r="N123" i="2"/>
  <c r="T122" i="2"/>
  <c r="S122" i="2"/>
  <c r="R122" i="2"/>
  <c r="Q122" i="2"/>
  <c r="P122" i="2"/>
  <c r="O122" i="2"/>
  <c r="N122" i="2"/>
  <c r="T121" i="2"/>
  <c r="S121" i="2"/>
  <c r="R121" i="2"/>
  <c r="Q121" i="2"/>
  <c r="P121" i="2"/>
  <c r="O121" i="2"/>
  <c r="N121" i="2"/>
  <c r="T120" i="2"/>
  <c r="S120" i="2"/>
  <c r="R120" i="2"/>
  <c r="Q120" i="2"/>
  <c r="P120" i="2"/>
  <c r="O120" i="2"/>
  <c r="N120" i="2"/>
  <c r="T119" i="2"/>
  <c r="S119" i="2"/>
  <c r="R119" i="2"/>
  <c r="Q119" i="2"/>
  <c r="P119" i="2"/>
  <c r="O119" i="2"/>
  <c r="N119" i="2"/>
  <c r="T118" i="2"/>
  <c r="S118" i="2"/>
  <c r="R118" i="2"/>
  <c r="Q118" i="2"/>
  <c r="P118" i="2"/>
  <c r="O118" i="2"/>
  <c r="N118" i="2"/>
  <c r="B118" i="2"/>
  <c r="T117" i="2"/>
  <c r="S117" i="2"/>
  <c r="R117" i="2"/>
  <c r="Q117" i="2"/>
  <c r="P117" i="2"/>
  <c r="O117" i="2"/>
  <c r="N117" i="2"/>
  <c r="T116" i="2"/>
  <c r="S116" i="2"/>
  <c r="R116" i="2"/>
  <c r="Q116" i="2"/>
  <c r="P116" i="2"/>
  <c r="O116" i="2"/>
  <c r="N116" i="2"/>
  <c r="T115" i="2"/>
  <c r="S115" i="2"/>
  <c r="R115" i="2"/>
  <c r="Q115" i="2"/>
  <c r="P115" i="2"/>
  <c r="O115" i="2"/>
  <c r="N115" i="2"/>
  <c r="T114" i="2"/>
  <c r="S114" i="2"/>
  <c r="R114" i="2"/>
  <c r="Q114" i="2"/>
  <c r="P114" i="2"/>
  <c r="O114" i="2"/>
  <c r="N114" i="2"/>
  <c r="O113" i="2"/>
  <c r="B105" i="2"/>
  <c r="B93" i="2"/>
  <c r="T88" i="2"/>
  <c r="S88" i="2"/>
  <c r="R88" i="2"/>
  <c r="Q88" i="2"/>
  <c r="P88" i="2"/>
  <c r="O88" i="2"/>
  <c r="N88" i="2"/>
  <c r="T87" i="2"/>
  <c r="S87" i="2"/>
  <c r="R87" i="2"/>
  <c r="Q87" i="2"/>
  <c r="P87" i="2"/>
  <c r="O87" i="2"/>
  <c r="N87" i="2"/>
  <c r="T86" i="2"/>
  <c r="S86" i="2"/>
  <c r="R86" i="2"/>
  <c r="Q86" i="2"/>
  <c r="P86" i="2"/>
  <c r="O86" i="2"/>
  <c r="N86" i="2"/>
  <c r="T85" i="2"/>
  <c r="S85" i="2"/>
  <c r="R85" i="2"/>
  <c r="Q85" i="2"/>
  <c r="P85" i="2"/>
  <c r="O85" i="2"/>
  <c r="N85" i="2"/>
  <c r="T84" i="2"/>
  <c r="S84" i="2"/>
  <c r="R84" i="2"/>
  <c r="Q84" i="2"/>
  <c r="P84" i="2"/>
  <c r="O84" i="2"/>
  <c r="N84" i="2"/>
  <c r="T83" i="2"/>
  <c r="S83" i="2"/>
  <c r="R83" i="2"/>
  <c r="Q83" i="2"/>
  <c r="P83" i="2"/>
  <c r="O83" i="2"/>
  <c r="N83" i="2"/>
  <c r="T82" i="2"/>
  <c r="S82" i="2"/>
  <c r="R82" i="2"/>
  <c r="Q82" i="2"/>
  <c r="P82" i="2"/>
  <c r="O82" i="2"/>
  <c r="N82" i="2"/>
  <c r="T81" i="2"/>
  <c r="S81" i="2"/>
  <c r="R81" i="2"/>
  <c r="Q81" i="2"/>
  <c r="P81" i="2"/>
  <c r="O81" i="2"/>
  <c r="N81" i="2"/>
  <c r="B81" i="2"/>
  <c r="T80" i="2"/>
  <c r="S80" i="2"/>
  <c r="R80" i="2"/>
  <c r="Q80" i="2"/>
  <c r="P80" i="2"/>
  <c r="O80" i="2"/>
  <c r="N80" i="2"/>
  <c r="T79" i="2"/>
  <c r="S79" i="2"/>
  <c r="R79" i="2"/>
  <c r="Q79" i="2"/>
  <c r="P79" i="2"/>
  <c r="O79" i="2"/>
  <c r="N79" i="2"/>
  <c r="T78" i="2"/>
  <c r="S78" i="2"/>
  <c r="R78" i="2"/>
  <c r="Q78" i="2"/>
  <c r="P78" i="2"/>
  <c r="O78" i="2"/>
  <c r="N78" i="2"/>
  <c r="T77" i="2"/>
  <c r="S77" i="2"/>
  <c r="R77" i="2"/>
  <c r="Q77" i="2"/>
  <c r="P77" i="2"/>
  <c r="O77" i="2"/>
  <c r="N77" i="2"/>
  <c r="O76" i="2"/>
  <c r="B68" i="2"/>
  <c r="B56" i="2"/>
  <c r="T51" i="2"/>
  <c r="S51" i="2"/>
  <c r="R51" i="2"/>
  <c r="Q51" i="2"/>
  <c r="P51" i="2"/>
  <c r="O51" i="2"/>
  <c r="N51" i="2"/>
  <c r="T50" i="2"/>
  <c r="S50" i="2"/>
  <c r="R50" i="2"/>
  <c r="Q50" i="2"/>
  <c r="P50" i="2"/>
  <c r="O50" i="2"/>
  <c r="N50" i="2"/>
  <c r="T49" i="2"/>
  <c r="S49" i="2"/>
  <c r="R49" i="2"/>
  <c r="Q49" i="2"/>
  <c r="P49" i="2"/>
  <c r="O49" i="2"/>
  <c r="N49" i="2"/>
  <c r="T48" i="2"/>
  <c r="S48" i="2"/>
  <c r="R48" i="2"/>
  <c r="Q48" i="2"/>
  <c r="P48" i="2"/>
  <c r="O48" i="2"/>
  <c r="N48" i="2"/>
  <c r="T47" i="2"/>
  <c r="S47" i="2"/>
  <c r="R47" i="2"/>
  <c r="Q47" i="2"/>
  <c r="P47" i="2"/>
  <c r="O47" i="2"/>
  <c r="N47" i="2"/>
  <c r="T46" i="2"/>
  <c r="S46" i="2"/>
  <c r="R46" i="2"/>
  <c r="Q46" i="2"/>
  <c r="P46" i="2"/>
  <c r="O46" i="2"/>
  <c r="N46" i="2"/>
  <c r="T45" i="2"/>
  <c r="S45" i="2"/>
  <c r="R45" i="2"/>
  <c r="Q45" i="2"/>
  <c r="P45" i="2"/>
  <c r="O45" i="2"/>
  <c r="N45" i="2"/>
  <c r="T44" i="2"/>
  <c r="S44" i="2"/>
  <c r="R44" i="2"/>
  <c r="Q44" i="2"/>
  <c r="P44" i="2"/>
  <c r="O44" i="2"/>
  <c r="N44" i="2"/>
  <c r="B44" i="2"/>
  <c r="T43" i="2"/>
  <c r="S43" i="2"/>
  <c r="R43" i="2"/>
  <c r="Q43" i="2"/>
  <c r="P43" i="2"/>
  <c r="O43" i="2"/>
  <c r="N43" i="2"/>
  <c r="T42" i="2"/>
  <c r="S42" i="2"/>
  <c r="R42" i="2"/>
  <c r="Q42" i="2"/>
  <c r="P42" i="2"/>
  <c r="O42" i="2"/>
  <c r="N42" i="2"/>
  <c r="T41" i="2"/>
  <c r="S41" i="2"/>
  <c r="R41" i="2"/>
  <c r="Q41" i="2"/>
  <c r="P41" i="2"/>
  <c r="O41" i="2"/>
  <c r="N41" i="2"/>
  <c r="T40" i="2"/>
  <c r="S40" i="2"/>
  <c r="R40" i="2"/>
  <c r="Q40" i="2"/>
  <c r="P40" i="2"/>
  <c r="O40" i="2"/>
  <c r="N40" i="2"/>
  <c r="O39" i="2"/>
  <c r="AE31" i="2"/>
  <c r="B31" i="2"/>
  <c r="AE29" i="2"/>
  <c r="AE27" i="2"/>
  <c r="AE25" i="2"/>
  <c r="B19" i="2"/>
  <c r="AN18" i="2"/>
  <c r="AM18" i="2"/>
  <c r="AL18" i="2"/>
  <c r="AN17" i="2"/>
  <c r="AM17" i="2"/>
  <c r="AL17" i="2"/>
  <c r="AN16" i="2"/>
  <c r="AM16" i="2"/>
  <c r="AL16" i="2"/>
  <c r="AN15" i="2"/>
  <c r="AM15" i="2"/>
  <c r="AL15" i="2"/>
  <c r="AI14" i="2"/>
  <c r="AH14" i="2"/>
  <c r="AG14" i="2"/>
  <c r="T14" i="2"/>
  <c r="S14" i="2"/>
  <c r="R14" i="2"/>
  <c r="Q14" i="2"/>
  <c r="P14" i="2"/>
  <c r="O14" i="2"/>
  <c r="N14" i="2"/>
  <c r="AI13" i="2"/>
  <c r="AH13" i="2"/>
  <c r="AG13" i="2"/>
  <c r="T13" i="2"/>
  <c r="S13" i="2"/>
  <c r="R13" i="2"/>
  <c r="Q13" i="2"/>
  <c r="P13" i="2"/>
  <c r="O13" i="2"/>
  <c r="N13" i="2"/>
  <c r="AI12" i="2"/>
  <c r="AH12" i="2"/>
  <c r="AG12" i="2"/>
  <c r="T12" i="2"/>
  <c r="S12" i="2"/>
  <c r="R12" i="2"/>
  <c r="Q12" i="2"/>
  <c r="P12" i="2"/>
  <c r="O12" i="2"/>
  <c r="N12" i="2"/>
  <c r="AI11" i="2"/>
  <c r="AH11" i="2"/>
  <c r="AG11" i="2"/>
  <c r="T11" i="2"/>
  <c r="S11" i="2"/>
  <c r="R11" i="2"/>
  <c r="Q11" i="2"/>
  <c r="P11" i="2"/>
  <c r="O11" i="2"/>
  <c r="N11" i="2"/>
  <c r="AI10" i="2"/>
  <c r="AH10" i="2"/>
  <c r="AG10" i="2"/>
  <c r="T10" i="2"/>
  <c r="S10" i="2"/>
  <c r="R10" i="2"/>
  <c r="Q10" i="2"/>
  <c r="P10" i="2"/>
  <c r="O10" i="2"/>
  <c r="N10" i="2"/>
  <c r="AI9" i="2"/>
  <c r="AH9" i="2"/>
  <c r="AG9" i="2"/>
  <c r="T9" i="2"/>
  <c r="S9" i="2"/>
  <c r="R9" i="2"/>
  <c r="Q9" i="2"/>
  <c r="P9" i="2"/>
  <c r="O9" i="2"/>
  <c r="N9" i="2"/>
  <c r="AI8" i="2"/>
  <c r="AH8" i="2"/>
  <c r="AG8" i="2"/>
  <c r="T8" i="2"/>
  <c r="S8" i="2"/>
  <c r="R8" i="2"/>
  <c r="Q8" i="2"/>
  <c r="P8" i="2"/>
  <c r="O8" i="2"/>
  <c r="N8" i="2"/>
  <c r="AI7" i="2"/>
  <c r="AH7" i="2"/>
  <c r="AG7" i="2"/>
  <c r="T7" i="2"/>
  <c r="S7" i="2"/>
  <c r="R7" i="2"/>
  <c r="Q7" i="2"/>
  <c r="P7" i="2"/>
  <c r="O7" i="2"/>
  <c r="N7" i="2"/>
  <c r="B7" i="2"/>
  <c r="AI6" i="2"/>
  <c r="AH6" i="2"/>
  <c r="AG6" i="2"/>
  <c r="T6" i="2"/>
  <c r="S6" i="2"/>
  <c r="R6" i="2"/>
  <c r="Q6" i="2"/>
  <c r="P6" i="2"/>
  <c r="O6" i="2"/>
  <c r="N6" i="2"/>
  <c r="AI5" i="2"/>
  <c r="AH5" i="2"/>
  <c r="AG5" i="2"/>
  <c r="T5" i="2"/>
  <c r="S5" i="2"/>
  <c r="R5" i="2"/>
  <c r="Q5" i="2"/>
  <c r="P5" i="2"/>
  <c r="O5" i="2"/>
  <c r="N5" i="2"/>
  <c r="AI4" i="2"/>
  <c r="AH4" i="2"/>
  <c r="AG4" i="2"/>
  <c r="T4" i="2"/>
  <c r="S4" i="2"/>
  <c r="R4" i="2"/>
  <c r="Q4" i="2"/>
  <c r="P4" i="2"/>
  <c r="O4" i="2"/>
  <c r="N4" i="2"/>
  <c r="AI3" i="2"/>
  <c r="AH3" i="2"/>
  <c r="AG3" i="2"/>
  <c r="T3" i="2"/>
  <c r="S3" i="2"/>
  <c r="R3" i="2"/>
  <c r="Q3" i="2"/>
  <c r="P3" i="2"/>
  <c r="O3" i="2"/>
  <c r="N3" i="2"/>
  <c r="O2" i="2"/>
  <c r="N11" i="1"/>
  <c r="J11" i="1"/>
  <c r="L9" i="1"/>
  <c r="L8" i="1"/>
  <c r="G5" i="1"/>
  <c r="G4" i="1"/>
  <c r="I3" i="1"/>
  <c r="G3" i="1"/>
  <c r="I2" i="1"/>
</calcChain>
</file>

<file path=xl/sharedStrings.xml><?xml version="1.0" encoding="utf-8"?>
<sst xmlns="http://schemas.openxmlformats.org/spreadsheetml/2006/main" count="2698" uniqueCount="187">
  <si>
    <t>From Literature</t>
  </si>
  <si>
    <t>Link to literature</t>
  </si>
  <si>
    <t>Calculated</t>
  </si>
  <si>
    <t>Trials to be run:</t>
  </si>
  <si>
    <t>Ionic Concentration</t>
  </si>
  <si>
    <t>µM</t>
  </si>
  <si>
    <t>NaCl Concentration needed</t>
  </si>
  <si>
    <t>g/L</t>
  </si>
  <si>
    <t>mg/L</t>
  </si>
  <si>
    <t>Costco</t>
  </si>
  <si>
    <t>3* 8hr</t>
  </si>
  <si>
    <t>3*4hr</t>
  </si>
  <si>
    <t>3*1hr</t>
  </si>
  <si>
    <t>Molecular weight NaCl</t>
  </si>
  <si>
    <t>g/Mol</t>
  </si>
  <si>
    <t>Volume @ 25 cm/s (18.9L/min)</t>
  </si>
  <si>
    <t>mL/6mins</t>
  </si>
  <si>
    <t>mL/hr</t>
  </si>
  <si>
    <t>HD-d1</t>
  </si>
  <si>
    <t>3* worst case scenario (likely 8 hour)</t>
  </si>
  <si>
    <t>Protein concentration</t>
  </si>
  <si>
    <t>µg/mL</t>
  </si>
  <si>
    <t>Volume for 8 hour accumulation of EBC</t>
  </si>
  <si>
    <t>mL</t>
  </si>
  <si>
    <t>HD-d2</t>
  </si>
  <si>
    <t>3*WC</t>
  </si>
  <si>
    <t>Volume @ 15L/min</t>
  </si>
  <si>
    <t>Volume for 4 hour accumulation of EBC</t>
  </si>
  <si>
    <t>Disp (E )</t>
  </si>
  <si>
    <t>Volume @ 22.5L/min</t>
  </si>
  <si>
    <t>Total hours work of EBC needed assuming worst case scenario ends up being 8 hours of wear</t>
  </si>
  <si>
    <t>hrs</t>
  </si>
  <si>
    <t>Total volume</t>
  </si>
  <si>
    <t>Volume of EBC to make (with extra)</t>
  </si>
  <si>
    <t>1.5L</t>
  </si>
  <si>
    <t>Total protein needed</t>
  </si>
  <si>
    <t>µg</t>
  </si>
  <si>
    <t>Total salt</t>
  </si>
  <si>
    <t>mg</t>
  </si>
  <si>
    <t>=</t>
  </si>
  <si>
    <t>9mg</t>
  </si>
  <si>
    <t>24hr</t>
  </si>
  <si>
    <t>Difference between EBC and other</t>
  </si>
  <si>
    <t>1of3</t>
  </si>
  <si>
    <t>EBC weight</t>
  </si>
  <si>
    <t>Average EBC (mg)</t>
  </si>
  <si>
    <t>SOLAIR 1100</t>
  </si>
  <si>
    <t>Chanel size (micro meter)</t>
  </si>
  <si>
    <t>AVG - Eff</t>
  </si>
  <si>
    <t>1hr(eff1)</t>
  </si>
  <si>
    <t>0-6 min avg</t>
  </si>
  <si>
    <t>1hr</t>
  </si>
  <si>
    <t>Inlet Conc</t>
  </si>
  <si>
    <t>stdev</t>
  </si>
  <si>
    <t>1hr(eff2)</t>
  </si>
  <si>
    <t>4hr</t>
  </si>
  <si>
    <t>Counts: Cuml</t>
  </si>
  <si>
    <t>StD</t>
  </si>
  <si>
    <t>Inlet</t>
  </si>
  <si>
    <t>1hr(eff3)</t>
  </si>
  <si>
    <t>8hr</t>
  </si>
  <si>
    <t>Pressure drop</t>
  </si>
  <si>
    <t>inH2O</t>
  </si>
  <si>
    <t>Outlet Conc</t>
  </si>
  <si>
    <t>4hr(eff1)</t>
  </si>
  <si>
    <t>mmH2O/cm2</t>
  </si>
  <si>
    <t>Outlet</t>
  </si>
  <si>
    <t>4hr(eff2)</t>
  </si>
  <si>
    <t>6-12 min avg</t>
  </si>
  <si>
    <t>Graph by EBC weight</t>
  </si>
  <si>
    <t>RH in lab</t>
  </si>
  <si>
    <t>%</t>
  </si>
  <si>
    <t>EFF1</t>
  </si>
  <si>
    <t>4hr(eff3)</t>
  </si>
  <si>
    <t>EFF2</t>
  </si>
  <si>
    <t>AVG-eff 1</t>
  </si>
  <si>
    <t>8hr(eff1)</t>
  </si>
  <si>
    <t>EFF3</t>
  </si>
  <si>
    <t>AVG-eff 2</t>
  </si>
  <si>
    <t>8hr(eff2)</t>
  </si>
  <si>
    <t>STDV</t>
  </si>
  <si>
    <t>AVG-eff 3</t>
  </si>
  <si>
    <t>8hr(eff3)</t>
  </si>
  <si>
    <t>12-18min avg</t>
  </si>
  <si>
    <t>Eff: %</t>
  </si>
  <si>
    <t>Stdev-1</t>
  </si>
  <si>
    <t>24hr(eff1)</t>
  </si>
  <si>
    <t>Stdev-2</t>
  </si>
  <si>
    <t>24hr(eff2)</t>
  </si>
  <si>
    <t>2of3</t>
  </si>
  <si>
    <t>Stdev-3</t>
  </si>
  <si>
    <t>24hr(eff3)</t>
  </si>
  <si>
    <t>Overall</t>
  </si>
  <si>
    <t>No EBC</t>
  </si>
  <si>
    <t>3of3</t>
  </si>
  <si>
    <t>12-18 min avg</t>
  </si>
  <si>
    <t>1of2</t>
  </si>
  <si>
    <t>2of2</t>
  </si>
  <si>
    <t>3of2</t>
  </si>
  <si>
    <t>8hr (519mg)</t>
  </si>
  <si>
    <t>4hr (508mg)</t>
  </si>
  <si>
    <r>
      <t xml:space="preserve">0.15 </t>
    </r>
    <r>
      <rPr>
        <sz val="11"/>
        <color theme="1"/>
        <rFont val="Calibri"/>
        <family val="2"/>
      </rPr>
      <t>µm</t>
    </r>
  </si>
  <si>
    <t>0.3 µm</t>
  </si>
  <si>
    <t>1 µm</t>
  </si>
  <si>
    <t>8hr (93mg)</t>
  </si>
  <si>
    <t>24hr (362mg)</t>
  </si>
  <si>
    <t>1hr (336mg)</t>
  </si>
  <si>
    <t>4hr (391mg)</t>
  </si>
  <si>
    <t>8hr (394mg)</t>
  </si>
  <si>
    <t>8hr (2.7mg)</t>
  </si>
  <si>
    <t>24 hr (3.5mg)</t>
  </si>
  <si>
    <t>4hr (0.67mg)</t>
  </si>
  <si>
    <t>8hr (1.5mg)</t>
  </si>
  <si>
    <t>Difference</t>
  </si>
  <si>
    <t>FG-D1</t>
  </si>
  <si>
    <t>FG-D2</t>
  </si>
  <si>
    <t>Tilley</t>
  </si>
  <si>
    <t>Disp</t>
  </si>
  <si>
    <t>L3</t>
  </si>
  <si>
    <t>N95</t>
  </si>
  <si>
    <t>4hr (91mg)</t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</si>
  <si>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</si>
  <si>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</si>
  <si>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</si>
  <si>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</si>
  <si>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</si>
  <si>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</si>
  <si>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</si>
  <si>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</si>
  <si>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Regression</t>
  </si>
  <si>
    <t>Residual</t>
  </si>
  <si>
    <t>Total</t>
  </si>
  <si>
    <t>Intercept</t>
  </si>
  <si>
    <t>df</t>
  </si>
  <si>
    <t>SS</t>
  </si>
  <si>
    <t>MS</t>
  </si>
  <si>
    <t>F</t>
  </si>
  <si>
    <t>Significance F</t>
  </si>
  <si>
    <t>Coefficients</t>
  </si>
  <si>
    <t>t Stat</t>
  </si>
  <si>
    <t>P-value</t>
  </si>
  <si>
    <t>Lower 95%</t>
  </si>
  <si>
    <t>Upper 95%</t>
  </si>
  <si>
    <t>Lower 95.0%</t>
  </si>
  <si>
    <t>Upper 95.0%</t>
  </si>
  <si>
    <t>X Variable 1</t>
  </si>
  <si>
    <t>EBC exposure (mg)</t>
  </si>
  <si>
    <t>1hr (0.67mg)</t>
  </si>
  <si>
    <t>HD1</t>
  </si>
  <si>
    <t>HD2</t>
  </si>
  <si>
    <t>4hr (1.3mg)</t>
  </si>
  <si>
    <t>4hr (2.67mg)</t>
  </si>
  <si>
    <t>Tilley + AF2200</t>
  </si>
  <si>
    <t>8hr (5.67mg)</t>
  </si>
  <si>
    <t>8hr (375mg)</t>
  </si>
  <si>
    <t>4hr (327mg)</t>
  </si>
  <si>
    <t>Mask Type</t>
  </si>
  <si>
    <t>EBC Exposure</t>
  </si>
  <si>
    <t>AVG EBC Weight (mg)</t>
  </si>
  <si>
    <t>Stdev (mg)</t>
  </si>
  <si>
    <t>Tilley w AF2200</t>
  </si>
  <si>
    <t>t-Test: Two-Sample Assuming Unequal Variances</t>
  </si>
  <si>
    <t>Variable 1</t>
  </si>
  <si>
    <t>Variable 2</t>
  </si>
  <si>
    <t>Mean</t>
  </si>
  <si>
    <t>Variance</t>
  </si>
  <si>
    <t>Hypothesized Mean Difference</t>
  </si>
  <si>
    <t>P(T&lt;=t) one-tail</t>
  </si>
  <si>
    <t>t Critical one-tail</t>
  </si>
  <si>
    <t>P(T&lt;=t) two-tail</t>
  </si>
  <si>
    <t>t Critical two-tail</t>
  </si>
  <si>
    <t>costco with AF2200</t>
  </si>
  <si>
    <t>T-test</t>
  </si>
  <si>
    <t>P(one-tail)</t>
  </si>
  <si>
    <t>P(two-tail)</t>
  </si>
  <si>
    <t>Tilley+ AF2200</t>
  </si>
  <si>
    <t>Reusable</t>
  </si>
  <si>
    <t>N</t>
  </si>
  <si>
    <t>EBC</t>
  </si>
  <si>
    <t>Disposable</t>
  </si>
  <si>
    <t>disp</t>
  </si>
  <si>
    <t>FG-1</t>
  </si>
  <si>
    <t>FG-2</t>
  </si>
  <si>
    <t>Costco+AF2200</t>
  </si>
  <si>
    <t>T+AF2200</t>
  </si>
  <si>
    <t>Disp (E)</t>
  </si>
  <si>
    <t>FG2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</si>
</sst>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.000_-;\-* #,##0.000_-;_-* &quot;-&quot;??_-;_-@_-"/>
    <numFmt numFmtId="165" formatCode="_-* #,##0_-;\-* #,##0_-;_-* &quot;-&quot;??_-;_-@_-"/>
    <numFmt numFmtId="166" formatCode="_(* #,##0.000_);_(* \(#,##0.000\);_(* &quot;-&quot;???_);_(@_)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Inconsolata"/>
    </font>
    <font>
      <sz val="10"/>
      <color theme="1"/>
      <name val="Arial"/>
      <family val="2"/>
    </font>
    <font>
      <sz val="12"/>
      <color theme="1"/>
      <name val="Calibri"/>
      <family val="2"/>
    </font>
    <font>
      <sz val="12"/>
      <color theme="1"/>
      <name val="Calibri"/>
      <family val="2"/>
    </font>
    <font>
      <i/>
      <sz val="11"/>
      <color theme="1"/>
      <name val="Calibri"/>
      <family val="2"/>
      <scheme val="minor"/>
    </font>
    <font>
      <sz val="12"/>
      <color rgb="FF000000"/>
      <name val="Calibri"/>
      <family val="2"/>
    </font>
    <font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14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000000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000000"/>
      </bottom>
      <diagonal/>
    </border>
    <border>
      <left style="thin">
        <color rgb="FFCCCCCC"/>
      </left>
      <right style="thin">
        <color rgb="FF000000"/>
      </right>
      <top style="thin">
        <color rgb="FFCCCCCC"/>
      </top>
      <bottom style="thin">
        <color rgb="FF000000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43" fontId="4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/>
    <xf numFmtId="0" fontId="0" fillId="2" borderId="0" xfId="0" applyFill="1"/>
    <xf numFmtId="0" fontId="0" fillId="0" borderId="0" xfId="0" applyAlignment="1">
      <alignment wrapText="1"/>
    </xf>
    <xf numFmtId="0" fontId="3" fillId="0" borderId="0" xfId="1"/>
    <xf numFmtId="2" fontId="0" fillId="0" borderId="0" xfId="0" applyNumberFormat="1"/>
    <xf numFmtId="0" fontId="1" fillId="0" borderId="0" xfId="0" applyFont="1" applyAlignment="1">
      <alignment wrapText="1"/>
    </xf>
    <xf numFmtId="0" fontId="1" fillId="0" borderId="0" xfId="0" applyFont="1"/>
    <xf numFmtId="2" fontId="1" fillId="0" borderId="0" xfId="0" applyNumberFormat="1" applyFont="1"/>
    <xf numFmtId="16" fontId="0" fillId="0" borderId="0" xfId="0" applyNumberFormat="1"/>
    <xf numFmtId="4" fontId="0" fillId="0" borderId="0" xfId="0" applyNumberFormat="1"/>
    <xf numFmtId="164" fontId="0" fillId="0" borderId="0" xfId="2" applyNumberFormat="1" applyFont="1"/>
    <xf numFmtId="165" fontId="0" fillId="0" borderId="0" xfId="2" applyNumberFormat="1" applyFont="1"/>
    <xf numFmtId="0" fontId="5" fillId="0" borderId="0" xfId="0" applyFont="1"/>
    <xf numFmtId="0" fontId="6" fillId="0" borderId="0" xfId="0" applyFont="1"/>
    <xf numFmtId="4" fontId="7" fillId="0" borderId="1" xfId="0" applyNumberFormat="1" applyFont="1" applyBorder="1" applyAlignment="1">
      <alignment horizontal="right" wrapText="1"/>
    </xf>
    <xf numFmtId="0" fontId="7" fillId="0" borderId="1" xfId="0" applyFont="1" applyBorder="1" applyAlignment="1">
      <alignment horizontal="right" wrapText="1"/>
    </xf>
    <xf numFmtId="4" fontId="8" fillId="0" borderId="2" xfId="0" applyNumberFormat="1" applyFont="1" applyBorder="1" applyAlignment="1">
      <alignment readingOrder="1"/>
    </xf>
    <xf numFmtId="4" fontId="8" fillId="0" borderId="3" xfId="0" applyNumberFormat="1" applyFont="1" applyBorder="1" applyAlignment="1">
      <alignment readingOrder="1"/>
    </xf>
    <xf numFmtId="0" fontId="8" fillId="0" borderId="2" xfId="0" applyFont="1" applyBorder="1" applyAlignment="1">
      <alignment readingOrder="1"/>
    </xf>
    <xf numFmtId="0" fontId="8" fillId="0" borderId="3" xfId="0" applyFont="1" applyBorder="1" applyAlignment="1">
      <alignment readingOrder="1"/>
    </xf>
    <xf numFmtId="0" fontId="8" fillId="0" borderId="4" xfId="0" applyFont="1" applyBorder="1" applyAlignment="1">
      <alignment readingOrder="1"/>
    </xf>
    <xf numFmtId="0" fontId="8" fillId="0" borderId="5" xfId="0" applyFont="1" applyBorder="1" applyAlignment="1">
      <alignment readingOrder="1"/>
    </xf>
    <xf numFmtId="166" fontId="0" fillId="0" borderId="0" xfId="0" applyNumberFormat="1"/>
    <xf numFmtId="164" fontId="0" fillId="0" borderId="0" xfId="0" applyNumberFormat="1"/>
    <xf numFmtId="4" fontId="0" fillId="0" borderId="0" xfId="0" applyNumberFormat="1" applyFill="1"/>
    <xf numFmtId="0" fontId="0" fillId="0" borderId="0" xfId="0" applyFill="1"/>
    <xf numFmtId="3" fontId="0" fillId="0" borderId="0" xfId="0" applyNumberFormat="1"/>
    <xf numFmtId="0" fontId="0" fillId="0" borderId="0" xfId="0" quotePrefix="1"/>
    <xf numFmtId="0" fontId="0" fillId="0" borderId="0" xfId="0" applyFill="1" applyBorder="1" applyAlignment="1"/>
    <xf numFmtId="0" fontId="0" fillId="0" borderId="6" xfId="0" applyFill="1" applyBorder="1" applyAlignment="1"/>
    <xf numFmtId="0" fontId="9" fillId="0" borderId="7" xfId="0" applyFont="1" applyFill="1" applyBorder="1" applyAlignment="1">
      <alignment horizontal="center"/>
    </xf>
    <xf numFmtId="0" fontId="9" fillId="0" borderId="7" xfId="0" applyFont="1" applyFill="1" applyBorder="1" applyAlignment="1">
      <alignment horizontal="centerContinuous"/>
    </xf>
    <xf numFmtId="0" fontId="0" fillId="3" borderId="0" xfId="0" applyFill="1"/>
    <xf numFmtId="0" fontId="10" fillId="0" borderId="1" xfId="0" applyFont="1" applyBorder="1" applyAlignment="1">
      <alignment horizontal="right" wrapText="1"/>
    </xf>
    <xf numFmtId="0" fontId="12" fillId="0" borderId="8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13" fillId="0" borderId="12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/>
    </xf>
    <xf numFmtId="0" fontId="14" fillId="0" borderId="12" xfId="0" applyFont="1" applyBorder="1" applyAlignment="1">
      <alignment horizontal="left" vertical="center" wrapText="1"/>
    </xf>
    <xf numFmtId="0" fontId="0" fillId="4" borderId="0" xfId="0" applyFill="1"/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13" fillId="0" borderId="13" xfId="0" applyFont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</cellXfs>
  <cellStyles count="3">
    <cellStyle name="Comma" xfId="2" builtinId="3"/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4"/>
          <c:order val="0"/>
          <c:tx>
            <c:strRef>
              <c:f>Tilley!$V$19</c:f>
              <c:strCache>
                <c:ptCount val="1"/>
                <c:pt idx="0">
                  <c:v>No EBC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accent5"/>
                </a:solidFill>
                <a:round/>
              </a:ln>
              <a:effectLst/>
            </c:spPr>
          </c:errBars>
          <c:val>
            <c:numRef>
              <c:f>Tilley!$W$20:$AC$20</c:f>
              <c:numCache>
                <c:formatCode>General</c:formatCode>
                <c:ptCount val="7"/>
                <c:pt idx="0">
                  <c:v>12.3310216245</c:v>
                </c:pt>
                <c:pt idx="1">
                  <c:v>16.706974785</c:v>
                </c:pt>
                <c:pt idx="2">
                  <c:v>20.811179469999999</c:v>
                </c:pt>
                <c:pt idx="3">
                  <c:v>23.718401780000001</c:v>
                </c:pt>
                <c:pt idx="4">
                  <c:v>26.618263665000001</c:v>
                </c:pt>
                <c:pt idx="5">
                  <c:v>36.115575765000003</c:v>
                </c:pt>
                <c:pt idx="6">
                  <c:v>50.941646009999999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E1B-4FDA-A3B8-F67B1682CF7D}"/>
            </c:ext>
          </c:extLst>
        </c:ser>
        <c:ser>
          <c:idx val="1"/>
          <c:order val="1"/>
          <c:tx>
            <c:strRef>
              <c:f>Tilley!$N$39</c:f>
              <c:strCache>
                <c:ptCount val="1"/>
                <c:pt idx="0">
                  <c:v>1hr (336mg)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Tilley!$N$41:$T$41</c:f>
                <c:numCache>
                  <c:formatCode>General</c:formatCode>
                  <c:ptCount val="7"/>
                  <c:pt idx="0">
                    <c:v>3.3176340246274902</c:v>
                  </c:pt>
                  <c:pt idx="1">
                    <c:v>2.7746764050292918</c:v>
                  </c:pt>
                  <c:pt idx="2">
                    <c:v>2.8046437172003063</c:v>
                  </c:pt>
                  <c:pt idx="3">
                    <c:v>3.0641651413828908</c:v>
                  </c:pt>
                  <c:pt idx="4">
                    <c:v>3.6176921626695888</c:v>
                  </c:pt>
                  <c:pt idx="5">
                    <c:v>6.1281212067025681</c:v>
                  </c:pt>
                  <c:pt idx="6">
                    <c:v>10.575500979197848</c:v>
                  </c:pt>
                </c:numCache>
              </c:numRef>
            </c:plus>
            <c:minus>
              <c:numRef>
                <c:f>Tilley!$N$41:$T$41</c:f>
                <c:numCache>
                  <c:formatCode>General</c:formatCode>
                  <c:ptCount val="7"/>
                  <c:pt idx="0">
                    <c:v>3.3176340246274902</c:v>
                  </c:pt>
                  <c:pt idx="1">
                    <c:v>2.7746764050292918</c:v>
                  </c:pt>
                  <c:pt idx="2">
                    <c:v>2.8046437172003063</c:v>
                  </c:pt>
                  <c:pt idx="3">
                    <c:v>3.0641651413828908</c:v>
                  </c:pt>
                  <c:pt idx="4">
                    <c:v>3.6176921626695888</c:v>
                  </c:pt>
                  <c:pt idx="5">
                    <c:v>6.1281212067025681</c:v>
                  </c:pt>
                  <c:pt idx="6">
                    <c:v>10.575500979197848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2"/>
                </a:solidFill>
                <a:round/>
              </a:ln>
              <a:effectLst/>
            </c:spPr>
          </c:errBars>
          <c:val>
            <c:numRef>
              <c:f>Tilley!$N$40:$T$40</c:f>
              <c:numCache>
                <c:formatCode>_-* #,##0.000_-;\-* #,##0.000_-;_-* "-"??_-;_-@_-</c:formatCode>
                <c:ptCount val="7"/>
                <c:pt idx="0">
                  <c:v>12.030571616333333</c:v>
                </c:pt>
                <c:pt idx="1">
                  <c:v>14.450605676666667</c:v>
                </c:pt>
                <c:pt idx="2">
                  <c:v>17.080495493333334</c:v>
                </c:pt>
                <c:pt idx="3">
                  <c:v>18.945492253333331</c:v>
                </c:pt>
                <c:pt idx="4">
                  <c:v>21.551805779999999</c:v>
                </c:pt>
                <c:pt idx="5">
                  <c:v>30.83434054333333</c:v>
                </c:pt>
                <c:pt idx="6">
                  <c:v>43.38100266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E1B-4FDA-A3B8-F67B1682CF7D}"/>
            </c:ext>
          </c:extLst>
        </c:ser>
        <c:ser>
          <c:idx val="2"/>
          <c:order val="2"/>
          <c:tx>
            <c:strRef>
              <c:f>Tilley!$N$76</c:f>
              <c:strCache>
                <c:ptCount val="1"/>
                <c:pt idx="0">
                  <c:v>4hr (391mg)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Tilley!$N$78:$T$78</c:f>
                <c:numCache>
                  <c:formatCode>General</c:formatCode>
                  <c:ptCount val="7"/>
                  <c:pt idx="0">
                    <c:v>7.200850200733095</c:v>
                  </c:pt>
                  <c:pt idx="1">
                    <c:v>6.8911252329100767</c:v>
                  </c:pt>
                  <c:pt idx="2">
                    <c:v>6.6404893285354989</c:v>
                  </c:pt>
                  <c:pt idx="3">
                    <c:v>6.7503960184111742</c:v>
                  </c:pt>
                  <c:pt idx="4">
                    <c:v>7.0539145294650671</c:v>
                  </c:pt>
                  <c:pt idx="5">
                    <c:v>9.5160324666931935</c:v>
                  </c:pt>
                  <c:pt idx="6">
                    <c:v>14.030996406739852</c:v>
                  </c:pt>
                </c:numCache>
              </c:numRef>
            </c:plus>
            <c:minus>
              <c:numRef>
                <c:f>Tilley!$N$78:$T$78</c:f>
                <c:numCache>
                  <c:formatCode>General</c:formatCode>
                  <c:ptCount val="7"/>
                  <c:pt idx="0">
                    <c:v>7.200850200733095</c:v>
                  </c:pt>
                  <c:pt idx="1">
                    <c:v>6.8911252329100767</c:v>
                  </c:pt>
                  <c:pt idx="2">
                    <c:v>6.6404893285354989</c:v>
                  </c:pt>
                  <c:pt idx="3">
                    <c:v>6.7503960184111742</c:v>
                  </c:pt>
                  <c:pt idx="4">
                    <c:v>7.0539145294650671</c:v>
                  </c:pt>
                  <c:pt idx="5">
                    <c:v>9.5160324666931935</c:v>
                  </c:pt>
                  <c:pt idx="6">
                    <c:v>14.030996406739852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50000"/>
                    <a:lumOff val="50000"/>
                  </a:schemeClr>
                </a:solidFill>
                <a:round/>
              </a:ln>
              <a:effectLst/>
            </c:spPr>
          </c:errBars>
          <c:val>
            <c:numRef>
              <c:f>Tilley!$N$77:$T$77</c:f>
              <c:numCache>
                <c:formatCode>_-* #,##0.000_-;\-* #,##0.000_-;_-* "-"??_-;_-@_-</c:formatCode>
                <c:ptCount val="7"/>
                <c:pt idx="0">
                  <c:v>10.180798084666668</c:v>
                </c:pt>
                <c:pt idx="1">
                  <c:v>13.191003697333334</c:v>
                </c:pt>
                <c:pt idx="2">
                  <c:v>15.894974611</c:v>
                </c:pt>
                <c:pt idx="3">
                  <c:v>17.760103096666668</c:v>
                </c:pt>
                <c:pt idx="4">
                  <c:v>19.610030013333333</c:v>
                </c:pt>
                <c:pt idx="5">
                  <c:v>27.60472024666667</c:v>
                </c:pt>
                <c:pt idx="6">
                  <c:v>37.843036106666666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E1B-4FDA-A3B8-F67B1682CF7D}"/>
            </c:ext>
          </c:extLst>
        </c:ser>
        <c:ser>
          <c:idx val="3"/>
          <c:order val="3"/>
          <c:tx>
            <c:strRef>
              <c:f>Tilley!$N$113</c:f>
              <c:strCache>
                <c:ptCount val="1"/>
                <c:pt idx="0">
                  <c:v>8hr (394mg)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Tilley!$N$115:$T$115</c:f>
                <c:numCache>
                  <c:formatCode>General</c:formatCode>
                  <c:ptCount val="7"/>
                  <c:pt idx="0">
                    <c:v>5.5778911896970378</c:v>
                  </c:pt>
                  <c:pt idx="1">
                    <c:v>2.8029115203763624</c:v>
                  </c:pt>
                  <c:pt idx="2">
                    <c:v>3.8391488996071454</c:v>
                  </c:pt>
                  <c:pt idx="3">
                    <c:v>4.5923143299089553</c:v>
                  </c:pt>
                  <c:pt idx="4">
                    <c:v>5.1156480989372106</c:v>
                  </c:pt>
                  <c:pt idx="5">
                    <c:v>7.6405790774408802</c:v>
                  </c:pt>
                  <c:pt idx="6">
                    <c:v>13.639609085461847</c:v>
                  </c:pt>
                </c:numCache>
              </c:numRef>
            </c:plus>
            <c:minus>
              <c:numRef>
                <c:f>Tilley!$N$115:$T$115</c:f>
                <c:numCache>
                  <c:formatCode>General</c:formatCode>
                  <c:ptCount val="7"/>
                  <c:pt idx="0">
                    <c:v>5.5778911896970378</c:v>
                  </c:pt>
                  <c:pt idx="1">
                    <c:v>2.8029115203763624</c:v>
                  </c:pt>
                  <c:pt idx="2">
                    <c:v>3.8391488996071454</c:v>
                  </c:pt>
                  <c:pt idx="3">
                    <c:v>4.5923143299089553</c:v>
                  </c:pt>
                  <c:pt idx="4">
                    <c:v>5.1156480989372106</c:v>
                  </c:pt>
                  <c:pt idx="5">
                    <c:v>7.6405790774408802</c:v>
                  </c:pt>
                  <c:pt idx="6">
                    <c:v>13.639609085461847</c:v>
                  </c:pt>
                </c:numCache>
              </c:numRef>
            </c:minus>
            <c:spPr>
              <a:noFill/>
              <a:ln w="9525" cap="flat" cmpd="sng" algn="ctr">
                <a:solidFill>
                  <a:srgbClr val="FFFF00"/>
                </a:solidFill>
                <a:round/>
              </a:ln>
              <a:effectLst/>
            </c:spPr>
          </c:errBars>
          <c:val>
            <c:numRef>
              <c:f>Tilley!$N$114:$T$114</c:f>
              <c:numCache>
                <c:formatCode>_-* #,##0.000_-;\-* #,##0.000_-;_-* "-"??_-;_-@_-</c:formatCode>
                <c:ptCount val="7"/>
                <c:pt idx="0">
                  <c:v>6.9410105807333338</c:v>
                </c:pt>
                <c:pt idx="1">
                  <c:v>10.926665570666666</c:v>
                </c:pt>
                <c:pt idx="2">
                  <c:v>14.054459194666665</c:v>
                </c:pt>
                <c:pt idx="3">
                  <c:v>15.760538903333332</c:v>
                </c:pt>
                <c:pt idx="4">
                  <c:v>17.263590953333335</c:v>
                </c:pt>
                <c:pt idx="5">
                  <c:v>24.007007299999998</c:v>
                </c:pt>
                <c:pt idx="6">
                  <c:v>31.456861110000006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E1B-4FDA-A3B8-F67B1682CF7D}"/>
            </c:ext>
          </c:extLst>
        </c:ser>
        <c:ser>
          <c:idx val="0"/>
          <c:order val="4"/>
          <c:tx>
            <c:strRef>
              <c:f>Tilley!$N$2</c:f>
              <c:strCache>
                <c:ptCount val="1"/>
                <c:pt idx="0">
                  <c:v>24hr (362mg)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Tilley!$N$4:$T$4</c:f>
                <c:numCache>
                  <c:formatCode>General</c:formatCode>
                  <c:ptCount val="7"/>
                  <c:pt idx="0">
                    <c:v>14.405724471543195</c:v>
                  </c:pt>
                  <c:pt idx="1">
                    <c:v>5.4996505160630837</c:v>
                  </c:pt>
                  <c:pt idx="2">
                    <c:v>2.2657906778859167</c:v>
                  </c:pt>
                  <c:pt idx="3">
                    <c:v>1.8781262665661944</c:v>
                  </c:pt>
                  <c:pt idx="4">
                    <c:v>2.0531746742444077</c:v>
                  </c:pt>
                  <c:pt idx="5">
                    <c:v>4.0060779188657696</c:v>
                  </c:pt>
                  <c:pt idx="6">
                    <c:v>7.5317161555923633</c:v>
                  </c:pt>
                </c:numCache>
              </c:numRef>
            </c:plus>
            <c:minus>
              <c:numRef>
                <c:f>Tilley!$N$4:$T$4</c:f>
                <c:numCache>
                  <c:formatCode>General</c:formatCode>
                  <c:ptCount val="7"/>
                  <c:pt idx="0">
                    <c:v>14.405724471543195</c:v>
                  </c:pt>
                  <c:pt idx="1">
                    <c:v>5.4996505160630837</c:v>
                  </c:pt>
                  <c:pt idx="2">
                    <c:v>2.2657906778859167</c:v>
                  </c:pt>
                  <c:pt idx="3">
                    <c:v>1.8781262665661944</c:v>
                  </c:pt>
                  <c:pt idx="4">
                    <c:v>2.0531746742444077</c:v>
                  </c:pt>
                  <c:pt idx="5">
                    <c:v>4.0060779188657696</c:v>
                  </c:pt>
                  <c:pt idx="6">
                    <c:v>7.5317161555923633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Tilley!$E$3:$K$3</c:f>
              <c:numCache>
                <c:formatCode>General</c:formatCode>
                <c:ptCount val="7"/>
                <c:pt idx="0">
                  <c:v>0.1</c:v>
                </c:pt>
                <c:pt idx="1">
                  <c:v>0.15</c:v>
                </c:pt>
                <c:pt idx="2">
                  <c:v>0.2</c:v>
                </c:pt>
                <c:pt idx="3">
                  <c:v>0.25</c:v>
                </c:pt>
                <c:pt idx="4">
                  <c:v>0.3</c:v>
                </c:pt>
                <c:pt idx="5">
                  <c:v>0.5</c:v>
                </c:pt>
                <c:pt idx="6">
                  <c:v>1</c:v>
                </c:pt>
              </c:numCache>
            </c:numRef>
          </c:cat>
          <c:val>
            <c:numRef>
              <c:f>Tilley!$N$3:$T$3</c:f>
              <c:numCache>
                <c:formatCode>_-* #,##0.000_-;\-* #,##0.000_-;_-* "-"??_-;_-@_-</c:formatCode>
                <c:ptCount val="7"/>
                <c:pt idx="0">
                  <c:v>8.5172864700000002</c:v>
                </c:pt>
                <c:pt idx="1">
                  <c:v>15.359562893000001</c:v>
                </c:pt>
                <c:pt idx="2">
                  <c:v>19.957188586666664</c:v>
                </c:pt>
                <c:pt idx="3">
                  <c:v>22.366129823333335</c:v>
                </c:pt>
                <c:pt idx="4">
                  <c:v>24.466420320000001</c:v>
                </c:pt>
                <c:pt idx="5">
                  <c:v>31.200108596666666</c:v>
                </c:pt>
                <c:pt idx="6">
                  <c:v>39.914828173333341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E1B-4FDA-A3B8-F67B1682CF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58826015"/>
        <c:axId val="1258827679"/>
      </c:lineChart>
      <c:catAx>
        <c:axId val="12588260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58827679"/>
        <c:crosses val="autoZero"/>
        <c:auto val="1"/>
        <c:lblAlgn val="ctr"/>
        <c:lblOffset val="100"/>
        <c:noMultiLvlLbl val="0"/>
      </c:catAx>
      <c:valAx>
        <c:axId val="12588276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588260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Weight!$A$2</c:f>
              <c:strCache>
                <c:ptCount val="1"/>
                <c:pt idx="0">
                  <c:v>Tilley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Weight!$D$2:$D$5</c:f>
                <c:numCache>
                  <c:formatCode>General</c:formatCode>
                  <c:ptCount val="4"/>
                  <c:pt idx="0">
                    <c:v>11.06</c:v>
                  </c:pt>
                  <c:pt idx="1">
                    <c:v>11.59</c:v>
                  </c:pt>
                  <c:pt idx="2">
                    <c:v>11.846</c:v>
                  </c:pt>
                </c:numCache>
              </c:numRef>
            </c:plus>
            <c:minus>
              <c:numRef>
                <c:f>Weight!$D$2:$D$5</c:f>
                <c:numCache>
                  <c:formatCode>General</c:formatCode>
                  <c:ptCount val="4"/>
                  <c:pt idx="0">
                    <c:v>11.06</c:v>
                  </c:pt>
                  <c:pt idx="1">
                    <c:v>11.59</c:v>
                  </c:pt>
                  <c:pt idx="2">
                    <c:v>11.846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Weight!$B$2:$B$5</c:f>
              <c:numCache>
                <c:formatCode>General</c:formatCode>
                <c:ptCount val="4"/>
                <c:pt idx="0">
                  <c:v>1</c:v>
                </c:pt>
                <c:pt idx="1">
                  <c:v>4</c:v>
                </c:pt>
                <c:pt idx="2">
                  <c:v>8</c:v>
                </c:pt>
              </c:numCache>
            </c:numRef>
          </c:xVal>
          <c:yVal>
            <c:numRef>
              <c:f>Weight!$C$2:$C$5</c:f>
              <c:numCache>
                <c:formatCode>General</c:formatCode>
                <c:ptCount val="4"/>
                <c:pt idx="0">
                  <c:v>335.67</c:v>
                </c:pt>
                <c:pt idx="1">
                  <c:v>390.67</c:v>
                </c:pt>
                <c:pt idx="2">
                  <c:v>393.67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232-48A7-97BF-80D77CA8EDFE}"/>
            </c:ext>
          </c:extLst>
        </c:ser>
        <c:ser>
          <c:idx val="1"/>
          <c:order val="1"/>
          <c:tx>
            <c:strRef>
              <c:f>Weight!$A$7</c:f>
              <c:strCache>
                <c:ptCount val="1"/>
                <c:pt idx="0">
                  <c:v>FG-D1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Weight!$D$6:$D$8</c:f>
                <c:numCache>
                  <c:formatCode>General</c:formatCode>
                  <c:ptCount val="3"/>
                  <c:pt idx="1">
                    <c:v>4.1630000000000003</c:v>
                  </c:pt>
                  <c:pt idx="2">
                    <c:v>19</c:v>
                  </c:pt>
                </c:numCache>
              </c:numRef>
            </c:plus>
            <c:minus>
              <c:numRef>
                <c:f>Weight!$D$6:$D$8</c:f>
                <c:numCache>
                  <c:formatCode>General</c:formatCode>
                  <c:ptCount val="3"/>
                  <c:pt idx="1">
                    <c:v>4.1630000000000003</c:v>
                  </c:pt>
                  <c:pt idx="2">
                    <c:v>19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Weight!$B$2:$B$5</c:f>
              <c:numCache>
                <c:formatCode>General</c:formatCode>
                <c:ptCount val="4"/>
                <c:pt idx="0">
                  <c:v>1</c:v>
                </c:pt>
                <c:pt idx="1">
                  <c:v>4</c:v>
                </c:pt>
                <c:pt idx="2">
                  <c:v>8</c:v>
                </c:pt>
              </c:numCache>
            </c:numRef>
          </c:xVal>
          <c:yVal>
            <c:numRef>
              <c:f>Weight!$C$6:$C$8</c:f>
              <c:numCache>
                <c:formatCode>General</c:formatCode>
                <c:ptCount val="3"/>
                <c:pt idx="1">
                  <c:v>508.33</c:v>
                </c:pt>
                <c:pt idx="2">
                  <c:v>519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232-48A7-97BF-80D77CA8EDFE}"/>
            </c:ext>
          </c:extLst>
        </c:ser>
        <c:ser>
          <c:idx val="2"/>
          <c:order val="2"/>
          <c:tx>
            <c:strRef>
              <c:f>Weight!$A$10</c:f>
              <c:strCache>
                <c:ptCount val="1"/>
                <c:pt idx="0">
                  <c:v>FG-D2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Weight!$D$9:$D$11</c:f>
                <c:numCache>
                  <c:formatCode>General</c:formatCode>
                  <c:ptCount val="3"/>
                  <c:pt idx="1">
                    <c:v>13.528</c:v>
                  </c:pt>
                  <c:pt idx="2">
                    <c:v>2</c:v>
                  </c:pt>
                </c:numCache>
              </c:numRef>
            </c:plus>
            <c:minus>
              <c:numRef>
                <c:f>Weight!$D$9:$D$11</c:f>
                <c:numCache>
                  <c:formatCode>General</c:formatCode>
                  <c:ptCount val="3"/>
                  <c:pt idx="1">
                    <c:v>13.528</c:v>
                  </c:pt>
                  <c:pt idx="2">
                    <c:v>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Weight!$B$2:$B$5</c:f>
              <c:numCache>
                <c:formatCode>General</c:formatCode>
                <c:ptCount val="4"/>
                <c:pt idx="0">
                  <c:v>1</c:v>
                </c:pt>
                <c:pt idx="1">
                  <c:v>4</c:v>
                </c:pt>
                <c:pt idx="2">
                  <c:v>8</c:v>
                </c:pt>
              </c:numCache>
            </c:numRef>
          </c:xVal>
          <c:yVal>
            <c:numRef>
              <c:f>Weight!$C$9:$C$11</c:f>
              <c:numCache>
                <c:formatCode>General</c:formatCode>
                <c:ptCount val="3"/>
                <c:pt idx="1">
                  <c:v>91</c:v>
                </c:pt>
                <c:pt idx="2">
                  <c:v>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232-48A7-97BF-80D77CA8EDFE}"/>
            </c:ext>
          </c:extLst>
        </c:ser>
        <c:ser>
          <c:idx val="3"/>
          <c:order val="3"/>
          <c:tx>
            <c:strRef>
              <c:f>Weight!$A$13</c:f>
              <c:strCache>
                <c:ptCount val="1"/>
                <c:pt idx="0">
                  <c:v>Tilley w AF2200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Weight!$D$12:$D$14</c:f>
                <c:numCache>
                  <c:formatCode>General</c:formatCode>
                  <c:ptCount val="3"/>
                  <c:pt idx="1">
                    <c:v>17.088000000000001</c:v>
                  </c:pt>
                  <c:pt idx="2">
                    <c:v>13.204000000000001</c:v>
                  </c:pt>
                </c:numCache>
              </c:numRef>
            </c:plus>
            <c:minus>
              <c:numRef>
                <c:f>Weight!$D$12:$D$14</c:f>
                <c:numCache>
                  <c:formatCode>General</c:formatCode>
                  <c:ptCount val="3"/>
                  <c:pt idx="1">
                    <c:v>17.088000000000001</c:v>
                  </c:pt>
                  <c:pt idx="2">
                    <c:v>13.204000000000001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Weight!$B$2:$B$5</c:f>
              <c:numCache>
                <c:formatCode>General</c:formatCode>
                <c:ptCount val="4"/>
                <c:pt idx="0">
                  <c:v>1</c:v>
                </c:pt>
                <c:pt idx="1">
                  <c:v>4</c:v>
                </c:pt>
                <c:pt idx="2">
                  <c:v>8</c:v>
                </c:pt>
              </c:numCache>
            </c:numRef>
          </c:xVal>
          <c:yVal>
            <c:numRef>
              <c:f>Weight!$C$12:$C$14</c:f>
              <c:numCache>
                <c:formatCode>General</c:formatCode>
                <c:ptCount val="3"/>
                <c:pt idx="1">
                  <c:v>327</c:v>
                </c:pt>
                <c:pt idx="2">
                  <c:v>375.33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C232-48A7-97BF-80D77CA8ED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24207439"/>
        <c:axId val="1404301535"/>
      </c:scatterChart>
      <c:valAx>
        <c:axId val="1824207439"/>
        <c:scaling>
          <c:orientation val="minMax"/>
          <c:max val="25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04301535"/>
        <c:crosses val="autoZero"/>
        <c:crossBetween val="midCat"/>
      </c:valAx>
      <c:valAx>
        <c:axId val="1404301535"/>
        <c:scaling>
          <c:orientation val="minMax"/>
          <c:max val="550"/>
          <c:min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24207439"/>
        <c:crosses val="autoZero"/>
        <c:crossBetween val="midCat"/>
        <c:majorUnit val="10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Weight!$A$15</c:f>
              <c:strCache>
                <c:ptCount val="1"/>
                <c:pt idx="0">
                  <c:v>Disp (E)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Weight!$D$15:$D$18</c:f>
                <c:numCache>
                  <c:formatCode>General</c:formatCode>
                  <c:ptCount val="4"/>
                  <c:pt idx="0">
                    <c:v>0.57699999999999996</c:v>
                  </c:pt>
                  <c:pt idx="1">
                    <c:v>0.57699999999999996</c:v>
                  </c:pt>
                  <c:pt idx="2">
                    <c:v>0.57699999999999996</c:v>
                  </c:pt>
                </c:numCache>
              </c:numRef>
            </c:plus>
            <c:minus>
              <c:numRef>
                <c:f>Weight!$D$15:$D$18</c:f>
                <c:numCache>
                  <c:formatCode>General</c:formatCode>
                  <c:ptCount val="4"/>
                  <c:pt idx="0">
                    <c:v>0.57699999999999996</c:v>
                  </c:pt>
                  <c:pt idx="1">
                    <c:v>0.57699999999999996</c:v>
                  </c:pt>
                  <c:pt idx="2">
                    <c:v>0.57699999999999996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1"/>
                </a:solidFill>
                <a:round/>
              </a:ln>
              <a:effectLst/>
            </c:spPr>
          </c:errBars>
          <c:xVal>
            <c:numRef>
              <c:f>Weight!$B$15:$B$18</c:f>
              <c:numCache>
                <c:formatCode>General</c:formatCode>
                <c:ptCount val="4"/>
                <c:pt idx="0">
                  <c:v>1</c:v>
                </c:pt>
                <c:pt idx="1">
                  <c:v>4</c:v>
                </c:pt>
                <c:pt idx="2">
                  <c:v>8</c:v>
                </c:pt>
              </c:numCache>
            </c:numRef>
          </c:xVal>
          <c:yVal>
            <c:numRef>
              <c:f>Weight!$C$15:$C$18</c:f>
              <c:numCache>
                <c:formatCode>General</c:formatCode>
                <c:ptCount val="4"/>
                <c:pt idx="0">
                  <c:v>0.67</c:v>
                </c:pt>
                <c:pt idx="1">
                  <c:v>0.67</c:v>
                </c:pt>
                <c:pt idx="2">
                  <c:v>1.67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99E-414E-8D11-4B202AC07D5F}"/>
            </c:ext>
          </c:extLst>
        </c:ser>
        <c:ser>
          <c:idx val="1"/>
          <c:order val="1"/>
          <c:tx>
            <c:strRef>
              <c:f>Weight!$A$20</c:f>
              <c:strCache>
                <c:ptCount val="1"/>
                <c:pt idx="0">
                  <c:v>L3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Weight!$D$20:$D$21</c:f>
                <c:numCache>
                  <c:formatCode>General</c:formatCode>
                  <c:ptCount val="2"/>
                  <c:pt idx="0">
                    <c:v>1.155</c:v>
                  </c:pt>
                  <c:pt idx="1">
                    <c:v>4.6189999999999998</c:v>
                  </c:pt>
                </c:numCache>
              </c:numRef>
            </c:plus>
            <c:minus>
              <c:numRef>
                <c:f>Weight!$D$20:$D$21</c:f>
                <c:numCache>
                  <c:formatCode>General</c:formatCode>
                  <c:ptCount val="2"/>
                  <c:pt idx="0">
                    <c:v>1.155</c:v>
                  </c:pt>
                  <c:pt idx="1">
                    <c:v>4.6189999999999998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2"/>
                </a:solidFill>
                <a:round/>
              </a:ln>
              <a:effectLst/>
            </c:spPr>
          </c:errBars>
          <c:xVal>
            <c:numRef>
              <c:f>Weight!$B$20:$B$21</c:f>
              <c:numCache>
                <c:formatCode>General</c:formatCode>
                <c:ptCount val="2"/>
                <c:pt idx="0">
                  <c:v>4</c:v>
                </c:pt>
                <c:pt idx="1">
                  <c:v>8</c:v>
                </c:pt>
              </c:numCache>
            </c:numRef>
          </c:xVal>
          <c:yVal>
            <c:numRef>
              <c:f>Weight!$C$20:$C$21</c:f>
              <c:numCache>
                <c:formatCode>General</c:formatCode>
                <c:ptCount val="2"/>
                <c:pt idx="0">
                  <c:v>1.33</c:v>
                </c:pt>
                <c:pt idx="1">
                  <c:v>2.67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99E-414E-8D11-4B202AC07D5F}"/>
            </c:ext>
          </c:extLst>
        </c:ser>
        <c:ser>
          <c:idx val="2"/>
          <c:order val="2"/>
          <c:tx>
            <c:strRef>
              <c:f>Weight!$A$23</c:f>
              <c:strCache>
                <c:ptCount val="1"/>
                <c:pt idx="0">
                  <c:v>N95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Weight!$D$23:$D$24</c:f>
                <c:numCache>
                  <c:formatCode>General</c:formatCode>
                  <c:ptCount val="2"/>
                  <c:pt idx="0">
                    <c:v>3.786</c:v>
                  </c:pt>
                  <c:pt idx="1">
                    <c:v>3.0550000000000002</c:v>
                  </c:pt>
                </c:numCache>
              </c:numRef>
            </c:plus>
            <c:minus>
              <c:numRef>
                <c:f>Weight!$D$23:$D$24</c:f>
                <c:numCache>
                  <c:formatCode>General</c:formatCode>
                  <c:ptCount val="2"/>
                  <c:pt idx="0">
                    <c:v>3.786</c:v>
                  </c:pt>
                  <c:pt idx="1">
                    <c:v>3.0550000000000002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3"/>
                </a:solidFill>
                <a:round/>
              </a:ln>
              <a:effectLst/>
            </c:spPr>
          </c:errBars>
          <c:xVal>
            <c:numRef>
              <c:f>Weight!$B$23:$B$24</c:f>
              <c:numCache>
                <c:formatCode>General</c:formatCode>
                <c:ptCount val="2"/>
                <c:pt idx="0">
                  <c:v>4</c:v>
                </c:pt>
                <c:pt idx="1">
                  <c:v>8</c:v>
                </c:pt>
              </c:numCache>
            </c:numRef>
          </c:xVal>
          <c:yVal>
            <c:numRef>
              <c:f>Weight!$C$23:$C$24</c:f>
              <c:numCache>
                <c:formatCode>General</c:formatCode>
                <c:ptCount val="2"/>
                <c:pt idx="0">
                  <c:v>2.67</c:v>
                </c:pt>
                <c:pt idx="1">
                  <c:v>5.67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99E-414E-8D11-4B202AC07D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24207439"/>
        <c:axId val="1404301535"/>
      </c:scatterChart>
      <c:valAx>
        <c:axId val="1824207439"/>
        <c:scaling>
          <c:orientation val="minMax"/>
          <c:max val="25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04301535"/>
        <c:crosses val="autoZero"/>
        <c:crossBetween val="midCat"/>
      </c:valAx>
      <c:valAx>
        <c:axId val="1404301535"/>
        <c:scaling>
          <c:orientation val="minMax"/>
          <c:max val="1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24207439"/>
        <c:crosses val="autoZero"/>
        <c:crossBetween val="midCat"/>
        <c:maj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4"/>
          <c:order val="0"/>
          <c:tx>
            <c:strRef>
              <c:f>'Disp(E)'!$V$19</c:f>
              <c:strCache>
                <c:ptCount val="1"/>
                <c:pt idx="0">
                  <c:v>No EBC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'Disp(E)'!$E$3:$K$3</c:f>
              <c:numCache>
                <c:formatCode>General</c:formatCode>
                <c:ptCount val="7"/>
                <c:pt idx="0">
                  <c:v>0.1</c:v>
                </c:pt>
                <c:pt idx="1">
                  <c:v>0.15</c:v>
                </c:pt>
                <c:pt idx="2">
                  <c:v>0.2</c:v>
                </c:pt>
                <c:pt idx="3">
                  <c:v>0.25</c:v>
                </c:pt>
                <c:pt idx="4">
                  <c:v>0.3</c:v>
                </c:pt>
                <c:pt idx="5">
                  <c:v>0.5</c:v>
                </c:pt>
                <c:pt idx="6">
                  <c:v>1</c:v>
                </c:pt>
              </c:numCache>
            </c:numRef>
          </c:cat>
          <c:val>
            <c:numRef>
              <c:f>'Disp(E)'!$W$20:$AC$20</c:f>
              <c:numCache>
                <c:formatCode>General</c:formatCode>
                <c:ptCount val="7"/>
                <c:pt idx="0">
                  <c:v>37.532680474999999</c:v>
                </c:pt>
                <c:pt idx="1">
                  <c:v>39.117342190000002</c:v>
                </c:pt>
                <c:pt idx="2">
                  <c:v>43.175550534999999</c:v>
                </c:pt>
                <c:pt idx="3">
                  <c:v>47.107975275000001</c:v>
                </c:pt>
                <c:pt idx="4">
                  <c:v>52.129790409999998</c:v>
                </c:pt>
                <c:pt idx="5">
                  <c:v>66.048830504999998</c:v>
                </c:pt>
                <c:pt idx="6">
                  <c:v>79.837965660000009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FE2-404A-8D9F-5B6EA4BC8F7B}"/>
            </c:ext>
          </c:extLst>
        </c:ser>
        <c:ser>
          <c:idx val="0"/>
          <c:order val="1"/>
          <c:tx>
            <c:strRef>
              <c:f>'Disp(E)'!$N$39</c:f>
              <c:strCache>
                <c:ptCount val="1"/>
                <c:pt idx="0">
                  <c:v>1hr (0.67mg)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'Disp(E)'!$N$40:$T$40</c:f>
              <c:numCache>
                <c:formatCode>_-* #,##0.000_-;\-* #,##0.000_-;_-* "-"??_-;_-@_-</c:formatCode>
                <c:ptCount val="7"/>
                <c:pt idx="0">
                  <c:v>35.103399386666666</c:v>
                </c:pt>
                <c:pt idx="1">
                  <c:v>36.743482586666666</c:v>
                </c:pt>
                <c:pt idx="2">
                  <c:v>40.834734556666668</c:v>
                </c:pt>
                <c:pt idx="3">
                  <c:v>45.039390139999995</c:v>
                </c:pt>
                <c:pt idx="4">
                  <c:v>50.489010780000001</c:v>
                </c:pt>
                <c:pt idx="5">
                  <c:v>65.361636466666667</c:v>
                </c:pt>
                <c:pt idx="6">
                  <c:v>79.034330839999996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BA4-4994-A780-36385CFFA877}"/>
            </c:ext>
          </c:extLst>
        </c:ser>
        <c:ser>
          <c:idx val="2"/>
          <c:order val="2"/>
          <c:tx>
            <c:strRef>
              <c:f>'Disp(E)'!$N$76</c:f>
              <c:strCache>
                <c:ptCount val="1"/>
                <c:pt idx="0">
                  <c:v>4hr (0.67mg)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'Disp(E)'!$E$3:$K$3</c:f>
              <c:numCache>
                <c:formatCode>General</c:formatCode>
                <c:ptCount val="7"/>
                <c:pt idx="0">
                  <c:v>0.1</c:v>
                </c:pt>
                <c:pt idx="1">
                  <c:v>0.15</c:v>
                </c:pt>
                <c:pt idx="2">
                  <c:v>0.2</c:v>
                </c:pt>
                <c:pt idx="3">
                  <c:v>0.25</c:v>
                </c:pt>
                <c:pt idx="4">
                  <c:v>0.3</c:v>
                </c:pt>
                <c:pt idx="5">
                  <c:v>0.5</c:v>
                </c:pt>
                <c:pt idx="6">
                  <c:v>1</c:v>
                </c:pt>
              </c:numCache>
            </c:numRef>
          </c:cat>
          <c:val>
            <c:numRef>
              <c:f>'Disp(E)'!$N$77:$T$77</c:f>
              <c:numCache>
                <c:formatCode>_-* #,##0.000_-;\-* #,##0.000_-;_-* "-"??_-;_-@_-</c:formatCode>
                <c:ptCount val="7"/>
                <c:pt idx="0">
                  <c:v>34.390324579999998</c:v>
                </c:pt>
                <c:pt idx="1">
                  <c:v>36.404286196666668</c:v>
                </c:pt>
                <c:pt idx="2">
                  <c:v>40.515343170000001</c:v>
                </c:pt>
                <c:pt idx="3">
                  <c:v>44.173878923333341</c:v>
                </c:pt>
                <c:pt idx="4">
                  <c:v>48.671433263333334</c:v>
                </c:pt>
                <c:pt idx="5">
                  <c:v>64.402596230000015</c:v>
                </c:pt>
                <c:pt idx="6">
                  <c:v>75.576811756666658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FE2-404A-8D9F-5B6EA4BC8F7B}"/>
            </c:ext>
          </c:extLst>
        </c:ser>
        <c:ser>
          <c:idx val="3"/>
          <c:order val="3"/>
          <c:tx>
            <c:strRef>
              <c:f>'Disp(E)'!$N$113</c:f>
              <c:strCache>
                <c:ptCount val="1"/>
                <c:pt idx="0">
                  <c:v>8hr (1.5mg)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'Disp(E)'!$E$3:$K$3</c:f>
              <c:numCache>
                <c:formatCode>General</c:formatCode>
                <c:ptCount val="7"/>
                <c:pt idx="0">
                  <c:v>0.1</c:v>
                </c:pt>
                <c:pt idx="1">
                  <c:v>0.15</c:v>
                </c:pt>
                <c:pt idx="2">
                  <c:v>0.2</c:v>
                </c:pt>
                <c:pt idx="3">
                  <c:v>0.25</c:v>
                </c:pt>
                <c:pt idx="4">
                  <c:v>0.3</c:v>
                </c:pt>
                <c:pt idx="5">
                  <c:v>0.5</c:v>
                </c:pt>
                <c:pt idx="6">
                  <c:v>1</c:v>
                </c:pt>
              </c:numCache>
            </c:numRef>
          </c:cat>
          <c:val>
            <c:numRef>
              <c:f>'Disp(E)'!$N$114:$T$114</c:f>
              <c:numCache>
                <c:formatCode>_-* #,##0.000_-;\-* #,##0.000_-;_-* "-"??_-;_-@_-</c:formatCode>
                <c:ptCount val="7"/>
                <c:pt idx="0">
                  <c:v>32.807078436666664</c:v>
                </c:pt>
                <c:pt idx="1">
                  <c:v>35.077897823333331</c:v>
                </c:pt>
                <c:pt idx="2">
                  <c:v>39.783328850000004</c:v>
                </c:pt>
                <c:pt idx="3">
                  <c:v>44.108931433333332</c:v>
                </c:pt>
                <c:pt idx="4">
                  <c:v>49.508109596666664</c:v>
                </c:pt>
                <c:pt idx="5">
                  <c:v>65.470728313333325</c:v>
                </c:pt>
                <c:pt idx="6">
                  <c:v>77.53980459666667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FE2-404A-8D9F-5B6EA4BC8F7B}"/>
            </c:ext>
          </c:extLst>
        </c:ser>
        <c:ser>
          <c:idx val="1"/>
          <c:order val="4"/>
          <c:tx>
            <c:strRef>
              <c:f>'Disp(E)'!$N$2</c:f>
              <c:strCache>
                <c:ptCount val="1"/>
                <c:pt idx="0">
                  <c:v>24 hr (3.5mg)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'Disp(E)'!$N$3:$T$3</c:f>
              <c:numCache>
                <c:formatCode>_-* #,##0.000_-;\-* #,##0.000_-;_-* "-"??_-;_-@_-</c:formatCode>
                <c:ptCount val="7"/>
                <c:pt idx="0">
                  <c:v>32.913895140000001</c:v>
                </c:pt>
                <c:pt idx="1">
                  <c:v>35.15617555</c:v>
                </c:pt>
                <c:pt idx="2">
                  <c:v>39.205135463333335</c:v>
                </c:pt>
                <c:pt idx="3">
                  <c:v>42.516072556666671</c:v>
                </c:pt>
                <c:pt idx="4">
                  <c:v>46.404233400000003</c:v>
                </c:pt>
                <c:pt idx="5">
                  <c:v>60.066614483333332</c:v>
                </c:pt>
                <c:pt idx="6">
                  <c:v>73.669821630000001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247-4519-8AC7-4EFC058C1F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58826015"/>
        <c:axId val="1258827679"/>
      </c:lineChart>
      <c:catAx>
        <c:axId val="12588260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58827679"/>
        <c:crosses val="autoZero"/>
        <c:auto val="1"/>
        <c:lblAlgn val="ctr"/>
        <c:lblOffset val="100"/>
        <c:noMultiLvlLbl val="0"/>
      </c:catAx>
      <c:valAx>
        <c:axId val="12588276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588260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1 µm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'Disp(E)'!$V$19</c:f>
              <c:strCache>
                <c:ptCount val="1"/>
                <c:pt idx="0">
                  <c:v>No EBC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'Disp(E)'!$AB$45:$AB$47</c:f>
              <c:strCache>
                <c:ptCount val="3"/>
                <c:pt idx="0">
                  <c:v>0-6 min avg</c:v>
                </c:pt>
                <c:pt idx="1">
                  <c:v>6-12 min avg</c:v>
                </c:pt>
                <c:pt idx="2">
                  <c:v>12-18 min avg</c:v>
                </c:pt>
              </c:strCache>
            </c:strRef>
          </c:cat>
          <c:val>
            <c:numRef>
              <c:f>'Disp(E)'!$AC$38:$AC$40</c:f>
              <c:numCache>
                <c:formatCode>General</c:formatCode>
                <c:ptCount val="3"/>
                <c:pt idx="0">
                  <c:v>80.003128759999996</c:v>
                </c:pt>
                <c:pt idx="1">
                  <c:v>78.80763662999999</c:v>
                </c:pt>
                <c:pt idx="2">
                  <c:v>80.703131584999994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CD0-48F9-AAB7-AAD80255B26E}"/>
            </c:ext>
          </c:extLst>
        </c:ser>
        <c:ser>
          <c:idx val="2"/>
          <c:order val="1"/>
          <c:tx>
            <c:strRef>
              <c:f>'Disp(E)'!$N$39</c:f>
              <c:strCache>
                <c:ptCount val="1"/>
                <c:pt idx="0">
                  <c:v>1hr (0.67mg)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'Disp(E)'!$T$46:$T$48</c:f>
              <c:numCache>
                <c:formatCode>General</c:formatCode>
                <c:ptCount val="3"/>
                <c:pt idx="0">
                  <c:v>78.850812733333342</c:v>
                </c:pt>
                <c:pt idx="1">
                  <c:v>77.755963126666657</c:v>
                </c:pt>
                <c:pt idx="2">
                  <c:v>80.496216666666655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CD0-48F9-AAB7-AAD80255B26E}"/>
            </c:ext>
          </c:extLst>
        </c:ser>
        <c:ser>
          <c:idx val="3"/>
          <c:order val="2"/>
          <c:tx>
            <c:strRef>
              <c:f>'Disp(E)'!$N$76</c:f>
              <c:strCache>
                <c:ptCount val="1"/>
                <c:pt idx="0">
                  <c:v>4hr (0.67mg)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'Disp(E)'!$T$83:$T$85</c:f>
              <c:numCache>
                <c:formatCode>General</c:formatCode>
                <c:ptCount val="3"/>
                <c:pt idx="0">
                  <c:v>70.166378526666662</c:v>
                </c:pt>
                <c:pt idx="1">
                  <c:v>76.225954393333325</c:v>
                </c:pt>
                <c:pt idx="2">
                  <c:v>80.338102343333333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CD0-48F9-AAB7-AAD80255B26E}"/>
            </c:ext>
          </c:extLst>
        </c:ser>
        <c:ser>
          <c:idx val="4"/>
          <c:order val="3"/>
          <c:tx>
            <c:strRef>
              <c:f>'Disp(E)'!$N$113</c:f>
              <c:strCache>
                <c:ptCount val="1"/>
                <c:pt idx="0">
                  <c:v>8hr (1.5mg)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val>
            <c:numRef>
              <c:f>'Disp(E)'!$T$120:$T$122</c:f>
              <c:numCache>
                <c:formatCode>General</c:formatCode>
                <c:ptCount val="3"/>
                <c:pt idx="0">
                  <c:v>71.95177872666666</c:v>
                </c:pt>
                <c:pt idx="1">
                  <c:v>78.921025239999992</c:v>
                </c:pt>
                <c:pt idx="2">
                  <c:v>81.746609826666671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CD0-48F9-AAB7-AAD80255B26E}"/>
            </c:ext>
          </c:extLst>
        </c:ser>
        <c:ser>
          <c:idx val="1"/>
          <c:order val="4"/>
          <c:tx>
            <c:strRef>
              <c:f>'Disp(E)'!$N$2</c:f>
              <c:strCache>
                <c:ptCount val="1"/>
                <c:pt idx="0">
                  <c:v>24 hr (3.5mg)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'Disp(E)'!$AB$45:$AB$47</c:f>
              <c:strCache>
                <c:ptCount val="3"/>
                <c:pt idx="0">
                  <c:v>0-6 min avg</c:v>
                </c:pt>
                <c:pt idx="1">
                  <c:v>6-12 min avg</c:v>
                </c:pt>
                <c:pt idx="2">
                  <c:v>12-18 min avg</c:v>
                </c:pt>
              </c:strCache>
            </c:strRef>
          </c:cat>
          <c:val>
            <c:numRef>
              <c:f>'Disp(E)'!$T$9:$T$11</c:f>
              <c:numCache>
                <c:formatCode>General</c:formatCode>
                <c:ptCount val="3"/>
                <c:pt idx="0">
                  <c:v>72.056704806666673</c:v>
                </c:pt>
                <c:pt idx="1">
                  <c:v>71.784688116666672</c:v>
                </c:pt>
                <c:pt idx="2">
                  <c:v>77.168071963333333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CD0-48F9-AAB7-AAD80255B2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41612303"/>
        <c:axId val="741613551"/>
      </c:barChart>
      <c:catAx>
        <c:axId val="7416123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1613551"/>
        <c:crosses val="autoZero"/>
        <c:auto val="1"/>
        <c:lblAlgn val="ctr"/>
        <c:lblOffset val="100"/>
        <c:noMultiLvlLbl val="0"/>
      </c:catAx>
      <c:valAx>
        <c:axId val="7416135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16123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CA" sz="1400" b="0" i="0" baseline="0">
                <a:effectLst/>
              </a:rPr>
              <a:t>0.3 µm</a:t>
            </a:r>
            <a:endParaRPr lang="en-CA" sz="14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'Disp(E)'!$V$19</c:f>
              <c:strCache>
                <c:ptCount val="1"/>
                <c:pt idx="0">
                  <c:v>No EBC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'Disp(E)'!$AB$45:$AB$47</c:f>
              <c:strCache>
                <c:ptCount val="3"/>
                <c:pt idx="0">
                  <c:v>0-6 min avg</c:v>
                </c:pt>
                <c:pt idx="1">
                  <c:v>6-12 min avg</c:v>
                </c:pt>
                <c:pt idx="2">
                  <c:v>12-18 min avg</c:v>
                </c:pt>
              </c:strCache>
            </c:strRef>
          </c:cat>
          <c:val>
            <c:numRef>
              <c:f>'Disp(E)'!$AA$38:$AA$40</c:f>
              <c:numCache>
                <c:formatCode>General</c:formatCode>
                <c:ptCount val="3"/>
                <c:pt idx="0">
                  <c:v>52.615515115000001</c:v>
                </c:pt>
                <c:pt idx="1">
                  <c:v>50.931588855000001</c:v>
                </c:pt>
                <c:pt idx="2">
                  <c:v>52.842267265000004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831-4284-A09B-2FD389DF5616}"/>
            </c:ext>
          </c:extLst>
        </c:ser>
        <c:ser>
          <c:idx val="2"/>
          <c:order val="1"/>
          <c:tx>
            <c:strRef>
              <c:f>'Disp(E)'!$N$39</c:f>
              <c:strCache>
                <c:ptCount val="1"/>
                <c:pt idx="0">
                  <c:v>1hr (0.67mg)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'Disp(E)'!$R$46:$R$48</c:f>
              <c:numCache>
                <c:formatCode>General</c:formatCode>
                <c:ptCount val="3"/>
                <c:pt idx="0">
                  <c:v>50.234352023333336</c:v>
                </c:pt>
                <c:pt idx="1">
                  <c:v>49.375873286666661</c:v>
                </c:pt>
                <c:pt idx="2">
                  <c:v>51.856807033333332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831-4284-A09B-2FD389DF5616}"/>
            </c:ext>
          </c:extLst>
        </c:ser>
        <c:ser>
          <c:idx val="3"/>
          <c:order val="2"/>
          <c:tx>
            <c:strRef>
              <c:f>'Disp(E)'!$N$76</c:f>
              <c:strCache>
                <c:ptCount val="1"/>
                <c:pt idx="0">
                  <c:v>4hr (0.67mg)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'Disp(E)'!$R$83:$R$85</c:f>
              <c:numCache>
                <c:formatCode>General</c:formatCode>
                <c:ptCount val="3"/>
                <c:pt idx="0">
                  <c:v>45.307127533333329</c:v>
                </c:pt>
                <c:pt idx="1">
                  <c:v>49.339884063333329</c:v>
                </c:pt>
                <c:pt idx="2">
                  <c:v>51.367288196666671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831-4284-A09B-2FD389DF5616}"/>
            </c:ext>
          </c:extLst>
        </c:ser>
        <c:ser>
          <c:idx val="4"/>
          <c:order val="3"/>
          <c:tx>
            <c:strRef>
              <c:f>'Disp(E)'!$N$113</c:f>
              <c:strCache>
                <c:ptCount val="1"/>
                <c:pt idx="0">
                  <c:v>8hr (1.5mg)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val>
            <c:numRef>
              <c:f>'Disp(E)'!$R$120:$R$122</c:f>
              <c:numCache>
                <c:formatCode>General</c:formatCode>
                <c:ptCount val="3"/>
                <c:pt idx="0">
                  <c:v>45.425212696666669</c:v>
                </c:pt>
                <c:pt idx="1">
                  <c:v>50.926551310000001</c:v>
                </c:pt>
                <c:pt idx="2">
                  <c:v>52.172564779999995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831-4284-A09B-2FD389DF5616}"/>
            </c:ext>
          </c:extLst>
        </c:ser>
        <c:ser>
          <c:idx val="1"/>
          <c:order val="4"/>
          <c:tx>
            <c:strRef>
              <c:f>'Disp(E)'!$N$2</c:f>
              <c:strCache>
                <c:ptCount val="1"/>
                <c:pt idx="0">
                  <c:v>24 hr (3.5mg)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'Disp(E)'!$AB$45:$AB$47</c:f>
              <c:strCache>
                <c:ptCount val="3"/>
                <c:pt idx="0">
                  <c:v>0-6 min avg</c:v>
                </c:pt>
                <c:pt idx="1">
                  <c:v>6-12 min avg</c:v>
                </c:pt>
                <c:pt idx="2">
                  <c:v>12-18 min avg</c:v>
                </c:pt>
              </c:strCache>
            </c:strRef>
          </c:cat>
          <c:val>
            <c:numRef>
              <c:f>'Disp(E)'!$R$9:$R$11</c:f>
              <c:numCache>
                <c:formatCode>General</c:formatCode>
                <c:ptCount val="3"/>
                <c:pt idx="0">
                  <c:v>44.710504076666666</c:v>
                </c:pt>
                <c:pt idx="1">
                  <c:v>44.929811396666672</c:v>
                </c:pt>
                <c:pt idx="2">
                  <c:v>49.572384723333336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831-4284-A09B-2FD389DF56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41612303"/>
        <c:axId val="741613551"/>
      </c:barChart>
      <c:catAx>
        <c:axId val="7416123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1613551"/>
        <c:crosses val="autoZero"/>
        <c:auto val="1"/>
        <c:lblAlgn val="ctr"/>
        <c:lblOffset val="100"/>
        <c:noMultiLvlLbl val="0"/>
      </c:catAx>
      <c:valAx>
        <c:axId val="7416135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16123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CA" sz="1400" b="0" i="0" baseline="0">
                <a:effectLst/>
              </a:rPr>
              <a:t>0.15 µm</a:t>
            </a:r>
            <a:endParaRPr lang="en-CA" sz="14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'Disp(E)'!$V$19</c:f>
              <c:strCache>
                <c:ptCount val="1"/>
                <c:pt idx="0">
                  <c:v>No EBC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'Disp(E)'!$AB$45:$AB$47</c:f>
              <c:strCache>
                <c:ptCount val="3"/>
                <c:pt idx="0">
                  <c:v>0-6 min avg</c:v>
                </c:pt>
                <c:pt idx="1">
                  <c:v>6-12 min avg</c:v>
                </c:pt>
                <c:pt idx="2">
                  <c:v>12-18 min avg</c:v>
                </c:pt>
              </c:strCache>
            </c:strRef>
          </c:cat>
          <c:val>
            <c:numRef>
              <c:f>'Disp(E)'!$X$38:$X$40</c:f>
              <c:numCache>
                <c:formatCode>General</c:formatCode>
                <c:ptCount val="3"/>
                <c:pt idx="0">
                  <c:v>39.559828934999999</c:v>
                </c:pt>
                <c:pt idx="1">
                  <c:v>37.729216085000004</c:v>
                </c:pt>
                <c:pt idx="2">
                  <c:v>40.062981545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3C-448C-9DD3-E504F910238E}"/>
            </c:ext>
          </c:extLst>
        </c:ser>
        <c:ser>
          <c:idx val="2"/>
          <c:order val="1"/>
          <c:tx>
            <c:strRef>
              <c:f>'Disp(E)'!$N$39</c:f>
              <c:strCache>
                <c:ptCount val="1"/>
                <c:pt idx="0">
                  <c:v>1hr (0.67mg)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'Disp(E)'!$O$46:$O$48</c:f>
              <c:numCache>
                <c:formatCode>General</c:formatCode>
                <c:ptCount val="3"/>
                <c:pt idx="0">
                  <c:v>36.404780426666662</c:v>
                </c:pt>
                <c:pt idx="1">
                  <c:v>36.526550416666666</c:v>
                </c:pt>
                <c:pt idx="2">
                  <c:v>37.299116923333337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A3C-448C-9DD3-E504F910238E}"/>
            </c:ext>
          </c:extLst>
        </c:ser>
        <c:ser>
          <c:idx val="3"/>
          <c:order val="2"/>
          <c:tx>
            <c:strRef>
              <c:f>'Disp(E)'!$N$76</c:f>
              <c:strCache>
                <c:ptCount val="1"/>
                <c:pt idx="0">
                  <c:v>4hr (0.67mg)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'Disp(E)'!$O$83:$O$85</c:f>
              <c:numCache>
                <c:formatCode>General</c:formatCode>
                <c:ptCount val="3"/>
                <c:pt idx="0">
                  <c:v>34.604696150000002</c:v>
                </c:pt>
                <c:pt idx="1">
                  <c:v>37.194976543333333</c:v>
                </c:pt>
                <c:pt idx="2">
                  <c:v>37.413185893333328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A3C-448C-9DD3-E504F910238E}"/>
            </c:ext>
          </c:extLst>
        </c:ser>
        <c:ser>
          <c:idx val="4"/>
          <c:order val="3"/>
          <c:tx>
            <c:strRef>
              <c:f>'Disp(E)'!$N$113</c:f>
              <c:strCache>
                <c:ptCount val="1"/>
                <c:pt idx="0">
                  <c:v>8hr (1.5mg)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val>
            <c:numRef>
              <c:f>'Disp(E)'!$O$120:$O$122</c:f>
              <c:numCache>
                <c:formatCode>General</c:formatCode>
                <c:ptCount val="3"/>
                <c:pt idx="0">
                  <c:v>29.781369380000001</c:v>
                </c:pt>
                <c:pt idx="1">
                  <c:v>37.858141666666661</c:v>
                </c:pt>
                <c:pt idx="2">
                  <c:v>37.594182429999996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A3C-448C-9DD3-E504F910238E}"/>
            </c:ext>
          </c:extLst>
        </c:ser>
        <c:ser>
          <c:idx val="1"/>
          <c:order val="4"/>
          <c:tx>
            <c:strRef>
              <c:f>'Disp(E)'!$N$2</c:f>
              <c:strCache>
                <c:ptCount val="1"/>
                <c:pt idx="0">
                  <c:v>24 hr (3.5mg)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'Disp(E)'!$AB$45:$AB$47</c:f>
              <c:strCache>
                <c:ptCount val="3"/>
                <c:pt idx="0">
                  <c:v>0-6 min avg</c:v>
                </c:pt>
                <c:pt idx="1">
                  <c:v>6-12 min avg</c:v>
                </c:pt>
                <c:pt idx="2">
                  <c:v>12-18 min avg</c:v>
                </c:pt>
              </c:strCache>
            </c:strRef>
          </c:cat>
          <c:val>
            <c:numRef>
              <c:f>'Disp(E)'!$O$9:$O$11</c:f>
              <c:numCache>
                <c:formatCode>General</c:formatCode>
                <c:ptCount val="3"/>
                <c:pt idx="0">
                  <c:v>34.327321466666668</c:v>
                </c:pt>
                <c:pt idx="1">
                  <c:v>33.991564876666665</c:v>
                </c:pt>
                <c:pt idx="2">
                  <c:v>37.149640306666669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A3C-448C-9DD3-E504F91023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41612303"/>
        <c:axId val="741613551"/>
      </c:barChart>
      <c:catAx>
        <c:axId val="7416123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1613551"/>
        <c:crosses val="autoZero"/>
        <c:auto val="1"/>
        <c:lblAlgn val="ctr"/>
        <c:lblOffset val="100"/>
        <c:noMultiLvlLbl val="0"/>
      </c:catAx>
      <c:valAx>
        <c:axId val="7416135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16123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0.1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'Disp(E)'!$AJ$3:$AK$14</c:f>
              <c:multiLvlStrCache>
                <c:ptCount val="12"/>
                <c:lvl>
                  <c:pt idx="0">
                    <c:v>1hr</c:v>
                  </c:pt>
                  <c:pt idx="1">
                    <c:v>4hr</c:v>
                  </c:pt>
                  <c:pt idx="2">
                    <c:v>8hr</c:v>
                  </c:pt>
                  <c:pt idx="3">
                    <c:v>24hr</c:v>
                  </c:pt>
                  <c:pt idx="4">
                    <c:v>1hr</c:v>
                  </c:pt>
                  <c:pt idx="5">
                    <c:v>4hr</c:v>
                  </c:pt>
                  <c:pt idx="6">
                    <c:v>8hr</c:v>
                  </c:pt>
                  <c:pt idx="7">
                    <c:v>24hr</c:v>
                  </c:pt>
                  <c:pt idx="8">
                    <c:v>1hr</c:v>
                  </c:pt>
                  <c:pt idx="9">
                    <c:v>4hr</c:v>
                  </c:pt>
                  <c:pt idx="10">
                    <c:v>8hr</c:v>
                  </c:pt>
                  <c:pt idx="11">
                    <c:v>24hr</c:v>
                  </c:pt>
                </c:lvl>
                <c:lvl>
                  <c:pt idx="0">
                    <c:v>0-6 min avg</c:v>
                  </c:pt>
                  <c:pt idx="4">
                    <c:v>6-12 min avg</c:v>
                  </c:pt>
                  <c:pt idx="8">
                    <c:v>12-18min avg</c:v>
                  </c:pt>
                </c:lvl>
              </c:multiLvlStrCache>
            </c:multiLvlStrRef>
          </c:cat>
          <c:val>
            <c:numRef>
              <c:f>'Disp(E)'!$AL$3:$AL$14</c:f>
              <c:numCache>
                <c:formatCode>General</c:formatCode>
                <c:ptCount val="12"/>
                <c:pt idx="0">
                  <c:v>4.0762805250000014</c:v>
                </c:pt>
                <c:pt idx="1">
                  <c:v>1.1268578849999997</c:v>
                </c:pt>
                <c:pt idx="2">
                  <c:v>7.3564965449999988</c:v>
                </c:pt>
                <c:pt idx="3">
                  <c:v>5.2325074683333312</c:v>
                </c:pt>
                <c:pt idx="4">
                  <c:v>2.4484532750000056</c:v>
                </c:pt>
                <c:pt idx="5">
                  <c:v>0.27847191500000434</c:v>
                </c:pt>
                <c:pt idx="6">
                  <c:v>-2.5058697749999936</c:v>
                </c:pt>
                <c:pt idx="7">
                  <c:v>3.7376512083333395</c:v>
                </c:pt>
                <c:pt idx="8">
                  <c:v>3.629419519999999</c:v>
                </c:pt>
                <c:pt idx="9">
                  <c:v>1.7385339249999987</c:v>
                </c:pt>
                <c:pt idx="10">
                  <c:v>-0.41558410500000065</c:v>
                </c:pt>
                <c:pt idx="11">
                  <c:v>2.9133412383333308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8E-4118-9F60-159A88348D47}"/>
            </c:ext>
          </c:extLst>
        </c:ser>
        <c:ser>
          <c:idx val="1"/>
          <c:order val="1"/>
          <c:tx>
            <c:v>0.3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'Disp(E)'!$AJ$3:$AK$14</c:f>
              <c:multiLvlStrCache>
                <c:ptCount val="12"/>
                <c:lvl>
                  <c:pt idx="0">
                    <c:v>1hr</c:v>
                  </c:pt>
                  <c:pt idx="1">
                    <c:v>4hr</c:v>
                  </c:pt>
                  <c:pt idx="2">
                    <c:v>8hr</c:v>
                  </c:pt>
                  <c:pt idx="3">
                    <c:v>24hr</c:v>
                  </c:pt>
                  <c:pt idx="4">
                    <c:v>1hr</c:v>
                  </c:pt>
                  <c:pt idx="5">
                    <c:v>4hr</c:v>
                  </c:pt>
                  <c:pt idx="6">
                    <c:v>8hr</c:v>
                  </c:pt>
                  <c:pt idx="7">
                    <c:v>24hr</c:v>
                  </c:pt>
                  <c:pt idx="8">
                    <c:v>1hr</c:v>
                  </c:pt>
                  <c:pt idx="9">
                    <c:v>4hr</c:v>
                  </c:pt>
                  <c:pt idx="10">
                    <c:v>8hr</c:v>
                  </c:pt>
                  <c:pt idx="11">
                    <c:v>24hr</c:v>
                  </c:pt>
                </c:lvl>
                <c:lvl>
                  <c:pt idx="0">
                    <c:v>0-6 min avg</c:v>
                  </c:pt>
                  <c:pt idx="4">
                    <c:v>6-12 min avg</c:v>
                  </c:pt>
                  <c:pt idx="8">
                    <c:v>12-18min avg</c:v>
                  </c:pt>
                </c:lvl>
              </c:multiLvlStrCache>
            </c:multiLvlStrRef>
          </c:cat>
          <c:val>
            <c:numRef>
              <c:f>'Disp(E)'!$AM$3:$AM$14</c:f>
              <c:numCache>
                <c:formatCode>General</c:formatCode>
                <c:ptCount val="12"/>
                <c:pt idx="0">
                  <c:v>5.0444669100000041</c:v>
                </c:pt>
                <c:pt idx="1">
                  <c:v>7.6873792550000033</c:v>
                </c:pt>
                <c:pt idx="2">
                  <c:v>5.8229979250000028</c:v>
                </c:pt>
                <c:pt idx="3">
                  <c:v>7.9050110383333347</c:v>
                </c:pt>
                <c:pt idx="4">
                  <c:v>4.3616682450000042</c:v>
                </c:pt>
                <c:pt idx="5">
                  <c:v>6.0406900449999981</c:v>
                </c:pt>
                <c:pt idx="6">
                  <c:v>-2.4895495749999981</c:v>
                </c:pt>
                <c:pt idx="7">
                  <c:v>6.0017774583333292</c:v>
                </c:pt>
                <c:pt idx="8">
                  <c:v>4.4435622000000023</c:v>
                </c:pt>
                <c:pt idx="9">
                  <c:v>5.7967988850000012</c:v>
                </c:pt>
                <c:pt idx="10">
                  <c:v>-4.2908675549999984</c:v>
                </c:pt>
                <c:pt idx="11">
                  <c:v>3.2698825416666679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8E-4118-9F60-159A88348D47}"/>
            </c:ext>
          </c:extLst>
        </c:ser>
        <c:ser>
          <c:idx val="2"/>
          <c:order val="2"/>
          <c:tx>
            <c:v>1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'Disp(E)'!$AJ$3:$AK$14</c:f>
              <c:multiLvlStrCache>
                <c:ptCount val="12"/>
                <c:lvl>
                  <c:pt idx="0">
                    <c:v>1hr</c:v>
                  </c:pt>
                  <c:pt idx="1">
                    <c:v>4hr</c:v>
                  </c:pt>
                  <c:pt idx="2">
                    <c:v>8hr</c:v>
                  </c:pt>
                  <c:pt idx="3">
                    <c:v>24hr</c:v>
                  </c:pt>
                  <c:pt idx="4">
                    <c:v>1hr</c:v>
                  </c:pt>
                  <c:pt idx="5">
                    <c:v>4hr</c:v>
                  </c:pt>
                  <c:pt idx="6">
                    <c:v>8hr</c:v>
                  </c:pt>
                  <c:pt idx="7">
                    <c:v>24hr</c:v>
                  </c:pt>
                  <c:pt idx="8">
                    <c:v>1hr</c:v>
                  </c:pt>
                  <c:pt idx="9">
                    <c:v>4hr</c:v>
                  </c:pt>
                  <c:pt idx="10">
                    <c:v>8hr</c:v>
                  </c:pt>
                  <c:pt idx="11">
                    <c:v>24hr</c:v>
                  </c:pt>
                </c:lvl>
                <c:lvl>
                  <c:pt idx="0">
                    <c:v>0-6 min avg</c:v>
                  </c:pt>
                  <c:pt idx="4">
                    <c:v>6-12 min avg</c:v>
                  </c:pt>
                  <c:pt idx="8">
                    <c:v>12-18min avg</c:v>
                  </c:pt>
                </c:lvl>
              </c:multiLvlStrCache>
            </c:multiLvlStrRef>
          </c:cat>
          <c:val>
            <c:numRef>
              <c:f>'Disp(E)'!$AN$3:$AN$14</c:f>
              <c:numCache>
                <c:formatCode>General</c:formatCode>
                <c:ptCount val="12"/>
                <c:pt idx="0">
                  <c:v>3.8317947149999867</c:v>
                </c:pt>
                <c:pt idx="1">
                  <c:v>19.435350309999997</c:v>
                </c:pt>
                <c:pt idx="2">
                  <c:v>5.0986086499999885</c:v>
                </c:pt>
                <c:pt idx="3">
                  <c:v>6.7509318233333175</c:v>
                </c:pt>
                <c:pt idx="4">
                  <c:v>3.5583470699999964</c:v>
                </c:pt>
                <c:pt idx="5">
                  <c:v>14.324716649999985</c:v>
                </c:pt>
                <c:pt idx="6">
                  <c:v>0.79504014999999129</c:v>
                </c:pt>
                <c:pt idx="7">
                  <c:v>7.0229485133333185</c:v>
                </c:pt>
                <c:pt idx="8">
                  <c:v>2.680680620000004</c:v>
                </c:pt>
                <c:pt idx="9">
                  <c:v>12.717466364999993</c:v>
                </c:pt>
                <c:pt idx="10">
                  <c:v>-5.0899847650000112</c:v>
                </c:pt>
                <c:pt idx="11">
                  <c:v>3.5350596216666617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38E-4118-9F60-159A88348D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14601440"/>
        <c:axId val="2014599776"/>
      </c:barChart>
      <c:catAx>
        <c:axId val="2014601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4599776"/>
        <c:crosses val="autoZero"/>
        <c:auto val="1"/>
        <c:lblAlgn val="ctr"/>
        <c:lblOffset val="100"/>
        <c:noMultiLvlLbl val="0"/>
      </c:catAx>
      <c:valAx>
        <c:axId val="2014599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46014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71055045454959"/>
          <c:y val="5.024331418032206E-2"/>
          <c:w val="0.78201036485170228"/>
          <c:h val="0.67568106990159793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'Disp(E)'!$V$19</c:f>
              <c:strCache>
                <c:ptCount val="1"/>
                <c:pt idx="0">
                  <c:v>No EBC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'Disp(E)'!$W$21:$AC$21</c:f>
                <c:numCache>
                  <c:formatCode>General</c:formatCode>
                  <c:ptCount val="7"/>
                  <c:pt idx="0">
                    <c:v>2.7300332739655322</c:v>
                  </c:pt>
                  <c:pt idx="1">
                    <c:v>2.5273050755668356</c:v>
                  </c:pt>
                  <c:pt idx="2">
                    <c:v>2.3268247923927401</c:v>
                  </c:pt>
                  <c:pt idx="3">
                    <c:v>1.9118654350828459</c:v>
                  </c:pt>
                  <c:pt idx="4">
                    <c:v>1.6934661060410874</c:v>
                  </c:pt>
                  <c:pt idx="5">
                    <c:v>1.799706134656849</c:v>
                  </c:pt>
                  <c:pt idx="6">
                    <c:v>3.0186682856990603</c:v>
                  </c:pt>
                </c:numCache>
              </c:numRef>
            </c:plus>
            <c:minus>
              <c:numRef>
                <c:f>'Disp(E)'!$W$21:$AC$21</c:f>
                <c:numCache>
                  <c:formatCode>General</c:formatCode>
                  <c:ptCount val="7"/>
                  <c:pt idx="0">
                    <c:v>2.7300332739655322</c:v>
                  </c:pt>
                  <c:pt idx="1">
                    <c:v>2.5273050755668356</c:v>
                  </c:pt>
                  <c:pt idx="2">
                    <c:v>2.3268247923927401</c:v>
                  </c:pt>
                  <c:pt idx="3">
                    <c:v>1.9118654350828459</c:v>
                  </c:pt>
                  <c:pt idx="4">
                    <c:v>1.6934661060410874</c:v>
                  </c:pt>
                  <c:pt idx="5">
                    <c:v>1.799706134656849</c:v>
                  </c:pt>
                  <c:pt idx="6">
                    <c:v>3.0186682856990603</c:v>
                  </c:pt>
                </c:numCache>
              </c:numRef>
            </c:minus>
          </c:errBars>
          <c:cat>
            <c:numRef>
              <c:f>'FG-d1'!$E$40:$K$40</c:f>
              <c:numCache>
                <c:formatCode>General</c:formatCode>
                <c:ptCount val="7"/>
                <c:pt idx="0">
                  <c:v>0.1</c:v>
                </c:pt>
                <c:pt idx="1">
                  <c:v>0.15</c:v>
                </c:pt>
                <c:pt idx="2">
                  <c:v>0.2</c:v>
                </c:pt>
                <c:pt idx="3">
                  <c:v>0.25</c:v>
                </c:pt>
                <c:pt idx="4">
                  <c:v>0.3</c:v>
                </c:pt>
                <c:pt idx="5">
                  <c:v>0.5</c:v>
                </c:pt>
                <c:pt idx="6">
                  <c:v>1</c:v>
                </c:pt>
              </c:numCache>
            </c:numRef>
          </c:cat>
          <c:val>
            <c:numRef>
              <c:f>'Disp(E)'!$W$20:$AC$20</c:f>
              <c:numCache>
                <c:formatCode>General</c:formatCode>
                <c:ptCount val="7"/>
                <c:pt idx="0">
                  <c:v>37.532680474999999</c:v>
                </c:pt>
                <c:pt idx="1">
                  <c:v>39.117342190000002</c:v>
                </c:pt>
                <c:pt idx="2">
                  <c:v>43.175550534999999</c:v>
                </c:pt>
                <c:pt idx="3">
                  <c:v>47.107975275000001</c:v>
                </c:pt>
                <c:pt idx="4">
                  <c:v>52.129790409999998</c:v>
                </c:pt>
                <c:pt idx="5">
                  <c:v>66.048830504999998</c:v>
                </c:pt>
                <c:pt idx="6">
                  <c:v>79.837965660000009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ADA-40AA-B86E-B15CEB693C70}"/>
            </c:ext>
          </c:extLst>
        </c:ser>
        <c:ser>
          <c:idx val="1"/>
          <c:order val="1"/>
          <c:tx>
            <c:strRef>
              <c:f>'Disp(E)'!$N$39</c:f>
              <c:strCache>
                <c:ptCount val="1"/>
                <c:pt idx="0">
                  <c:v>1hr (0.67mg)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'Disp(E)'!$N$41:$T$41</c:f>
                <c:numCache>
                  <c:formatCode>General</c:formatCode>
                  <c:ptCount val="7"/>
                  <c:pt idx="0">
                    <c:v>1.095717422397458</c:v>
                  </c:pt>
                  <c:pt idx="1">
                    <c:v>1.7049235581503888</c:v>
                  </c:pt>
                  <c:pt idx="2">
                    <c:v>2.5108626296865162</c:v>
                  </c:pt>
                  <c:pt idx="3">
                    <c:v>3.6005830022079852</c:v>
                  </c:pt>
                  <c:pt idx="4">
                    <c:v>4.6525763077383804</c:v>
                  </c:pt>
                  <c:pt idx="5">
                    <c:v>6.2044269148790052</c:v>
                  </c:pt>
                  <c:pt idx="6">
                    <c:v>4.1224569871078218</c:v>
                  </c:pt>
                </c:numCache>
              </c:numRef>
            </c:plus>
            <c:minus>
              <c:numRef>
                <c:f>'Disp(E)'!$N$41:$T$41</c:f>
                <c:numCache>
                  <c:formatCode>General</c:formatCode>
                  <c:ptCount val="7"/>
                  <c:pt idx="0">
                    <c:v>1.095717422397458</c:v>
                  </c:pt>
                  <c:pt idx="1">
                    <c:v>1.7049235581503888</c:v>
                  </c:pt>
                  <c:pt idx="2">
                    <c:v>2.5108626296865162</c:v>
                  </c:pt>
                  <c:pt idx="3">
                    <c:v>3.6005830022079852</c:v>
                  </c:pt>
                  <c:pt idx="4">
                    <c:v>4.6525763077383804</c:v>
                  </c:pt>
                  <c:pt idx="5">
                    <c:v>6.2044269148790052</c:v>
                  </c:pt>
                  <c:pt idx="6">
                    <c:v>4.1224569871078218</c:v>
                  </c:pt>
                </c:numCache>
              </c:numRef>
            </c:minus>
          </c:errBars>
          <c:cat>
            <c:numRef>
              <c:f>'FG-d1'!$E$40:$K$40</c:f>
              <c:numCache>
                <c:formatCode>General</c:formatCode>
                <c:ptCount val="7"/>
                <c:pt idx="0">
                  <c:v>0.1</c:v>
                </c:pt>
                <c:pt idx="1">
                  <c:v>0.15</c:v>
                </c:pt>
                <c:pt idx="2">
                  <c:v>0.2</c:v>
                </c:pt>
                <c:pt idx="3">
                  <c:v>0.25</c:v>
                </c:pt>
                <c:pt idx="4">
                  <c:v>0.3</c:v>
                </c:pt>
                <c:pt idx="5">
                  <c:v>0.5</c:v>
                </c:pt>
                <c:pt idx="6">
                  <c:v>1</c:v>
                </c:pt>
              </c:numCache>
            </c:numRef>
          </c:cat>
          <c:val>
            <c:numRef>
              <c:f>'Disp(E)'!$N$40:$T$40</c:f>
              <c:numCache>
                <c:formatCode>_-* #,##0.000_-;\-* #,##0.000_-;_-* "-"??_-;_-@_-</c:formatCode>
                <c:ptCount val="7"/>
                <c:pt idx="0">
                  <c:v>35.103399386666666</c:v>
                </c:pt>
                <c:pt idx="1">
                  <c:v>36.743482586666666</c:v>
                </c:pt>
                <c:pt idx="2">
                  <c:v>40.834734556666668</c:v>
                </c:pt>
                <c:pt idx="3">
                  <c:v>45.039390139999995</c:v>
                </c:pt>
                <c:pt idx="4">
                  <c:v>50.489010780000001</c:v>
                </c:pt>
                <c:pt idx="5">
                  <c:v>65.361636466666667</c:v>
                </c:pt>
                <c:pt idx="6">
                  <c:v>79.034330839999996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ADA-40AA-B86E-B15CEB693C70}"/>
            </c:ext>
          </c:extLst>
        </c:ser>
        <c:ser>
          <c:idx val="3"/>
          <c:order val="2"/>
          <c:tx>
            <c:strRef>
              <c:f>'Disp(E)'!$N$76</c:f>
              <c:strCache>
                <c:ptCount val="1"/>
                <c:pt idx="0">
                  <c:v>4hr (0.67mg)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'Disp(E)'!$N$78:$T$78</c:f>
                <c:numCache>
                  <c:formatCode>General</c:formatCode>
                  <c:ptCount val="7"/>
                  <c:pt idx="0">
                    <c:v>1.429856764081999</c:v>
                  </c:pt>
                  <c:pt idx="1">
                    <c:v>1.7380050507935958</c:v>
                  </c:pt>
                  <c:pt idx="2">
                    <c:v>2.1125268312358703</c:v>
                  </c:pt>
                  <c:pt idx="3">
                    <c:v>2.4607824504157176</c:v>
                  </c:pt>
                  <c:pt idx="4">
                    <c:v>2.9976527548033163</c:v>
                  </c:pt>
                  <c:pt idx="5">
                    <c:v>5.1098860001412509</c:v>
                  </c:pt>
                  <c:pt idx="6">
                    <c:v>4.8211990198927577</c:v>
                  </c:pt>
                </c:numCache>
              </c:numRef>
            </c:plus>
            <c:minus>
              <c:numRef>
                <c:f>'Disp(E)'!$N$78:$T$78</c:f>
                <c:numCache>
                  <c:formatCode>General</c:formatCode>
                  <c:ptCount val="7"/>
                  <c:pt idx="0">
                    <c:v>1.429856764081999</c:v>
                  </c:pt>
                  <c:pt idx="1">
                    <c:v>1.7380050507935958</c:v>
                  </c:pt>
                  <c:pt idx="2">
                    <c:v>2.1125268312358703</c:v>
                  </c:pt>
                  <c:pt idx="3">
                    <c:v>2.4607824504157176</c:v>
                  </c:pt>
                  <c:pt idx="4">
                    <c:v>2.9976527548033163</c:v>
                  </c:pt>
                  <c:pt idx="5">
                    <c:v>5.1098860001412509</c:v>
                  </c:pt>
                  <c:pt idx="6">
                    <c:v>4.8211990198927577</c:v>
                  </c:pt>
                </c:numCache>
              </c:numRef>
            </c:minus>
          </c:errBars>
          <c:val>
            <c:numRef>
              <c:f>'Disp(E)'!$N$77:$T$77</c:f>
              <c:numCache>
                <c:formatCode>_-* #,##0.000_-;\-* #,##0.000_-;_-* "-"??_-;_-@_-</c:formatCode>
                <c:ptCount val="7"/>
                <c:pt idx="0">
                  <c:v>34.390324579999998</c:v>
                </c:pt>
                <c:pt idx="1">
                  <c:v>36.404286196666668</c:v>
                </c:pt>
                <c:pt idx="2">
                  <c:v>40.515343170000001</c:v>
                </c:pt>
                <c:pt idx="3">
                  <c:v>44.173878923333341</c:v>
                </c:pt>
                <c:pt idx="4">
                  <c:v>48.671433263333334</c:v>
                </c:pt>
                <c:pt idx="5">
                  <c:v>64.402596230000015</c:v>
                </c:pt>
                <c:pt idx="6">
                  <c:v>75.576811756666658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ADA-40AA-B86E-B15CEB693C70}"/>
            </c:ext>
          </c:extLst>
        </c:ser>
        <c:ser>
          <c:idx val="4"/>
          <c:order val="3"/>
          <c:tx>
            <c:strRef>
              <c:f>'Disp(E)'!$N$113</c:f>
              <c:strCache>
                <c:ptCount val="1"/>
                <c:pt idx="0">
                  <c:v>8hr (1.5mg)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'Disp(E)'!$N$115:$T$115</c:f>
                <c:numCache>
                  <c:formatCode>General</c:formatCode>
                  <c:ptCount val="7"/>
                  <c:pt idx="0">
                    <c:v>4.2408108203187824</c:v>
                  </c:pt>
                  <c:pt idx="1">
                    <c:v>4.9848936672945072</c:v>
                  </c:pt>
                  <c:pt idx="2">
                    <c:v>4.84589776005049</c:v>
                  </c:pt>
                  <c:pt idx="3">
                    <c:v>4.3326400784649053</c:v>
                  </c:pt>
                  <c:pt idx="4">
                    <c:v>4.0312521726690251</c:v>
                  </c:pt>
                  <c:pt idx="5">
                    <c:v>4.6780587919725516</c:v>
                  </c:pt>
                  <c:pt idx="6">
                    <c:v>5.1077461942217406</c:v>
                  </c:pt>
                </c:numCache>
              </c:numRef>
            </c:plus>
            <c:minus>
              <c:numRef>
                <c:f>'Disp(E)'!$N$115:$T$115</c:f>
                <c:numCache>
                  <c:formatCode>General</c:formatCode>
                  <c:ptCount val="7"/>
                  <c:pt idx="0">
                    <c:v>4.2408108203187824</c:v>
                  </c:pt>
                  <c:pt idx="1">
                    <c:v>4.9848936672945072</c:v>
                  </c:pt>
                  <c:pt idx="2">
                    <c:v>4.84589776005049</c:v>
                  </c:pt>
                  <c:pt idx="3">
                    <c:v>4.3326400784649053</c:v>
                  </c:pt>
                  <c:pt idx="4">
                    <c:v>4.0312521726690251</c:v>
                  </c:pt>
                  <c:pt idx="5">
                    <c:v>4.6780587919725516</c:v>
                  </c:pt>
                  <c:pt idx="6">
                    <c:v>5.1077461942217406</c:v>
                  </c:pt>
                </c:numCache>
              </c:numRef>
            </c:minus>
          </c:errBars>
          <c:val>
            <c:numRef>
              <c:f>'Disp(E)'!$N$114:$T$114</c:f>
              <c:numCache>
                <c:formatCode>_-* #,##0.000_-;\-* #,##0.000_-;_-* "-"??_-;_-@_-</c:formatCode>
                <c:ptCount val="7"/>
                <c:pt idx="0">
                  <c:v>32.807078436666664</c:v>
                </c:pt>
                <c:pt idx="1">
                  <c:v>35.077897823333331</c:v>
                </c:pt>
                <c:pt idx="2">
                  <c:v>39.783328850000004</c:v>
                </c:pt>
                <c:pt idx="3">
                  <c:v>44.108931433333332</c:v>
                </c:pt>
                <c:pt idx="4">
                  <c:v>49.508109596666664</c:v>
                </c:pt>
                <c:pt idx="5">
                  <c:v>65.470728313333325</c:v>
                </c:pt>
                <c:pt idx="6">
                  <c:v>77.53980459666667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ADA-40AA-B86E-B15CEB693C70}"/>
            </c:ext>
          </c:extLst>
        </c:ser>
        <c:ser>
          <c:idx val="2"/>
          <c:order val="4"/>
          <c:tx>
            <c:strRef>
              <c:f>'Disp(E)'!$N$2</c:f>
              <c:strCache>
                <c:ptCount val="1"/>
                <c:pt idx="0">
                  <c:v>24 hr (3.5mg)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'Disp(E)'!$N$4:$T$4</c:f>
                <c:numCache>
                  <c:formatCode>General</c:formatCode>
                  <c:ptCount val="7"/>
                  <c:pt idx="0">
                    <c:v>3.0172917588846775</c:v>
                  </c:pt>
                  <c:pt idx="1">
                    <c:v>2.7357542563701545</c:v>
                  </c:pt>
                  <c:pt idx="2">
                    <c:v>2.6753412080053693</c:v>
                  </c:pt>
                  <c:pt idx="3">
                    <c:v>2.8413385192975893</c:v>
                  </c:pt>
                  <c:pt idx="4">
                    <c:v>3.4552005462824749</c:v>
                  </c:pt>
                  <c:pt idx="5">
                    <c:v>5.3740113829457066</c:v>
                  </c:pt>
                  <c:pt idx="6">
                    <c:v>5.2333481583643184</c:v>
                  </c:pt>
                </c:numCache>
              </c:numRef>
            </c:plus>
            <c:minus>
              <c:numRef>
                <c:f>'Disp(E)'!$N$4:$T$4</c:f>
                <c:numCache>
                  <c:formatCode>General</c:formatCode>
                  <c:ptCount val="7"/>
                  <c:pt idx="0">
                    <c:v>3.0172917588846775</c:v>
                  </c:pt>
                  <c:pt idx="1">
                    <c:v>2.7357542563701545</c:v>
                  </c:pt>
                  <c:pt idx="2">
                    <c:v>2.6753412080053693</c:v>
                  </c:pt>
                  <c:pt idx="3">
                    <c:v>2.8413385192975893</c:v>
                  </c:pt>
                  <c:pt idx="4">
                    <c:v>3.4552005462824749</c:v>
                  </c:pt>
                  <c:pt idx="5">
                    <c:v>5.3740113829457066</c:v>
                  </c:pt>
                  <c:pt idx="6">
                    <c:v>5.2333481583643184</c:v>
                  </c:pt>
                </c:numCache>
              </c:numRef>
            </c:minus>
          </c:errBars>
          <c:cat>
            <c:numRef>
              <c:f>'FG-d1'!$E$40:$K$40</c:f>
              <c:numCache>
                <c:formatCode>General</c:formatCode>
                <c:ptCount val="7"/>
                <c:pt idx="0">
                  <c:v>0.1</c:v>
                </c:pt>
                <c:pt idx="1">
                  <c:v>0.15</c:v>
                </c:pt>
                <c:pt idx="2">
                  <c:v>0.2</c:v>
                </c:pt>
                <c:pt idx="3">
                  <c:v>0.25</c:v>
                </c:pt>
                <c:pt idx="4">
                  <c:v>0.3</c:v>
                </c:pt>
                <c:pt idx="5">
                  <c:v>0.5</c:v>
                </c:pt>
                <c:pt idx="6">
                  <c:v>1</c:v>
                </c:pt>
              </c:numCache>
            </c:numRef>
          </c:cat>
          <c:val>
            <c:numRef>
              <c:f>'Disp(E)'!$N$3:$T$3</c:f>
              <c:numCache>
                <c:formatCode>_-* #,##0.000_-;\-* #,##0.000_-;_-* "-"??_-;_-@_-</c:formatCode>
                <c:ptCount val="7"/>
                <c:pt idx="0">
                  <c:v>32.913895140000001</c:v>
                </c:pt>
                <c:pt idx="1">
                  <c:v>35.15617555</c:v>
                </c:pt>
                <c:pt idx="2">
                  <c:v>39.205135463333335</c:v>
                </c:pt>
                <c:pt idx="3">
                  <c:v>42.516072556666671</c:v>
                </c:pt>
                <c:pt idx="4">
                  <c:v>46.404233400000003</c:v>
                </c:pt>
                <c:pt idx="5">
                  <c:v>60.066614483333332</c:v>
                </c:pt>
                <c:pt idx="6">
                  <c:v>73.669821630000001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ADA-40AA-B86E-B15CEB693C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42901684"/>
        <c:axId val="648887844"/>
      </c:barChart>
      <c:catAx>
        <c:axId val="7429016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Particle Size (µm)</a:t>
                </a:r>
              </a:p>
            </c:rich>
          </c:tx>
          <c:layout>
            <c:manualLayout>
              <c:xMode val="edge"/>
              <c:yMode val="edge"/>
              <c:x val="0.37661320663528958"/>
              <c:y val="0.9004334882167998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648887844"/>
        <c:crosses val="autoZero"/>
        <c:auto val="1"/>
        <c:lblAlgn val="ctr"/>
        <c:lblOffset val="100"/>
        <c:noMultiLvlLbl val="1"/>
      </c:catAx>
      <c:valAx>
        <c:axId val="648887844"/>
        <c:scaling>
          <c:orientation val="minMax"/>
          <c:max val="100"/>
          <c:min val="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Filtration Efficiency (%)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crossAx val="742901684"/>
        <c:crosses val="autoZero"/>
        <c:crossBetween val="between"/>
        <c:majorUnit val="10"/>
      </c:valAx>
    </c:plotArea>
    <c:legend>
      <c:legendPos val="r"/>
      <c:layout>
        <c:manualLayout>
          <c:xMode val="edge"/>
          <c:yMode val="edge"/>
          <c:x val="0.26715918300580699"/>
          <c:y val="8.480862153714884E-2"/>
          <c:w val="0.30224591614433466"/>
          <c:h val="0.2508804243992469"/>
        </c:manualLayout>
      </c:layout>
      <c:overlay val="0"/>
    </c:legend>
    <c:plotVisOnly val="1"/>
    <c:dispBlanksAs val="zero"/>
    <c:showDLblsOverMax val="1"/>
  </c:chart>
  <c:spPr>
    <a:ln>
      <a:noFill/>
    </a:ln>
  </c:spPr>
  <c:txPr>
    <a:bodyPr/>
    <a:lstStyle/>
    <a:p>
      <a:pPr>
        <a:defRPr sz="1000" b="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71055045454959"/>
          <c:y val="5.024331418032206E-2"/>
          <c:w val="0.78201036485170228"/>
          <c:h val="0.67568106990159793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'FG-d1'!$V$19</c:f>
              <c:strCache>
                <c:ptCount val="1"/>
                <c:pt idx="0">
                  <c:v>No EBC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'FG-d1'!$W$21:$AC$21</c:f>
                <c:numCache>
                  <c:formatCode>General</c:formatCode>
                  <c:ptCount val="7"/>
                  <c:pt idx="0">
                    <c:v>3.7979229028166799</c:v>
                  </c:pt>
                  <c:pt idx="1">
                    <c:v>3.9742831704017507</c:v>
                  </c:pt>
                  <c:pt idx="2">
                    <c:v>4.6336110987785775</c:v>
                  </c:pt>
                  <c:pt idx="3">
                    <c:v>5.4250979527510053</c:v>
                  </c:pt>
                  <c:pt idx="4">
                    <c:v>6.3410310888361412</c:v>
                  </c:pt>
                  <c:pt idx="5">
                    <c:v>7.7509929482644271</c:v>
                  </c:pt>
                  <c:pt idx="6">
                    <c:v>5.5006410963188834</c:v>
                  </c:pt>
                </c:numCache>
              </c:numRef>
            </c:plus>
            <c:minus>
              <c:numRef>
                <c:f>'FG-d1'!$W$21:$AC$21</c:f>
                <c:numCache>
                  <c:formatCode>General</c:formatCode>
                  <c:ptCount val="7"/>
                  <c:pt idx="0">
                    <c:v>3.7979229028166799</c:v>
                  </c:pt>
                  <c:pt idx="1">
                    <c:v>3.9742831704017507</c:v>
                  </c:pt>
                  <c:pt idx="2">
                    <c:v>4.6336110987785775</c:v>
                  </c:pt>
                  <c:pt idx="3">
                    <c:v>5.4250979527510053</c:v>
                  </c:pt>
                  <c:pt idx="4">
                    <c:v>6.3410310888361412</c:v>
                  </c:pt>
                  <c:pt idx="5">
                    <c:v>7.7509929482644271</c:v>
                  </c:pt>
                  <c:pt idx="6">
                    <c:v>5.5006410963188834</c:v>
                  </c:pt>
                </c:numCache>
              </c:numRef>
            </c:minus>
          </c:errBars>
          <c:cat>
            <c:numRef>
              <c:f>'FG-d1'!$E$40:$K$40</c:f>
              <c:numCache>
                <c:formatCode>General</c:formatCode>
                <c:ptCount val="7"/>
                <c:pt idx="0">
                  <c:v>0.1</c:v>
                </c:pt>
                <c:pt idx="1">
                  <c:v>0.15</c:v>
                </c:pt>
                <c:pt idx="2">
                  <c:v>0.2</c:v>
                </c:pt>
                <c:pt idx="3">
                  <c:v>0.25</c:v>
                </c:pt>
                <c:pt idx="4">
                  <c:v>0.3</c:v>
                </c:pt>
                <c:pt idx="5">
                  <c:v>0.5</c:v>
                </c:pt>
                <c:pt idx="6">
                  <c:v>1</c:v>
                </c:pt>
              </c:numCache>
            </c:numRef>
          </c:cat>
          <c:val>
            <c:numRef>
              <c:f>'FG-d1'!$W$20:$AC$20</c:f>
              <c:numCache>
                <c:formatCode>General</c:formatCode>
                <c:ptCount val="7"/>
                <c:pt idx="0">
                  <c:v>27.449415985000002</c:v>
                </c:pt>
                <c:pt idx="1">
                  <c:v>28.869225735000001</c:v>
                </c:pt>
                <c:pt idx="2">
                  <c:v>32.753454009999999</c:v>
                </c:pt>
                <c:pt idx="3">
                  <c:v>36.411055654999998</c:v>
                </c:pt>
                <c:pt idx="4">
                  <c:v>40.738686990000005</c:v>
                </c:pt>
                <c:pt idx="5">
                  <c:v>54.048841590000002</c:v>
                </c:pt>
                <c:pt idx="6">
                  <c:v>68.118233884999995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75-4220-8562-1B9D6ADB1C9E}"/>
            </c:ext>
          </c:extLst>
        </c:ser>
        <c:ser>
          <c:idx val="2"/>
          <c:order val="1"/>
          <c:tx>
            <c:strRef>
              <c:f>'FG-d1'!$N$39</c:f>
              <c:strCache>
                <c:ptCount val="1"/>
                <c:pt idx="0">
                  <c:v>4hr (508mg)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'FG-d1'!$N$41:$T$41</c:f>
                <c:numCache>
                  <c:formatCode>General</c:formatCode>
                  <c:ptCount val="7"/>
                  <c:pt idx="0">
                    <c:v>9.7624855792776604</c:v>
                  </c:pt>
                  <c:pt idx="1">
                    <c:v>3.9026650886287961</c:v>
                  </c:pt>
                  <c:pt idx="2">
                    <c:v>3.4226518368757843</c:v>
                  </c:pt>
                  <c:pt idx="3">
                    <c:v>3.663927174035194</c:v>
                  </c:pt>
                  <c:pt idx="4">
                    <c:v>4.1314106243671844</c:v>
                  </c:pt>
                  <c:pt idx="5">
                    <c:v>5.5899416605132464</c:v>
                  </c:pt>
                  <c:pt idx="6">
                    <c:v>8.1880532653250349</c:v>
                  </c:pt>
                </c:numCache>
              </c:numRef>
            </c:plus>
            <c:minus>
              <c:numRef>
                <c:f>'FG-d1'!$N$41:$T$41</c:f>
                <c:numCache>
                  <c:formatCode>General</c:formatCode>
                  <c:ptCount val="7"/>
                  <c:pt idx="0">
                    <c:v>9.7624855792776604</c:v>
                  </c:pt>
                  <c:pt idx="1">
                    <c:v>3.9026650886287961</c:v>
                  </c:pt>
                  <c:pt idx="2">
                    <c:v>3.4226518368757843</c:v>
                  </c:pt>
                  <c:pt idx="3">
                    <c:v>3.663927174035194</c:v>
                  </c:pt>
                  <c:pt idx="4">
                    <c:v>4.1314106243671844</c:v>
                  </c:pt>
                  <c:pt idx="5">
                    <c:v>5.5899416605132464</c:v>
                  </c:pt>
                  <c:pt idx="6">
                    <c:v>8.1880532653250349</c:v>
                  </c:pt>
                </c:numCache>
              </c:numRef>
            </c:minus>
          </c:errBars>
          <c:cat>
            <c:numRef>
              <c:f>'FG-d1'!$E$40:$K$40</c:f>
              <c:numCache>
                <c:formatCode>General</c:formatCode>
                <c:ptCount val="7"/>
                <c:pt idx="0">
                  <c:v>0.1</c:v>
                </c:pt>
                <c:pt idx="1">
                  <c:v>0.15</c:v>
                </c:pt>
                <c:pt idx="2">
                  <c:v>0.2</c:v>
                </c:pt>
                <c:pt idx="3">
                  <c:v>0.25</c:v>
                </c:pt>
                <c:pt idx="4">
                  <c:v>0.3</c:v>
                </c:pt>
                <c:pt idx="5">
                  <c:v>0.5</c:v>
                </c:pt>
                <c:pt idx="6">
                  <c:v>1</c:v>
                </c:pt>
              </c:numCache>
            </c:numRef>
          </c:cat>
          <c:val>
            <c:numRef>
              <c:f>'FG-d1'!$N$40:$T$40</c:f>
              <c:numCache>
                <c:formatCode>_-* #,##0.000_-;\-* #,##0.000_-;_-* "-"??_-;_-@_-</c:formatCode>
                <c:ptCount val="7"/>
                <c:pt idx="0">
                  <c:v>10.813808658483332</c:v>
                </c:pt>
                <c:pt idx="1">
                  <c:v>23.213157863333333</c:v>
                </c:pt>
                <c:pt idx="2">
                  <c:v>30.481257823333333</c:v>
                </c:pt>
                <c:pt idx="3">
                  <c:v>34.220246746666668</c:v>
                </c:pt>
                <c:pt idx="4">
                  <c:v>38.201135223333331</c:v>
                </c:pt>
                <c:pt idx="5">
                  <c:v>50.610154200000004</c:v>
                </c:pt>
                <c:pt idx="6">
                  <c:v>60.575083220000003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175-4220-8562-1B9D6ADB1C9E}"/>
            </c:ext>
          </c:extLst>
        </c:ser>
        <c:ser>
          <c:idx val="1"/>
          <c:order val="2"/>
          <c:tx>
            <c:strRef>
              <c:f>'FG-d1'!$N$2</c:f>
              <c:strCache>
                <c:ptCount val="1"/>
                <c:pt idx="0">
                  <c:v>8hr (519mg)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'FG-d1'!$N$4:$T$4</c:f>
                <c:numCache>
                  <c:formatCode>General</c:formatCode>
                  <c:ptCount val="7"/>
                  <c:pt idx="0">
                    <c:v>5.9181373884284518</c:v>
                  </c:pt>
                  <c:pt idx="1">
                    <c:v>4.1471764555990518</c:v>
                  </c:pt>
                  <c:pt idx="2">
                    <c:v>3.6711718353165703</c:v>
                  </c:pt>
                  <c:pt idx="3">
                    <c:v>3.5613563258421332</c:v>
                  </c:pt>
                  <c:pt idx="4">
                    <c:v>3.8393057934633692</c:v>
                  </c:pt>
                  <c:pt idx="5">
                    <c:v>5.5607935623736529</c:v>
                  </c:pt>
                  <c:pt idx="6">
                    <c:v>7.8186804208724219</c:v>
                  </c:pt>
                </c:numCache>
              </c:numRef>
            </c:plus>
            <c:minus>
              <c:numRef>
                <c:f>'FG-d1'!$N$4:$T$4</c:f>
                <c:numCache>
                  <c:formatCode>General</c:formatCode>
                  <c:ptCount val="7"/>
                  <c:pt idx="0">
                    <c:v>5.9181373884284518</c:v>
                  </c:pt>
                  <c:pt idx="1">
                    <c:v>4.1471764555990518</c:v>
                  </c:pt>
                  <c:pt idx="2">
                    <c:v>3.6711718353165703</c:v>
                  </c:pt>
                  <c:pt idx="3">
                    <c:v>3.5613563258421332</c:v>
                  </c:pt>
                  <c:pt idx="4">
                    <c:v>3.8393057934633692</c:v>
                  </c:pt>
                  <c:pt idx="5">
                    <c:v>5.5607935623736529</c:v>
                  </c:pt>
                  <c:pt idx="6">
                    <c:v>7.8186804208724219</c:v>
                  </c:pt>
                </c:numCache>
              </c:numRef>
            </c:minus>
          </c:errBars>
          <c:cat>
            <c:numRef>
              <c:f>'FG-d1'!$E$40:$K$40</c:f>
              <c:numCache>
                <c:formatCode>General</c:formatCode>
                <c:ptCount val="7"/>
                <c:pt idx="0">
                  <c:v>0.1</c:v>
                </c:pt>
                <c:pt idx="1">
                  <c:v>0.15</c:v>
                </c:pt>
                <c:pt idx="2">
                  <c:v>0.2</c:v>
                </c:pt>
                <c:pt idx="3">
                  <c:v>0.25</c:v>
                </c:pt>
                <c:pt idx="4">
                  <c:v>0.3</c:v>
                </c:pt>
                <c:pt idx="5">
                  <c:v>0.5</c:v>
                </c:pt>
                <c:pt idx="6">
                  <c:v>1</c:v>
                </c:pt>
              </c:numCache>
            </c:numRef>
          </c:cat>
          <c:val>
            <c:numRef>
              <c:f>'FG-d1'!$N$3:$T$3</c:f>
              <c:numCache>
                <c:formatCode>_-* #,##0.000_-;\-* #,##0.000_-;_-* "-"??_-;_-@_-</c:formatCode>
                <c:ptCount val="7"/>
                <c:pt idx="0">
                  <c:v>21.597440626666668</c:v>
                </c:pt>
                <c:pt idx="1">
                  <c:v>25.211688573333333</c:v>
                </c:pt>
                <c:pt idx="2">
                  <c:v>29.051608456666667</c:v>
                </c:pt>
                <c:pt idx="3">
                  <c:v>31.763045026666664</c:v>
                </c:pt>
                <c:pt idx="4">
                  <c:v>34.568603166666662</c:v>
                </c:pt>
                <c:pt idx="5">
                  <c:v>45.640121023333336</c:v>
                </c:pt>
                <c:pt idx="6">
                  <c:v>58.164566129999997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175-4220-8562-1B9D6ADB1C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42901684"/>
        <c:axId val="648887844"/>
      </c:barChart>
      <c:catAx>
        <c:axId val="7429016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Particle Size (µm)</a:t>
                </a:r>
              </a:p>
            </c:rich>
          </c:tx>
          <c:layout>
            <c:manualLayout>
              <c:xMode val="edge"/>
              <c:yMode val="edge"/>
              <c:x val="0.37661320663528958"/>
              <c:y val="0.9004334882167998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648887844"/>
        <c:crosses val="autoZero"/>
        <c:auto val="1"/>
        <c:lblAlgn val="ctr"/>
        <c:lblOffset val="100"/>
        <c:noMultiLvlLbl val="1"/>
      </c:catAx>
      <c:valAx>
        <c:axId val="648887844"/>
        <c:scaling>
          <c:orientation val="minMax"/>
          <c:max val="100"/>
          <c:min val="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Filtration Efficiency (%)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crossAx val="742901684"/>
        <c:crosses val="autoZero"/>
        <c:crossBetween val="between"/>
        <c:majorUnit val="10"/>
      </c:valAx>
    </c:plotArea>
    <c:legend>
      <c:legendPos val="r"/>
      <c:layout>
        <c:manualLayout>
          <c:xMode val="edge"/>
          <c:yMode val="edge"/>
          <c:x val="0.73552556638635469"/>
          <c:y val="0.79152240245587679"/>
          <c:w val="0.24181154409523173"/>
          <c:h val="0.199051779304972"/>
        </c:manualLayout>
      </c:layout>
      <c:overlay val="0"/>
    </c:legend>
    <c:plotVisOnly val="1"/>
    <c:dispBlanksAs val="zero"/>
    <c:showDLblsOverMax val="1"/>
  </c:chart>
  <c:spPr>
    <a:ln>
      <a:noFill/>
    </a:ln>
  </c:spPr>
  <c:txPr>
    <a:bodyPr/>
    <a:lstStyle/>
    <a:p>
      <a:pPr>
        <a:defRPr sz="1000" b="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71055045454959"/>
          <c:y val="5.024331418032206E-2"/>
          <c:w val="0.78201036485170228"/>
          <c:h val="0.67568106990159793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'FG-d2'!$V$19</c:f>
              <c:strCache>
                <c:ptCount val="1"/>
                <c:pt idx="0">
                  <c:v>No EBC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'FG-d1'!$W$21:$AC$21</c:f>
                <c:numCache>
                  <c:formatCode>General</c:formatCode>
                  <c:ptCount val="7"/>
                  <c:pt idx="0">
                    <c:v>3.7979229028166799</c:v>
                  </c:pt>
                  <c:pt idx="1">
                    <c:v>3.9742831704017507</c:v>
                  </c:pt>
                  <c:pt idx="2">
                    <c:v>4.6336110987785775</c:v>
                  </c:pt>
                  <c:pt idx="3">
                    <c:v>5.4250979527510053</c:v>
                  </c:pt>
                  <c:pt idx="4">
                    <c:v>6.3410310888361412</c:v>
                  </c:pt>
                  <c:pt idx="5">
                    <c:v>7.7509929482644271</c:v>
                  </c:pt>
                  <c:pt idx="6">
                    <c:v>5.5006410963188834</c:v>
                  </c:pt>
                </c:numCache>
              </c:numRef>
            </c:plus>
            <c:minus>
              <c:numRef>
                <c:f>'FG-d1'!$W$21:$AC$21</c:f>
                <c:numCache>
                  <c:formatCode>General</c:formatCode>
                  <c:ptCount val="7"/>
                  <c:pt idx="0">
                    <c:v>3.7979229028166799</c:v>
                  </c:pt>
                  <c:pt idx="1">
                    <c:v>3.9742831704017507</c:v>
                  </c:pt>
                  <c:pt idx="2">
                    <c:v>4.6336110987785775</c:v>
                  </c:pt>
                  <c:pt idx="3">
                    <c:v>5.4250979527510053</c:v>
                  </c:pt>
                  <c:pt idx="4">
                    <c:v>6.3410310888361412</c:v>
                  </c:pt>
                  <c:pt idx="5">
                    <c:v>7.7509929482644271</c:v>
                  </c:pt>
                  <c:pt idx="6">
                    <c:v>5.5006410963188834</c:v>
                  </c:pt>
                </c:numCache>
              </c:numRef>
            </c:minus>
          </c:errBars>
          <c:cat>
            <c:numRef>
              <c:f>'FG-d1'!$E$40:$K$40</c:f>
              <c:numCache>
                <c:formatCode>General</c:formatCode>
                <c:ptCount val="7"/>
                <c:pt idx="0">
                  <c:v>0.1</c:v>
                </c:pt>
                <c:pt idx="1">
                  <c:v>0.15</c:v>
                </c:pt>
                <c:pt idx="2">
                  <c:v>0.2</c:v>
                </c:pt>
                <c:pt idx="3">
                  <c:v>0.25</c:v>
                </c:pt>
                <c:pt idx="4">
                  <c:v>0.3</c:v>
                </c:pt>
                <c:pt idx="5">
                  <c:v>0.5</c:v>
                </c:pt>
                <c:pt idx="6">
                  <c:v>1</c:v>
                </c:pt>
              </c:numCache>
            </c:numRef>
          </c:cat>
          <c:val>
            <c:numRef>
              <c:f>'FG-d2'!$W$20:$AC$20</c:f>
              <c:numCache>
                <c:formatCode>General</c:formatCode>
                <c:ptCount val="7"/>
                <c:pt idx="0">
                  <c:v>25.119502484999998</c:v>
                </c:pt>
                <c:pt idx="1">
                  <c:v>26.391361619999998</c:v>
                </c:pt>
                <c:pt idx="2">
                  <c:v>29.331856994999999</c:v>
                </c:pt>
                <c:pt idx="3">
                  <c:v>32.660234329999994</c:v>
                </c:pt>
                <c:pt idx="4">
                  <c:v>36.726234719999994</c:v>
                </c:pt>
                <c:pt idx="5">
                  <c:v>48.946334010000001</c:v>
                </c:pt>
                <c:pt idx="6">
                  <c:v>65.25587594000001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74B-4B28-937F-B2C3D7AA61F2}"/>
            </c:ext>
          </c:extLst>
        </c:ser>
        <c:ser>
          <c:idx val="2"/>
          <c:order val="1"/>
          <c:tx>
            <c:strRef>
              <c:f>'FG-d2'!$N$39</c:f>
              <c:strCache>
                <c:ptCount val="1"/>
                <c:pt idx="0">
                  <c:v>4hr (91mg)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'FG-d1'!$N$41:$T$41</c:f>
                <c:numCache>
                  <c:formatCode>General</c:formatCode>
                  <c:ptCount val="7"/>
                  <c:pt idx="0">
                    <c:v>9.7624855792776604</c:v>
                  </c:pt>
                  <c:pt idx="1">
                    <c:v>3.9026650886287961</c:v>
                  </c:pt>
                  <c:pt idx="2">
                    <c:v>3.4226518368757843</c:v>
                  </c:pt>
                  <c:pt idx="3">
                    <c:v>3.663927174035194</c:v>
                  </c:pt>
                  <c:pt idx="4">
                    <c:v>4.1314106243671844</c:v>
                  </c:pt>
                  <c:pt idx="5">
                    <c:v>5.5899416605132464</c:v>
                  </c:pt>
                  <c:pt idx="6">
                    <c:v>8.1880532653250349</c:v>
                  </c:pt>
                </c:numCache>
              </c:numRef>
            </c:plus>
            <c:minus>
              <c:numRef>
                <c:f>'FG-d1'!$N$41:$T$41</c:f>
                <c:numCache>
                  <c:formatCode>General</c:formatCode>
                  <c:ptCount val="7"/>
                  <c:pt idx="0">
                    <c:v>9.7624855792776604</c:v>
                  </c:pt>
                  <c:pt idx="1">
                    <c:v>3.9026650886287961</c:v>
                  </c:pt>
                  <c:pt idx="2">
                    <c:v>3.4226518368757843</c:v>
                  </c:pt>
                  <c:pt idx="3">
                    <c:v>3.663927174035194</c:v>
                  </c:pt>
                  <c:pt idx="4">
                    <c:v>4.1314106243671844</c:v>
                  </c:pt>
                  <c:pt idx="5">
                    <c:v>5.5899416605132464</c:v>
                  </c:pt>
                  <c:pt idx="6">
                    <c:v>8.1880532653250349</c:v>
                  </c:pt>
                </c:numCache>
              </c:numRef>
            </c:minus>
          </c:errBars>
          <c:cat>
            <c:numRef>
              <c:f>'FG-d1'!$E$40:$K$40</c:f>
              <c:numCache>
                <c:formatCode>General</c:formatCode>
                <c:ptCount val="7"/>
                <c:pt idx="0">
                  <c:v>0.1</c:v>
                </c:pt>
                <c:pt idx="1">
                  <c:v>0.15</c:v>
                </c:pt>
                <c:pt idx="2">
                  <c:v>0.2</c:v>
                </c:pt>
                <c:pt idx="3">
                  <c:v>0.25</c:v>
                </c:pt>
                <c:pt idx="4">
                  <c:v>0.3</c:v>
                </c:pt>
                <c:pt idx="5">
                  <c:v>0.5</c:v>
                </c:pt>
                <c:pt idx="6">
                  <c:v>1</c:v>
                </c:pt>
              </c:numCache>
            </c:numRef>
          </c:cat>
          <c:val>
            <c:numRef>
              <c:f>'FG-d2'!$N$40:$T$40</c:f>
              <c:numCache>
                <c:formatCode>_-* #,##0.000_-;\-* #,##0.000_-;_-* "-"??_-;_-@_-</c:formatCode>
                <c:ptCount val="7"/>
                <c:pt idx="0">
                  <c:v>24.887517756666668</c:v>
                </c:pt>
                <c:pt idx="1">
                  <c:v>27.125300926666664</c:v>
                </c:pt>
                <c:pt idx="2">
                  <c:v>31.013106203333336</c:v>
                </c:pt>
                <c:pt idx="3">
                  <c:v>34.355081689999999</c:v>
                </c:pt>
                <c:pt idx="4">
                  <c:v>37.842933593333335</c:v>
                </c:pt>
                <c:pt idx="5">
                  <c:v>48.643452476666674</c:v>
                </c:pt>
                <c:pt idx="6">
                  <c:v>57.868362353333332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74B-4B28-937F-B2C3D7AA61F2}"/>
            </c:ext>
          </c:extLst>
        </c:ser>
        <c:ser>
          <c:idx val="1"/>
          <c:order val="2"/>
          <c:tx>
            <c:strRef>
              <c:f>'FG-d2'!$N$2</c:f>
              <c:strCache>
                <c:ptCount val="1"/>
                <c:pt idx="0">
                  <c:v>8hr (93mg)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'FG-d1'!$N$4:$T$4</c:f>
                <c:numCache>
                  <c:formatCode>General</c:formatCode>
                  <c:ptCount val="7"/>
                  <c:pt idx="0">
                    <c:v>5.9181373884284518</c:v>
                  </c:pt>
                  <c:pt idx="1">
                    <c:v>4.1471764555990518</c:v>
                  </c:pt>
                  <c:pt idx="2">
                    <c:v>3.6711718353165703</c:v>
                  </c:pt>
                  <c:pt idx="3">
                    <c:v>3.5613563258421332</c:v>
                  </c:pt>
                  <c:pt idx="4">
                    <c:v>3.8393057934633692</c:v>
                  </c:pt>
                  <c:pt idx="5">
                    <c:v>5.5607935623736529</c:v>
                  </c:pt>
                  <c:pt idx="6">
                    <c:v>7.8186804208724219</c:v>
                  </c:pt>
                </c:numCache>
              </c:numRef>
            </c:plus>
            <c:minus>
              <c:numRef>
                <c:f>'FG-d1'!$N$4:$T$4</c:f>
                <c:numCache>
                  <c:formatCode>General</c:formatCode>
                  <c:ptCount val="7"/>
                  <c:pt idx="0">
                    <c:v>5.9181373884284518</c:v>
                  </c:pt>
                  <c:pt idx="1">
                    <c:v>4.1471764555990518</c:v>
                  </c:pt>
                  <c:pt idx="2">
                    <c:v>3.6711718353165703</c:v>
                  </c:pt>
                  <c:pt idx="3">
                    <c:v>3.5613563258421332</c:v>
                  </c:pt>
                  <c:pt idx="4">
                    <c:v>3.8393057934633692</c:v>
                  </c:pt>
                  <c:pt idx="5">
                    <c:v>5.5607935623736529</c:v>
                  </c:pt>
                  <c:pt idx="6">
                    <c:v>7.8186804208724219</c:v>
                  </c:pt>
                </c:numCache>
              </c:numRef>
            </c:minus>
          </c:errBars>
          <c:cat>
            <c:numRef>
              <c:f>'FG-d1'!$E$40:$K$40</c:f>
              <c:numCache>
                <c:formatCode>General</c:formatCode>
                <c:ptCount val="7"/>
                <c:pt idx="0">
                  <c:v>0.1</c:v>
                </c:pt>
                <c:pt idx="1">
                  <c:v>0.15</c:v>
                </c:pt>
                <c:pt idx="2">
                  <c:v>0.2</c:v>
                </c:pt>
                <c:pt idx="3">
                  <c:v>0.25</c:v>
                </c:pt>
                <c:pt idx="4">
                  <c:v>0.3</c:v>
                </c:pt>
                <c:pt idx="5">
                  <c:v>0.5</c:v>
                </c:pt>
                <c:pt idx="6">
                  <c:v>1</c:v>
                </c:pt>
              </c:numCache>
            </c:numRef>
          </c:cat>
          <c:val>
            <c:numRef>
              <c:f>'FG-d2'!$N$3:$T$3</c:f>
              <c:numCache>
                <c:formatCode>_-* #,##0.000_-;\-* #,##0.000_-;_-* "-"??_-;_-@_-</c:formatCode>
                <c:ptCount val="7"/>
                <c:pt idx="0">
                  <c:v>27.21838142</c:v>
                </c:pt>
                <c:pt idx="1">
                  <c:v>29.81484648</c:v>
                </c:pt>
                <c:pt idx="2">
                  <c:v>32.647387869999996</c:v>
                </c:pt>
                <c:pt idx="3">
                  <c:v>34.674273456666668</c:v>
                </c:pt>
                <c:pt idx="4">
                  <c:v>36.721689766666664</c:v>
                </c:pt>
                <c:pt idx="5">
                  <c:v>43.207213320000001</c:v>
                </c:pt>
                <c:pt idx="6">
                  <c:v>50.067325616666665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74B-4B28-937F-B2C3D7AA61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42901684"/>
        <c:axId val="648887844"/>
      </c:barChart>
      <c:catAx>
        <c:axId val="7429016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Particle Size (µm)</a:t>
                </a:r>
              </a:p>
            </c:rich>
          </c:tx>
          <c:layout>
            <c:manualLayout>
              <c:xMode val="edge"/>
              <c:yMode val="edge"/>
              <c:x val="0.37661320663528958"/>
              <c:y val="0.9004334882167998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648887844"/>
        <c:crosses val="autoZero"/>
        <c:auto val="1"/>
        <c:lblAlgn val="ctr"/>
        <c:lblOffset val="100"/>
        <c:noMultiLvlLbl val="1"/>
      </c:catAx>
      <c:valAx>
        <c:axId val="648887844"/>
        <c:scaling>
          <c:orientation val="minMax"/>
          <c:max val="100"/>
          <c:min val="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Filtration Efficiency (%)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crossAx val="742901684"/>
        <c:crosses val="autoZero"/>
        <c:crossBetween val="between"/>
        <c:majorUnit val="10"/>
      </c:valAx>
    </c:plotArea>
    <c:legend>
      <c:legendPos val="r"/>
      <c:layout>
        <c:manualLayout>
          <c:xMode val="edge"/>
          <c:yMode val="edge"/>
          <c:x val="0.73552556638635469"/>
          <c:y val="0.79152240245587679"/>
          <c:w val="0.24181154409523173"/>
          <c:h val="0.199051779304972"/>
        </c:manualLayout>
      </c:layout>
      <c:overlay val="0"/>
    </c:legend>
    <c:plotVisOnly val="1"/>
    <c:dispBlanksAs val="zero"/>
    <c:showDLblsOverMax val="1"/>
  </c:chart>
  <c:spPr>
    <a:ln>
      <a:noFill/>
    </a:ln>
  </c:spPr>
  <c:txPr>
    <a:bodyPr/>
    <a:lstStyle/>
    <a:p>
      <a:pPr>
        <a:defRPr sz="1000" b="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1 µm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Tilley!$V$19</c:f>
              <c:strCache>
                <c:ptCount val="1"/>
                <c:pt idx="0">
                  <c:v>No EBC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Tilley!$AC$29:$AC$31</c:f>
                <c:numCache>
                  <c:formatCode>General</c:formatCode>
                  <c:ptCount val="3"/>
                  <c:pt idx="0">
                    <c:v>6.3825834160814372</c:v>
                  </c:pt>
                  <c:pt idx="1">
                    <c:v>4.9410938248069902</c:v>
                  </c:pt>
                  <c:pt idx="2">
                    <c:v>3.4043381976348628</c:v>
                  </c:pt>
                </c:numCache>
              </c:numRef>
            </c:plus>
            <c:minus>
              <c:numRef>
                <c:f>Tilley!$AC$29:$AC$31</c:f>
                <c:numCache>
                  <c:formatCode>General</c:formatCode>
                  <c:ptCount val="3"/>
                  <c:pt idx="0">
                    <c:v>6.3825834160814372</c:v>
                  </c:pt>
                  <c:pt idx="1">
                    <c:v>4.9410938248069902</c:v>
                  </c:pt>
                  <c:pt idx="2">
                    <c:v>3.4043381976348628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Tilley!$AB$33:$AB$35</c:f>
              <c:strCache>
                <c:ptCount val="3"/>
                <c:pt idx="0">
                  <c:v>0-6 min avg</c:v>
                </c:pt>
                <c:pt idx="1">
                  <c:v>6-12 min avg</c:v>
                </c:pt>
                <c:pt idx="2">
                  <c:v>12-18 min avg</c:v>
                </c:pt>
              </c:strCache>
            </c:strRef>
          </c:cat>
          <c:val>
            <c:numRef>
              <c:f>Tilley!$AC$26:$AC$28</c:f>
              <c:numCache>
                <c:formatCode>General</c:formatCode>
                <c:ptCount val="3"/>
                <c:pt idx="0">
                  <c:v>48.888654000000002</c:v>
                </c:pt>
                <c:pt idx="1">
                  <c:v>53.109893479999997</c:v>
                </c:pt>
                <c:pt idx="2">
                  <c:v>50.826390564999997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01E-4F4B-A59E-85A7C945EDC0}"/>
            </c:ext>
          </c:extLst>
        </c:ser>
        <c:ser>
          <c:idx val="2"/>
          <c:order val="1"/>
          <c:tx>
            <c:strRef>
              <c:f>Tilley!$N$39</c:f>
              <c:strCache>
                <c:ptCount val="1"/>
                <c:pt idx="0">
                  <c:v>1hr (336mg)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Tilley!$T$49:$T$51</c:f>
                <c:numCache>
                  <c:formatCode>General</c:formatCode>
                  <c:ptCount val="3"/>
                  <c:pt idx="0">
                    <c:v>17.820504704118918</c:v>
                  </c:pt>
                  <c:pt idx="1">
                    <c:v>5.8875162746029179</c:v>
                  </c:pt>
                  <c:pt idx="2">
                    <c:v>0.49734469505673956</c:v>
                  </c:pt>
                </c:numCache>
              </c:numRef>
            </c:plus>
            <c:minus>
              <c:numRef>
                <c:f>Tilley!$T$49:$T$51</c:f>
                <c:numCache>
                  <c:formatCode>General</c:formatCode>
                  <c:ptCount val="3"/>
                  <c:pt idx="0">
                    <c:v>17.820504704118918</c:v>
                  </c:pt>
                  <c:pt idx="1">
                    <c:v>5.8875162746029179</c:v>
                  </c:pt>
                  <c:pt idx="2">
                    <c:v>0.49734469505673956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Tilley!$T$46:$T$48</c:f>
              <c:numCache>
                <c:formatCode>General</c:formatCode>
                <c:ptCount val="3"/>
                <c:pt idx="0">
                  <c:v>36.931276406666669</c:v>
                </c:pt>
                <c:pt idx="1">
                  <c:v>47.260749156666662</c:v>
                </c:pt>
                <c:pt idx="2">
                  <c:v>45.950982409999995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01E-4F4B-A59E-85A7C945EDC0}"/>
            </c:ext>
          </c:extLst>
        </c:ser>
        <c:ser>
          <c:idx val="3"/>
          <c:order val="2"/>
          <c:tx>
            <c:strRef>
              <c:f>Tilley!$N$76</c:f>
              <c:strCache>
                <c:ptCount val="1"/>
                <c:pt idx="0">
                  <c:v>4hr (391mg)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Tilley!$T$86:$T$88</c:f>
                <c:numCache>
                  <c:formatCode>General</c:formatCode>
                  <c:ptCount val="3"/>
                  <c:pt idx="0">
                    <c:v>16.623356618893386</c:v>
                  </c:pt>
                  <c:pt idx="1">
                    <c:v>14.198307275696569</c:v>
                  </c:pt>
                  <c:pt idx="2">
                    <c:v>2.8224366380310464</c:v>
                  </c:pt>
                </c:numCache>
              </c:numRef>
            </c:plus>
            <c:minus>
              <c:numRef>
                <c:f>Tilley!$T$86:$T$88</c:f>
                <c:numCache>
                  <c:formatCode>General</c:formatCode>
                  <c:ptCount val="3"/>
                  <c:pt idx="0">
                    <c:v>16.623356618893386</c:v>
                  </c:pt>
                  <c:pt idx="1">
                    <c:v>14.198307275696569</c:v>
                  </c:pt>
                  <c:pt idx="2">
                    <c:v>2.8224366380310464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Tilley!$T$83:$T$85</c:f>
              <c:numCache>
                <c:formatCode>General</c:formatCode>
                <c:ptCount val="3"/>
                <c:pt idx="0">
                  <c:v>29.621000480000003</c:v>
                </c:pt>
                <c:pt idx="1">
                  <c:v>34.895320079999998</c:v>
                </c:pt>
                <c:pt idx="2">
                  <c:v>49.012787756666661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01E-4F4B-A59E-85A7C945EDC0}"/>
            </c:ext>
          </c:extLst>
        </c:ser>
        <c:ser>
          <c:idx val="4"/>
          <c:order val="3"/>
          <c:tx>
            <c:strRef>
              <c:f>Tilley!$N$113</c:f>
              <c:strCache>
                <c:ptCount val="1"/>
                <c:pt idx="0">
                  <c:v>8hr (394mg)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Tilley!$T$123:$T$125</c:f>
                <c:numCache>
                  <c:formatCode>General</c:formatCode>
                  <c:ptCount val="3"/>
                  <c:pt idx="0">
                    <c:v>20.632453440488572</c:v>
                  </c:pt>
                  <c:pt idx="1">
                    <c:v>13.847610053001718</c:v>
                  </c:pt>
                  <c:pt idx="2">
                    <c:v>11.044930298047476</c:v>
                  </c:pt>
                </c:numCache>
              </c:numRef>
            </c:plus>
            <c:minus>
              <c:numRef>
                <c:f>Tilley!$T$123:$T$125</c:f>
                <c:numCache>
                  <c:formatCode>General</c:formatCode>
                  <c:ptCount val="3"/>
                  <c:pt idx="0">
                    <c:v>20.632453440488572</c:v>
                  </c:pt>
                  <c:pt idx="1">
                    <c:v>13.847610053001718</c:v>
                  </c:pt>
                  <c:pt idx="2">
                    <c:v>11.044930298047476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Tilley!$T$120:$T$122</c:f>
              <c:numCache>
                <c:formatCode>General</c:formatCode>
                <c:ptCount val="3"/>
                <c:pt idx="0">
                  <c:v>32.869683503333334</c:v>
                </c:pt>
                <c:pt idx="1">
                  <c:v>31.021047156666665</c:v>
                </c:pt>
                <c:pt idx="2">
                  <c:v>30.479852683333334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01E-4F4B-A59E-85A7C945EDC0}"/>
            </c:ext>
          </c:extLst>
        </c:ser>
        <c:ser>
          <c:idx val="1"/>
          <c:order val="4"/>
          <c:tx>
            <c:strRef>
              <c:f>Tilley!$N$2</c:f>
              <c:strCache>
                <c:ptCount val="1"/>
                <c:pt idx="0">
                  <c:v>24hr (362mg)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Tilley!$T$12:$T$14</c:f>
                <c:numCache>
                  <c:formatCode>General</c:formatCode>
                  <c:ptCount val="3"/>
                  <c:pt idx="0">
                    <c:v>7.5888835069651446</c:v>
                  </c:pt>
                  <c:pt idx="1">
                    <c:v>6.1277077645376394</c:v>
                  </c:pt>
                  <c:pt idx="2">
                    <c:v>10.720549082390939</c:v>
                  </c:pt>
                </c:numCache>
              </c:numRef>
            </c:plus>
            <c:minus>
              <c:numRef>
                <c:f>Tilley!$T$12:$T$14</c:f>
                <c:numCache>
                  <c:formatCode>General</c:formatCode>
                  <c:ptCount val="3"/>
                  <c:pt idx="0">
                    <c:v>7.5888835069651446</c:v>
                  </c:pt>
                  <c:pt idx="1">
                    <c:v>6.1277077645376394</c:v>
                  </c:pt>
                  <c:pt idx="2">
                    <c:v>10.720549082390939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Tilley!$AB$33:$AB$35</c:f>
              <c:strCache>
                <c:ptCount val="3"/>
                <c:pt idx="0">
                  <c:v>0-6 min avg</c:v>
                </c:pt>
                <c:pt idx="1">
                  <c:v>6-12 min avg</c:v>
                </c:pt>
                <c:pt idx="2">
                  <c:v>12-18 min avg</c:v>
                </c:pt>
              </c:strCache>
            </c:strRef>
          </c:cat>
          <c:val>
            <c:numRef>
              <c:f>Tilley!$T$9:$T$11</c:f>
              <c:numCache>
                <c:formatCode>General</c:formatCode>
                <c:ptCount val="3"/>
                <c:pt idx="0">
                  <c:v>37.563093573333333</c:v>
                </c:pt>
                <c:pt idx="1">
                  <c:v>39.880614223333332</c:v>
                </c:pt>
                <c:pt idx="2">
                  <c:v>42.300776720000002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01E-4F4B-A59E-85A7C945ED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41612303"/>
        <c:axId val="741613551"/>
      </c:barChart>
      <c:catAx>
        <c:axId val="7416123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1613551"/>
        <c:crosses val="autoZero"/>
        <c:auto val="1"/>
        <c:lblAlgn val="ctr"/>
        <c:lblOffset val="100"/>
        <c:noMultiLvlLbl val="0"/>
      </c:catAx>
      <c:valAx>
        <c:axId val="7416135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16123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71055045454959"/>
          <c:y val="5.024331418032206E-2"/>
          <c:w val="0.78201036485170228"/>
          <c:h val="0.67568106990159793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'L3'!$V$19</c:f>
              <c:strCache>
                <c:ptCount val="1"/>
                <c:pt idx="0">
                  <c:v>No EBC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'L3'!$W$21:$AC$21</c:f>
                <c:numCache>
                  <c:formatCode>General</c:formatCode>
                  <c:ptCount val="7"/>
                  <c:pt idx="0">
                    <c:v>0.42765558041783147</c:v>
                  </c:pt>
                  <c:pt idx="1">
                    <c:v>0.33492838325960494</c:v>
                  </c:pt>
                  <c:pt idx="2">
                    <c:v>0.20962479251647873</c:v>
                  </c:pt>
                  <c:pt idx="3">
                    <c:v>0.11106816612255545</c:v>
                  </c:pt>
                  <c:pt idx="4">
                    <c:v>6.5378536382407842E-2</c:v>
                  </c:pt>
                  <c:pt idx="5">
                    <c:v>3.4897951050002762E-2</c:v>
                  </c:pt>
                  <c:pt idx="6">
                    <c:v>3.7073009324139546E-2</c:v>
                  </c:pt>
                </c:numCache>
              </c:numRef>
            </c:plus>
            <c:minus>
              <c:numRef>
                <c:f>'L3'!$W$21:$AC$21</c:f>
                <c:numCache>
                  <c:formatCode>General</c:formatCode>
                  <c:ptCount val="7"/>
                  <c:pt idx="0">
                    <c:v>0.42765558041783147</c:v>
                  </c:pt>
                  <c:pt idx="1">
                    <c:v>0.33492838325960494</c:v>
                  </c:pt>
                  <c:pt idx="2">
                    <c:v>0.20962479251647873</c:v>
                  </c:pt>
                  <c:pt idx="3">
                    <c:v>0.11106816612255545</c:v>
                  </c:pt>
                  <c:pt idx="4">
                    <c:v>6.5378536382407842E-2</c:v>
                  </c:pt>
                  <c:pt idx="5">
                    <c:v>3.4897951050002762E-2</c:v>
                  </c:pt>
                  <c:pt idx="6">
                    <c:v>3.7073009324139546E-2</c:v>
                  </c:pt>
                </c:numCache>
              </c:numRef>
            </c:minus>
          </c:errBars>
          <c:cat>
            <c:numRef>
              <c:f>'FG-d1'!$E$40:$K$40</c:f>
              <c:numCache>
                <c:formatCode>General</c:formatCode>
                <c:ptCount val="7"/>
                <c:pt idx="0">
                  <c:v>0.1</c:v>
                </c:pt>
                <c:pt idx="1">
                  <c:v>0.15</c:v>
                </c:pt>
                <c:pt idx="2">
                  <c:v>0.2</c:v>
                </c:pt>
                <c:pt idx="3">
                  <c:v>0.25</c:v>
                </c:pt>
                <c:pt idx="4">
                  <c:v>0.3</c:v>
                </c:pt>
                <c:pt idx="5">
                  <c:v>0.5</c:v>
                </c:pt>
                <c:pt idx="6">
                  <c:v>1</c:v>
                </c:pt>
              </c:numCache>
            </c:numRef>
          </c:cat>
          <c:val>
            <c:numRef>
              <c:f>'L3'!$W$20:$AC$20</c:f>
              <c:numCache>
                <c:formatCode>General</c:formatCode>
                <c:ptCount val="7"/>
                <c:pt idx="0">
                  <c:v>93.624443560000003</c:v>
                </c:pt>
                <c:pt idx="1">
                  <c:v>95.354133794999996</c:v>
                </c:pt>
                <c:pt idx="2">
                  <c:v>97.336608745000007</c:v>
                </c:pt>
                <c:pt idx="3">
                  <c:v>98.650084765000003</c:v>
                </c:pt>
                <c:pt idx="4">
                  <c:v>99.428982829999995</c:v>
                </c:pt>
                <c:pt idx="5">
                  <c:v>99.892893619999995</c:v>
                </c:pt>
                <c:pt idx="6">
                  <c:v>99.956810050000001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CC8-4FB7-B990-F98AFC744322}"/>
            </c:ext>
          </c:extLst>
        </c:ser>
        <c:ser>
          <c:idx val="2"/>
          <c:order val="1"/>
          <c:tx>
            <c:strRef>
              <c:f>'L3'!$N$39</c:f>
              <c:strCache>
                <c:ptCount val="1"/>
                <c:pt idx="0">
                  <c:v>4hr (1.3mg)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'L3'!$N$41:$T$41</c:f>
                <c:numCache>
                  <c:formatCode>General</c:formatCode>
                  <c:ptCount val="7"/>
                  <c:pt idx="0">
                    <c:v>1.0591866186567238</c:v>
                  </c:pt>
                  <c:pt idx="1">
                    <c:v>1.0929982499599495</c:v>
                  </c:pt>
                  <c:pt idx="2">
                    <c:v>0.87070463257496644</c:v>
                  </c:pt>
                  <c:pt idx="3">
                    <c:v>0.62181540969683868</c:v>
                  </c:pt>
                  <c:pt idx="4">
                    <c:v>0.33187310055191638</c:v>
                  </c:pt>
                  <c:pt idx="5">
                    <c:v>9.2249631879205665E-2</c:v>
                  </c:pt>
                  <c:pt idx="6">
                    <c:v>0.12385502464249523</c:v>
                  </c:pt>
                </c:numCache>
              </c:numRef>
            </c:plus>
            <c:minus>
              <c:numRef>
                <c:f>'L3'!$N$41:$T$41</c:f>
                <c:numCache>
                  <c:formatCode>General</c:formatCode>
                  <c:ptCount val="7"/>
                  <c:pt idx="0">
                    <c:v>1.0591866186567238</c:v>
                  </c:pt>
                  <c:pt idx="1">
                    <c:v>1.0929982499599495</c:v>
                  </c:pt>
                  <c:pt idx="2">
                    <c:v>0.87070463257496644</c:v>
                  </c:pt>
                  <c:pt idx="3">
                    <c:v>0.62181540969683868</c:v>
                  </c:pt>
                  <c:pt idx="4">
                    <c:v>0.33187310055191638</c:v>
                  </c:pt>
                  <c:pt idx="5">
                    <c:v>9.2249631879205665E-2</c:v>
                  </c:pt>
                  <c:pt idx="6">
                    <c:v>0.12385502464249523</c:v>
                  </c:pt>
                </c:numCache>
              </c:numRef>
            </c:minus>
          </c:errBars>
          <c:cat>
            <c:numRef>
              <c:f>'FG-d1'!$E$40:$K$40</c:f>
              <c:numCache>
                <c:formatCode>General</c:formatCode>
                <c:ptCount val="7"/>
                <c:pt idx="0">
                  <c:v>0.1</c:v>
                </c:pt>
                <c:pt idx="1">
                  <c:v>0.15</c:v>
                </c:pt>
                <c:pt idx="2">
                  <c:v>0.2</c:v>
                </c:pt>
                <c:pt idx="3">
                  <c:v>0.25</c:v>
                </c:pt>
                <c:pt idx="4">
                  <c:v>0.3</c:v>
                </c:pt>
                <c:pt idx="5">
                  <c:v>0.5</c:v>
                </c:pt>
                <c:pt idx="6">
                  <c:v>1</c:v>
                </c:pt>
              </c:numCache>
            </c:numRef>
          </c:cat>
          <c:val>
            <c:numRef>
              <c:f>'L3'!$N$40:$T$40</c:f>
              <c:numCache>
                <c:formatCode>_-* #,##0.000_-;\-* #,##0.000_-;_-* "-"??_-;_-@_-</c:formatCode>
                <c:ptCount val="7"/>
                <c:pt idx="0">
                  <c:v>95.330828230000009</c:v>
                </c:pt>
                <c:pt idx="1">
                  <c:v>96.243188710000013</c:v>
                </c:pt>
                <c:pt idx="2">
                  <c:v>97.31816972</c:v>
                </c:pt>
                <c:pt idx="3">
                  <c:v>98.118328759999997</c:v>
                </c:pt>
                <c:pt idx="4">
                  <c:v>98.837403513333342</c:v>
                </c:pt>
                <c:pt idx="5">
                  <c:v>99.740908193333325</c:v>
                </c:pt>
                <c:pt idx="6">
                  <c:v>99.855434729999999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CC8-4FB7-B990-F98AFC744322}"/>
            </c:ext>
          </c:extLst>
        </c:ser>
        <c:ser>
          <c:idx val="1"/>
          <c:order val="2"/>
          <c:tx>
            <c:strRef>
              <c:f>'L3'!$N$2</c:f>
              <c:strCache>
                <c:ptCount val="1"/>
                <c:pt idx="0">
                  <c:v>8hr (2.7mg)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'L3'!$N$4:$T$4</c:f>
                <c:numCache>
                  <c:formatCode>General</c:formatCode>
                  <c:ptCount val="7"/>
                  <c:pt idx="0">
                    <c:v>2.3150346531687722</c:v>
                  </c:pt>
                  <c:pt idx="1">
                    <c:v>1.8605248849883431</c:v>
                  </c:pt>
                  <c:pt idx="2">
                    <c:v>1.3355329145075698</c:v>
                  </c:pt>
                  <c:pt idx="3">
                    <c:v>0.94947212148381066</c:v>
                  </c:pt>
                  <c:pt idx="4">
                    <c:v>0.64694289860811904</c:v>
                  </c:pt>
                  <c:pt idx="5">
                    <c:v>0.21758914109778099</c:v>
                  </c:pt>
                  <c:pt idx="6">
                    <c:v>0.30982289826168952</c:v>
                  </c:pt>
                </c:numCache>
              </c:numRef>
            </c:plus>
            <c:minus>
              <c:numRef>
                <c:f>'L3'!$N$4:$T$4</c:f>
                <c:numCache>
                  <c:formatCode>General</c:formatCode>
                  <c:ptCount val="7"/>
                  <c:pt idx="0">
                    <c:v>2.3150346531687722</c:v>
                  </c:pt>
                  <c:pt idx="1">
                    <c:v>1.8605248849883431</c:v>
                  </c:pt>
                  <c:pt idx="2">
                    <c:v>1.3355329145075698</c:v>
                  </c:pt>
                  <c:pt idx="3">
                    <c:v>0.94947212148381066</c:v>
                  </c:pt>
                  <c:pt idx="4">
                    <c:v>0.64694289860811904</c:v>
                  </c:pt>
                  <c:pt idx="5">
                    <c:v>0.21758914109778099</c:v>
                  </c:pt>
                  <c:pt idx="6">
                    <c:v>0.30982289826168952</c:v>
                  </c:pt>
                </c:numCache>
              </c:numRef>
            </c:minus>
          </c:errBars>
          <c:cat>
            <c:numRef>
              <c:f>'FG-d1'!$E$40:$K$40</c:f>
              <c:numCache>
                <c:formatCode>General</c:formatCode>
                <c:ptCount val="7"/>
                <c:pt idx="0">
                  <c:v>0.1</c:v>
                </c:pt>
                <c:pt idx="1">
                  <c:v>0.15</c:v>
                </c:pt>
                <c:pt idx="2">
                  <c:v>0.2</c:v>
                </c:pt>
                <c:pt idx="3">
                  <c:v>0.25</c:v>
                </c:pt>
                <c:pt idx="4">
                  <c:v>0.3</c:v>
                </c:pt>
                <c:pt idx="5">
                  <c:v>0.5</c:v>
                </c:pt>
                <c:pt idx="6">
                  <c:v>1</c:v>
                </c:pt>
              </c:numCache>
            </c:numRef>
          </c:cat>
          <c:val>
            <c:numRef>
              <c:f>'L3'!$N$3:$T$3</c:f>
              <c:numCache>
                <c:formatCode>_-* #,##0.000_-;\-* #,##0.000_-;_-* "-"??_-;_-@_-</c:formatCode>
                <c:ptCount val="7"/>
                <c:pt idx="0">
                  <c:v>93.853159599999984</c:v>
                </c:pt>
                <c:pt idx="1">
                  <c:v>95.141836603333331</c:v>
                </c:pt>
                <c:pt idx="2">
                  <c:v>96.518168283333338</c:v>
                </c:pt>
                <c:pt idx="3">
                  <c:v>97.495532299999994</c:v>
                </c:pt>
                <c:pt idx="4">
                  <c:v>98.325832620000014</c:v>
                </c:pt>
                <c:pt idx="5">
                  <c:v>99.493792380000002</c:v>
                </c:pt>
                <c:pt idx="6">
                  <c:v>99.551996396666667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CC8-4FB7-B990-F98AFC7443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42901684"/>
        <c:axId val="648887844"/>
      </c:barChart>
      <c:catAx>
        <c:axId val="7429016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Particle Size (µm)</a:t>
                </a:r>
              </a:p>
            </c:rich>
          </c:tx>
          <c:layout>
            <c:manualLayout>
              <c:xMode val="edge"/>
              <c:yMode val="edge"/>
              <c:x val="0.37661320663528958"/>
              <c:y val="0.9004334882167998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648887844"/>
        <c:crosses val="autoZero"/>
        <c:auto val="1"/>
        <c:lblAlgn val="ctr"/>
        <c:lblOffset val="100"/>
        <c:noMultiLvlLbl val="1"/>
      </c:catAx>
      <c:valAx>
        <c:axId val="648887844"/>
        <c:scaling>
          <c:orientation val="minMax"/>
          <c:max val="100"/>
          <c:min val="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Filtration Efficiency (%)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crossAx val="742901684"/>
        <c:crosses val="autoZero"/>
        <c:crossBetween val="between"/>
        <c:majorUnit val="10"/>
      </c:valAx>
    </c:plotArea>
    <c:legend>
      <c:legendPos val="r"/>
      <c:layout>
        <c:manualLayout>
          <c:xMode val="edge"/>
          <c:yMode val="edge"/>
          <c:x val="0.73552556638635469"/>
          <c:y val="0.79152240245587679"/>
          <c:w val="0.24181154409523173"/>
          <c:h val="0.199051779304972"/>
        </c:manualLayout>
      </c:layout>
      <c:overlay val="0"/>
    </c:legend>
    <c:plotVisOnly val="1"/>
    <c:dispBlanksAs val="zero"/>
    <c:showDLblsOverMax val="1"/>
  </c:chart>
  <c:spPr>
    <a:ln>
      <a:noFill/>
    </a:ln>
  </c:spPr>
  <c:txPr>
    <a:bodyPr/>
    <a:lstStyle/>
    <a:p>
      <a:pPr>
        <a:defRPr sz="1000" b="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71055045454959"/>
          <c:y val="5.024331418032206E-2"/>
          <c:w val="0.78201036485170228"/>
          <c:h val="0.67568106990159793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'N95'!$V$19</c:f>
              <c:strCache>
                <c:ptCount val="1"/>
                <c:pt idx="0">
                  <c:v>No EBC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'N95'!$W$21:$AC$21</c:f>
                <c:numCache>
                  <c:formatCode>General</c:formatCode>
                  <c:ptCount val="7"/>
                  <c:pt idx="0">
                    <c:v>1.5281479530766338</c:v>
                  </c:pt>
                  <c:pt idx="1">
                    <c:v>1.2703176649532477</c:v>
                  </c:pt>
                  <c:pt idx="2">
                    <c:v>0.90605160270241691</c:v>
                  </c:pt>
                  <c:pt idx="3">
                    <c:v>0.70658459976580712</c:v>
                  </c:pt>
                  <c:pt idx="4">
                    <c:v>0.4754568471935729</c:v>
                  </c:pt>
                  <c:pt idx="5">
                    <c:v>8.2476208844684096E-2</c:v>
                  </c:pt>
                  <c:pt idx="6">
                    <c:v>3.4441157644350483E-2</c:v>
                  </c:pt>
                </c:numCache>
              </c:numRef>
            </c:plus>
            <c:minus>
              <c:numRef>
                <c:f>'N95'!$W$21:$AC$21</c:f>
                <c:numCache>
                  <c:formatCode>General</c:formatCode>
                  <c:ptCount val="7"/>
                  <c:pt idx="0">
                    <c:v>1.5281479530766338</c:v>
                  </c:pt>
                  <c:pt idx="1">
                    <c:v>1.2703176649532477</c:v>
                  </c:pt>
                  <c:pt idx="2">
                    <c:v>0.90605160270241691</c:v>
                  </c:pt>
                  <c:pt idx="3">
                    <c:v>0.70658459976580712</c:v>
                  </c:pt>
                  <c:pt idx="4">
                    <c:v>0.4754568471935729</c:v>
                  </c:pt>
                  <c:pt idx="5">
                    <c:v>8.2476208844684096E-2</c:v>
                  </c:pt>
                  <c:pt idx="6">
                    <c:v>3.4441157644350483E-2</c:v>
                  </c:pt>
                </c:numCache>
              </c:numRef>
            </c:minus>
          </c:errBars>
          <c:cat>
            <c:numRef>
              <c:f>'FG-d1'!$E$40:$K$40</c:f>
              <c:numCache>
                <c:formatCode>General</c:formatCode>
                <c:ptCount val="7"/>
                <c:pt idx="0">
                  <c:v>0.1</c:v>
                </c:pt>
                <c:pt idx="1">
                  <c:v>0.15</c:v>
                </c:pt>
                <c:pt idx="2">
                  <c:v>0.2</c:v>
                </c:pt>
                <c:pt idx="3">
                  <c:v>0.25</c:v>
                </c:pt>
                <c:pt idx="4">
                  <c:v>0.3</c:v>
                </c:pt>
                <c:pt idx="5">
                  <c:v>0.5</c:v>
                </c:pt>
                <c:pt idx="6">
                  <c:v>1</c:v>
                </c:pt>
              </c:numCache>
            </c:numRef>
          </c:cat>
          <c:val>
            <c:numRef>
              <c:f>'N95'!$W$20:$AC$20</c:f>
              <c:numCache>
                <c:formatCode>General</c:formatCode>
                <c:ptCount val="7"/>
                <c:pt idx="0">
                  <c:v>95.803244581287899</c:v>
                </c:pt>
                <c:pt idx="1">
                  <c:v>96.77648094923407</c:v>
                </c:pt>
                <c:pt idx="2">
                  <c:v>97.912239918691597</c:v>
                </c:pt>
                <c:pt idx="3">
                  <c:v>98.633728100427049</c:v>
                </c:pt>
                <c:pt idx="4">
                  <c:v>99.197608380196613</c:v>
                </c:pt>
                <c:pt idx="5">
                  <c:v>99.853051591982791</c:v>
                </c:pt>
                <c:pt idx="6">
                  <c:v>99.912255330085742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E0-4ACE-A651-A29952F21147}"/>
            </c:ext>
          </c:extLst>
        </c:ser>
        <c:ser>
          <c:idx val="2"/>
          <c:order val="1"/>
          <c:tx>
            <c:strRef>
              <c:f>'N95'!$N$39</c:f>
              <c:strCache>
                <c:ptCount val="1"/>
                <c:pt idx="0">
                  <c:v>4hr (2.67mg)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'N95'!$N$41:$T$41</c:f>
                <c:numCache>
                  <c:formatCode>General</c:formatCode>
                  <c:ptCount val="7"/>
                  <c:pt idx="0">
                    <c:v>0.73689881746554386</c:v>
                  </c:pt>
                  <c:pt idx="1">
                    <c:v>0.72953734084472366</c:v>
                  </c:pt>
                  <c:pt idx="2">
                    <c:v>0.74917607160145427</c:v>
                  </c:pt>
                  <c:pt idx="3">
                    <c:v>0.57627102635945804</c:v>
                  </c:pt>
                  <c:pt idx="4">
                    <c:v>0.24549758532094107</c:v>
                  </c:pt>
                  <c:pt idx="5">
                    <c:v>0.10505037076649575</c:v>
                  </c:pt>
                  <c:pt idx="6">
                    <c:v>0.14191132602396234</c:v>
                  </c:pt>
                </c:numCache>
              </c:numRef>
            </c:plus>
            <c:minus>
              <c:numRef>
                <c:f>'N95'!$N$41:$T$41</c:f>
                <c:numCache>
                  <c:formatCode>General</c:formatCode>
                  <c:ptCount val="7"/>
                  <c:pt idx="0">
                    <c:v>0.73689881746554386</c:v>
                  </c:pt>
                  <c:pt idx="1">
                    <c:v>0.72953734084472366</c:v>
                  </c:pt>
                  <c:pt idx="2">
                    <c:v>0.74917607160145427</c:v>
                  </c:pt>
                  <c:pt idx="3">
                    <c:v>0.57627102635945804</c:v>
                  </c:pt>
                  <c:pt idx="4">
                    <c:v>0.24549758532094107</c:v>
                  </c:pt>
                  <c:pt idx="5">
                    <c:v>0.10505037076649575</c:v>
                  </c:pt>
                  <c:pt idx="6">
                    <c:v>0.14191132602396234</c:v>
                  </c:pt>
                </c:numCache>
              </c:numRef>
            </c:minus>
          </c:errBars>
          <c:cat>
            <c:numRef>
              <c:f>'FG-d1'!$E$40:$K$40</c:f>
              <c:numCache>
                <c:formatCode>General</c:formatCode>
                <c:ptCount val="7"/>
                <c:pt idx="0">
                  <c:v>0.1</c:v>
                </c:pt>
                <c:pt idx="1">
                  <c:v>0.15</c:v>
                </c:pt>
                <c:pt idx="2">
                  <c:v>0.2</c:v>
                </c:pt>
                <c:pt idx="3">
                  <c:v>0.25</c:v>
                </c:pt>
                <c:pt idx="4">
                  <c:v>0.3</c:v>
                </c:pt>
                <c:pt idx="5">
                  <c:v>0.5</c:v>
                </c:pt>
                <c:pt idx="6">
                  <c:v>1</c:v>
                </c:pt>
              </c:numCache>
            </c:numRef>
          </c:cat>
          <c:val>
            <c:numRef>
              <c:f>'N95'!$N$40:$T$40</c:f>
              <c:numCache>
                <c:formatCode>_-* #,##0.000_-;\-* #,##0.000_-;_-* "-"??_-;_-@_-</c:formatCode>
                <c:ptCount val="7"/>
                <c:pt idx="0">
                  <c:v>93.518739089999997</c:v>
                </c:pt>
                <c:pt idx="1">
                  <c:v>94.798625903333345</c:v>
                </c:pt>
                <c:pt idx="2">
                  <c:v>96.502980480000005</c:v>
                </c:pt>
                <c:pt idx="3">
                  <c:v>97.703586819999998</c:v>
                </c:pt>
                <c:pt idx="4">
                  <c:v>98.64439938999999</c:v>
                </c:pt>
                <c:pt idx="5">
                  <c:v>99.786312649999999</c:v>
                </c:pt>
                <c:pt idx="6">
                  <c:v>99.881052283333347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4E0-4ACE-A651-A29952F21147}"/>
            </c:ext>
          </c:extLst>
        </c:ser>
        <c:ser>
          <c:idx val="1"/>
          <c:order val="2"/>
          <c:tx>
            <c:strRef>
              <c:f>'N95'!$N$2</c:f>
              <c:strCache>
                <c:ptCount val="1"/>
                <c:pt idx="0">
                  <c:v>8hr (5.67mg)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'N95'!$N$4:$T$4</c:f>
                <c:numCache>
                  <c:formatCode>General</c:formatCode>
                  <c:ptCount val="7"/>
                  <c:pt idx="0">
                    <c:v>2.5762025881791248</c:v>
                  </c:pt>
                  <c:pt idx="1">
                    <c:v>1.4722714194127671</c:v>
                  </c:pt>
                  <c:pt idx="2">
                    <c:v>0.87959919939845854</c:v>
                  </c:pt>
                  <c:pt idx="3">
                    <c:v>0.68368616192610221</c:v>
                  </c:pt>
                  <c:pt idx="4">
                    <c:v>0.57021246594263186</c:v>
                  </c:pt>
                  <c:pt idx="5">
                    <c:v>0.17366587220072655</c:v>
                  </c:pt>
                  <c:pt idx="6">
                    <c:v>0.11468953971177893</c:v>
                  </c:pt>
                </c:numCache>
              </c:numRef>
            </c:plus>
            <c:minus>
              <c:numRef>
                <c:f>'N95'!$N$4:$T$4</c:f>
                <c:numCache>
                  <c:formatCode>General</c:formatCode>
                  <c:ptCount val="7"/>
                  <c:pt idx="0">
                    <c:v>2.5762025881791248</c:v>
                  </c:pt>
                  <c:pt idx="1">
                    <c:v>1.4722714194127671</c:v>
                  </c:pt>
                  <c:pt idx="2">
                    <c:v>0.87959919939845854</c:v>
                  </c:pt>
                  <c:pt idx="3">
                    <c:v>0.68368616192610221</c:v>
                  </c:pt>
                  <c:pt idx="4">
                    <c:v>0.57021246594263186</c:v>
                  </c:pt>
                  <c:pt idx="5">
                    <c:v>0.17366587220072655</c:v>
                  </c:pt>
                  <c:pt idx="6">
                    <c:v>0.11468953971177893</c:v>
                  </c:pt>
                </c:numCache>
              </c:numRef>
            </c:minus>
          </c:errBars>
          <c:cat>
            <c:numRef>
              <c:f>'FG-d1'!$E$40:$K$40</c:f>
              <c:numCache>
                <c:formatCode>General</c:formatCode>
                <c:ptCount val="7"/>
                <c:pt idx="0">
                  <c:v>0.1</c:v>
                </c:pt>
                <c:pt idx="1">
                  <c:v>0.15</c:v>
                </c:pt>
                <c:pt idx="2">
                  <c:v>0.2</c:v>
                </c:pt>
                <c:pt idx="3">
                  <c:v>0.25</c:v>
                </c:pt>
                <c:pt idx="4">
                  <c:v>0.3</c:v>
                </c:pt>
                <c:pt idx="5">
                  <c:v>0.5</c:v>
                </c:pt>
                <c:pt idx="6">
                  <c:v>1</c:v>
                </c:pt>
              </c:numCache>
            </c:numRef>
          </c:cat>
          <c:val>
            <c:numRef>
              <c:f>'N95'!$N$3:$T$3</c:f>
              <c:numCache>
                <c:formatCode>_-* #,##0.000_-;\-* #,##0.000_-;_-* "-"??_-;_-@_-</c:formatCode>
                <c:ptCount val="7"/>
                <c:pt idx="0">
                  <c:v>92.374894946666657</c:v>
                </c:pt>
                <c:pt idx="1">
                  <c:v>94.526766980000005</c:v>
                </c:pt>
                <c:pt idx="2">
                  <c:v>96.50653032999999</c:v>
                </c:pt>
                <c:pt idx="3">
                  <c:v>97.697256416666661</c:v>
                </c:pt>
                <c:pt idx="4">
                  <c:v>98.61738652999999</c:v>
                </c:pt>
                <c:pt idx="5">
                  <c:v>99.749795933333345</c:v>
                </c:pt>
                <c:pt idx="6">
                  <c:v>99.875891036666658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4E0-4ACE-A651-A29952F211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42901684"/>
        <c:axId val="648887844"/>
      </c:barChart>
      <c:catAx>
        <c:axId val="7429016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Particle Size (µm)</a:t>
                </a:r>
              </a:p>
            </c:rich>
          </c:tx>
          <c:layout>
            <c:manualLayout>
              <c:xMode val="edge"/>
              <c:yMode val="edge"/>
              <c:x val="0.37661320663528958"/>
              <c:y val="0.9004334882167998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648887844"/>
        <c:crosses val="autoZero"/>
        <c:auto val="1"/>
        <c:lblAlgn val="ctr"/>
        <c:lblOffset val="100"/>
        <c:noMultiLvlLbl val="1"/>
      </c:catAx>
      <c:valAx>
        <c:axId val="648887844"/>
        <c:scaling>
          <c:orientation val="minMax"/>
          <c:max val="100"/>
          <c:min val="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Filtration Efficiency (%)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crossAx val="742901684"/>
        <c:crosses val="autoZero"/>
        <c:crossBetween val="between"/>
        <c:majorUnit val="10"/>
      </c:valAx>
    </c:plotArea>
    <c:legend>
      <c:legendPos val="r"/>
      <c:layout>
        <c:manualLayout>
          <c:xMode val="edge"/>
          <c:yMode val="edge"/>
          <c:x val="0.73552556638635469"/>
          <c:y val="0.79152240245587679"/>
          <c:w val="0.24181154409523173"/>
          <c:h val="0.199051779304972"/>
        </c:manualLayout>
      </c:layout>
      <c:overlay val="0"/>
    </c:legend>
    <c:plotVisOnly val="1"/>
    <c:dispBlanksAs val="zero"/>
    <c:showDLblsOverMax val="1"/>
  </c:chart>
  <c:spPr>
    <a:ln>
      <a:noFill/>
    </a:ln>
  </c:spPr>
  <c:txPr>
    <a:bodyPr/>
    <a:lstStyle/>
    <a:p>
      <a:pPr>
        <a:defRPr sz="1000" b="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71055045454959"/>
          <c:y val="5.024331418032206E-2"/>
          <c:w val="0.78201036485170228"/>
          <c:h val="0.67568106990159793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'Tilley w AF'!$V$19</c:f>
              <c:strCache>
                <c:ptCount val="1"/>
                <c:pt idx="0">
                  <c:v>No EBC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'Tilley w AF'!$W$21:$AC$21</c:f>
                <c:numCache>
                  <c:formatCode>General</c:formatCode>
                  <c:ptCount val="7"/>
                  <c:pt idx="0">
                    <c:v>1.3581076797526797</c:v>
                  </c:pt>
                  <c:pt idx="1">
                    <c:v>1.929819194555046</c:v>
                  </c:pt>
                  <c:pt idx="2">
                    <c:v>2.420799408925224</c:v>
                  </c:pt>
                  <c:pt idx="3">
                    <c:v>2.5501595351290942</c:v>
                  </c:pt>
                  <c:pt idx="4">
                    <c:v>2.4008289298141041</c:v>
                  </c:pt>
                  <c:pt idx="5">
                    <c:v>2.0714086008460151</c:v>
                  </c:pt>
                  <c:pt idx="6">
                    <c:v>1.4693528288821331</c:v>
                  </c:pt>
                </c:numCache>
              </c:numRef>
            </c:plus>
            <c:minus>
              <c:numRef>
                <c:f>'Tilley w AF'!$W$21:$AC$21</c:f>
                <c:numCache>
                  <c:formatCode>General</c:formatCode>
                  <c:ptCount val="7"/>
                  <c:pt idx="0">
                    <c:v>1.3581076797526797</c:v>
                  </c:pt>
                  <c:pt idx="1">
                    <c:v>1.929819194555046</c:v>
                  </c:pt>
                  <c:pt idx="2">
                    <c:v>2.420799408925224</c:v>
                  </c:pt>
                  <c:pt idx="3">
                    <c:v>2.5501595351290942</c:v>
                  </c:pt>
                  <c:pt idx="4">
                    <c:v>2.4008289298141041</c:v>
                  </c:pt>
                  <c:pt idx="5">
                    <c:v>2.0714086008460151</c:v>
                  </c:pt>
                  <c:pt idx="6">
                    <c:v>1.4693528288821331</c:v>
                  </c:pt>
                </c:numCache>
              </c:numRef>
            </c:minus>
          </c:errBars>
          <c:cat>
            <c:numRef>
              <c:f>'FG-d1'!$E$40:$K$40</c:f>
              <c:numCache>
                <c:formatCode>General</c:formatCode>
                <c:ptCount val="7"/>
                <c:pt idx="0">
                  <c:v>0.1</c:v>
                </c:pt>
                <c:pt idx="1">
                  <c:v>0.15</c:v>
                </c:pt>
                <c:pt idx="2">
                  <c:v>0.2</c:v>
                </c:pt>
                <c:pt idx="3">
                  <c:v>0.25</c:v>
                </c:pt>
                <c:pt idx="4">
                  <c:v>0.3</c:v>
                </c:pt>
                <c:pt idx="5">
                  <c:v>0.5</c:v>
                </c:pt>
                <c:pt idx="6">
                  <c:v>1</c:v>
                </c:pt>
              </c:numCache>
            </c:numRef>
          </c:cat>
          <c:val>
            <c:numRef>
              <c:f>'Tilley w AF'!$W$20:$AC$20</c:f>
              <c:numCache>
                <c:formatCode>General</c:formatCode>
                <c:ptCount val="7"/>
                <c:pt idx="0">
                  <c:v>75.721543435000001</c:v>
                </c:pt>
                <c:pt idx="1">
                  <c:v>78.444734595</c:v>
                </c:pt>
                <c:pt idx="2">
                  <c:v>82.465767744999994</c:v>
                </c:pt>
                <c:pt idx="3">
                  <c:v>85.575448190000003</c:v>
                </c:pt>
                <c:pt idx="4">
                  <c:v>88.524664139999999</c:v>
                </c:pt>
                <c:pt idx="5">
                  <c:v>93.945382144999996</c:v>
                </c:pt>
                <c:pt idx="6">
                  <c:v>96.873238444999998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5AD-4C63-BEF1-5B73E0B6AD60}"/>
            </c:ext>
          </c:extLst>
        </c:ser>
        <c:ser>
          <c:idx val="2"/>
          <c:order val="1"/>
          <c:tx>
            <c:strRef>
              <c:f>'Tilley w AF'!$N$39</c:f>
              <c:strCache>
                <c:ptCount val="1"/>
                <c:pt idx="0">
                  <c:v>4hr (327mg)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'Tilley w AF'!$N$41:$T$41</c:f>
                <c:numCache>
                  <c:formatCode>General</c:formatCode>
                  <c:ptCount val="7"/>
                  <c:pt idx="0">
                    <c:v>10.768884677728492</c:v>
                  </c:pt>
                  <c:pt idx="1">
                    <c:v>5.2538984157849056</c:v>
                  </c:pt>
                  <c:pt idx="2">
                    <c:v>2.0912160537545716</c:v>
                  </c:pt>
                  <c:pt idx="3">
                    <c:v>1.7378122474754187</c:v>
                  </c:pt>
                  <c:pt idx="4">
                    <c:v>1.7390942787211772</c:v>
                  </c:pt>
                  <c:pt idx="5">
                    <c:v>1.6069025105545176</c:v>
                  </c:pt>
                  <c:pt idx="6">
                    <c:v>2.9221865110257093</c:v>
                  </c:pt>
                </c:numCache>
              </c:numRef>
            </c:plus>
            <c:minus>
              <c:numRef>
                <c:f>'Tilley w AF'!$N$41:$T$41</c:f>
                <c:numCache>
                  <c:formatCode>General</c:formatCode>
                  <c:ptCount val="7"/>
                  <c:pt idx="0">
                    <c:v>10.768884677728492</c:v>
                  </c:pt>
                  <c:pt idx="1">
                    <c:v>5.2538984157849056</c:v>
                  </c:pt>
                  <c:pt idx="2">
                    <c:v>2.0912160537545716</c:v>
                  </c:pt>
                  <c:pt idx="3">
                    <c:v>1.7378122474754187</c:v>
                  </c:pt>
                  <c:pt idx="4">
                    <c:v>1.7390942787211772</c:v>
                  </c:pt>
                  <c:pt idx="5">
                    <c:v>1.6069025105545176</c:v>
                  </c:pt>
                  <c:pt idx="6">
                    <c:v>2.9221865110257093</c:v>
                  </c:pt>
                </c:numCache>
              </c:numRef>
            </c:minus>
          </c:errBars>
          <c:cat>
            <c:numRef>
              <c:f>'FG-d1'!$E$40:$K$40</c:f>
              <c:numCache>
                <c:formatCode>General</c:formatCode>
                <c:ptCount val="7"/>
                <c:pt idx="0">
                  <c:v>0.1</c:v>
                </c:pt>
                <c:pt idx="1">
                  <c:v>0.15</c:v>
                </c:pt>
                <c:pt idx="2">
                  <c:v>0.2</c:v>
                </c:pt>
                <c:pt idx="3">
                  <c:v>0.25</c:v>
                </c:pt>
                <c:pt idx="4">
                  <c:v>0.3</c:v>
                </c:pt>
                <c:pt idx="5">
                  <c:v>0.5</c:v>
                </c:pt>
                <c:pt idx="6">
                  <c:v>1</c:v>
                </c:pt>
              </c:numCache>
            </c:numRef>
          </c:cat>
          <c:val>
            <c:numRef>
              <c:f>'Tilley w AF'!$N$40:$T$40</c:f>
              <c:numCache>
                <c:formatCode>_-* #,##0.000_-;\-* #,##0.000_-;_-* "-"??_-;_-@_-</c:formatCode>
                <c:ptCount val="7"/>
                <c:pt idx="0">
                  <c:v>64.61569440000001</c:v>
                </c:pt>
                <c:pt idx="1">
                  <c:v>71.02150343000001</c:v>
                </c:pt>
                <c:pt idx="2">
                  <c:v>76.92911153</c:v>
                </c:pt>
                <c:pt idx="3">
                  <c:v>80.202119209999992</c:v>
                </c:pt>
                <c:pt idx="4">
                  <c:v>83.075690733333332</c:v>
                </c:pt>
                <c:pt idx="5">
                  <c:v>89.404268183333329</c:v>
                </c:pt>
                <c:pt idx="6">
                  <c:v>92.661911426666663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5AD-4C63-BEF1-5B73E0B6AD60}"/>
            </c:ext>
          </c:extLst>
        </c:ser>
        <c:ser>
          <c:idx val="1"/>
          <c:order val="2"/>
          <c:tx>
            <c:strRef>
              <c:f>'Tilley w AF'!$N$2</c:f>
              <c:strCache>
                <c:ptCount val="1"/>
                <c:pt idx="0">
                  <c:v>8hr (375mg)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'Tilley w AF'!$N$4:$T$4</c:f>
                <c:numCache>
                  <c:formatCode>General</c:formatCode>
                  <c:ptCount val="7"/>
                  <c:pt idx="0">
                    <c:v>3.7797234680070932</c:v>
                  </c:pt>
                  <c:pt idx="1">
                    <c:v>2.0102104293155452</c:v>
                  </c:pt>
                  <c:pt idx="2">
                    <c:v>1.2778604991160498</c:v>
                  </c:pt>
                  <c:pt idx="3">
                    <c:v>1.2533102288144384</c:v>
                  </c:pt>
                  <c:pt idx="4">
                    <c:v>1.3946834524114724</c:v>
                  </c:pt>
                  <c:pt idx="5">
                    <c:v>1.4822391050505554</c:v>
                  </c:pt>
                  <c:pt idx="6">
                    <c:v>1.0096717684005336</c:v>
                  </c:pt>
                </c:numCache>
              </c:numRef>
            </c:plus>
            <c:minus>
              <c:numRef>
                <c:f>'Tilley w AF'!$N$4:$T$4</c:f>
                <c:numCache>
                  <c:formatCode>General</c:formatCode>
                  <c:ptCount val="7"/>
                  <c:pt idx="0">
                    <c:v>3.7797234680070932</c:v>
                  </c:pt>
                  <c:pt idx="1">
                    <c:v>2.0102104293155452</c:v>
                  </c:pt>
                  <c:pt idx="2">
                    <c:v>1.2778604991160498</c:v>
                  </c:pt>
                  <c:pt idx="3">
                    <c:v>1.2533102288144384</c:v>
                  </c:pt>
                  <c:pt idx="4">
                    <c:v>1.3946834524114724</c:v>
                  </c:pt>
                  <c:pt idx="5">
                    <c:v>1.4822391050505554</c:v>
                  </c:pt>
                  <c:pt idx="6">
                    <c:v>1.0096717684005336</c:v>
                  </c:pt>
                </c:numCache>
              </c:numRef>
            </c:minus>
          </c:errBars>
          <c:cat>
            <c:numRef>
              <c:f>'FG-d1'!$E$40:$K$40</c:f>
              <c:numCache>
                <c:formatCode>General</c:formatCode>
                <c:ptCount val="7"/>
                <c:pt idx="0">
                  <c:v>0.1</c:v>
                </c:pt>
                <c:pt idx="1">
                  <c:v>0.15</c:v>
                </c:pt>
                <c:pt idx="2">
                  <c:v>0.2</c:v>
                </c:pt>
                <c:pt idx="3">
                  <c:v>0.25</c:v>
                </c:pt>
                <c:pt idx="4">
                  <c:v>0.3</c:v>
                </c:pt>
                <c:pt idx="5">
                  <c:v>0.5</c:v>
                </c:pt>
                <c:pt idx="6">
                  <c:v>1</c:v>
                </c:pt>
              </c:numCache>
            </c:numRef>
          </c:cat>
          <c:val>
            <c:numRef>
              <c:f>'Tilley w AF'!$N$3:$T$3</c:f>
              <c:numCache>
                <c:formatCode>_-* #,##0.000_-;\-* #,##0.000_-;_-* "-"??_-;_-@_-</c:formatCode>
                <c:ptCount val="7"/>
                <c:pt idx="0">
                  <c:v>71.464824466666656</c:v>
                </c:pt>
                <c:pt idx="1">
                  <c:v>75.60274934666667</c:v>
                </c:pt>
                <c:pt idx="2">
                  <c:v>79.812423446666671</c:v>
                </c:pt>
                <c:pt idx="3">
                  <c:v>82.345540323333339</c:v>
                </c:pt>
                <c:pt idx="4">
                  <c:v>84.720358060000009</c:v>
                </c:pt>
                <c:pt idx="5">
                  <c:v>90.515389570000011</c:v>
                </c:pt>
                <c:pt idx="6">
                  <c:v>94.016681003333346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5AD-4C63-BEF1-5B73E0B6AD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42901684"/>
        <c:axId val="648887844"/>
      </c:barChart>
      <c:catAx>
        <c:axId val="7429016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Particle Size (µm)</a:t>
                </a:r>
              </a:p>
            </c:rich>
          </c:tx>
          <c:layout>
            <c:manualLayout>
              <c:xMode val="edge"/>
              <c:yMode val="edge"/>
              <c:x val="0.37661320663528958"/>
              <c:y val="0.9004334882167998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648887844"/>
        <c:crosses val="autoZero"/>
        <c:auto val="1"/>
        <c:lblAlgn val="ctr"/>
        <c:lblOffset val="100"/>
        <c:noMultiLvlLbl val="1"/>
      </c:catAx>
      <c:valAx>
        <c:axId val="648887844"/>
        <c:scaling>
          <c:orientation val="minMax"/>
          <c:max val="100"/>
          <c:min val="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Filtration Efficiency (%)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crossAx val="742901684"/>
        <c:crosses val="autoZero"/>
        <c:crossBetween val="between"/>
        <c:majorUnit val="10"/>
      </c:valAx>
    </c:plotArea>
    <c:legend>
      <c:legendPos val="r"/>
      <c:layout>
        <c:manualLayout>
          <c:xMode val="edge"/>
          <c:yMode val="edge"/>
          <c:x val="0.73552556638635469"/>
          <c:y val="0.79152240245587679"/>
          <c:w val="0.24181154409523173"/>
          <c:h val="0.199051779304972"/>
        </c:manualLayout>
      </c:layout>
      <c:overlay val="0"/>
    </c:legend>
    <c:plotVisOnly val="1"/>
    <c:dispBlanksAs val="zero"/>
    <c:showDLblsOverMax val="1"/>
  </c:chart>
  <c:spPr>
    <a:ln>
      <a:noFill/>
    </a:ln>
  </c:spPr>
  <c:txPr>
    <a:bodyPr/>
    <a:lstStyle/>
    <a:p>
      <a:pPr>
        <a:defRPr sz="1000" b="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CA" sz="1400" b="0" i="0" baseline="0">
                <a:effectLst/>
              </a:rPr>
              <a:t>0.3 µm</a:t>
            </a:r>
            <a:endParaRPr lang="en-CA" sz="14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Tilley!$V$19</c:f>
              <c:strCache>
                <c:ptCount val="1"/>
                <c:pt idx="0">
                  <c:v>No EBC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Tilley!$AA$29:$AA$31</c:f>
                <c:numCache>
                  <c:formatCode>General</c:formatCode>
                  <c:ptCount val="3"/>
                  <c:pt idx="0">
                    <c:v>2.8251223409961628</c:v>
                  </c:pt>
                  <c:pt idx="1">
                    <c:v>4.4967464810114883</c:v>
                  </c:pt>
                  <c:pt idx="2">
                    <c:v>3.8838339315479979</c:v>
                  </c:pt>
                </c:numCache>
              </c:numRef>
            </c:plus>
            <c:minus>
              <c:numRef>
                <c:f>Tilley!$AA$29:$AA$31</c:f>
                <c:numCache>
                  <c:formatCode>General</c:formatCode>
                  <c:ptCount val="3"/>
                  <c:pt idx="0">
                    <c:v>2.8251223409961628</c:v>
                  </c:pt>
                  <c:pt idx="1">
                    <c:v>4.4967464810114883</c:v>
                  </c:pt>
                  <c:pt idx="2">
                    <c:v>3.8838339315479979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Tilley!$AB$33:$AB$35</c:f>
              <c:strCache>
                <c:ptCount val="3"/>
                <c:pt idx="0">
                  <c:v>0-6 min avg</c:v>
                </c:pt>
                <c:pt idx="1">
                  <c:v>6-12 min avg</c:v>
                </c:pt>
                <c:pt idx="2">
                  <c:v>12-18 min avg</c:v>
                </c:pt>
              </c:strCache>
            </c:strRef>
          </c:cat>
          <c:val>
            <c:numRef>
              <c:f>Tilley!$AA$26:$AA$28</c:f>
              <c:numCache>
                <c:formatCode>General</c:formatCode>
                <c:ptCount val="3"/>
                <c:pt idx="0">
                  <c:v>24.597318915000002</c:v>
                </c:pt>
                <c:pt idx="1">
                  <c:v>30.506407600000003</c:v>
                </c:pt>
                <c:pt idx="2">
                  <c:v>24.75106448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5B-43E6-B4A6-BDF6543B5788}"/>
            </c:ext>
          </c:extLst>
        </c:ser>
        <c:ser>
          <c:idx val="2"/>
          <c:order val="1"/>
          <c:tx>
            <c:strRef>
              <c:f>Tilley!$N$39</c:f>
              <c:strCache>
                <c:ptCount val="1"/>
                <c:pt idx="0">
                  <c:v>1hr (336mg)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Tilley!$R$49:$R$51</c:f>
                <c:numCache>
                  <c:formatCode>General</c:formatCode>
                  <c:ptCount val="3"/>
                  <c:pt idx="0">
                    <c:v>4.8649777295883645</c:v>
                  </c:pt>
                  <c:pt idx="1">
                    <c:v>2.5597126514489439</c:v>
                  </c:pt>
                  <c:pt idx="2">
                    <c:v>3.8183557543845486</c:v>
                  </c:pt>
                </c:numCache>
              </c:numRef>
            </c:plus>
            <c:minus>
              <c:numRef>
                <c:f>Tilley!$R$49:$R$51</c:f>
                <c:numCache>
                  <c:formatCode>General</c:formatCode>
                  <c:ptCount val="3"/>
                  <c:pt idx="0">
                    <c:v>4.8649777295883645</c:v>
                  </c:pt>
                  <c:pt idx="1">
                    <c:v>2.5597126514489439</c:v>
                  </c:pt>
                  <c:pt idx="2">
                    <c:v>3.8183557543845486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Tilley!$R$46:$R$48</c:f>
              <c:numCache>
                <c:formatCode>General</c:formatCode>
                <c:ptCount val="3"/>
                <c:pt idx="0">
                  <c:v>20.992825453333335</c:v>
                </c:pt>
                <c:pt idx="1">
                  <c:v>20.320471030000004</c:v>
                </c:pt>
                <c:pt idx="2">
                  <c:v>23.342120853333331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5B-43E6-B4A6-BDF6543B5788}"/>
            </c:ext>
          </c:extLst>
        </c:ser>
        <c:ser>
          <c:idx val="3"/>
          <c:order val="2"/>
          <c:tx>
            <c:strRef>
              <c:f>Tilley!$N$76</c:f>
              <c:strCache>
                <c:ptCount val="1"/>
                <c:pt idx="0">
                  <c:v>4hr (391mg)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Tilley!$R$86:$R$88</c:f>
                <c:numCache>
                  <c:formatCode>General</c:formatCode>
                  <c:ptCount val="3"/>
                  <c:pt idx="0">
                    <c:v>8.1454840676235492</c:v>
                  </c:pt>
                  <c:pt idx="1">
                    <c:v>5.0641718156304218</c:v>
                  </c:pt>
                  <c:pt idx="2">
                    <c:v>6.6199010923678152</c:v>
                  </c:pt>
                </c:numCache>
              </c:numRef>
            </c:plus>
            <c:minus>
              <c:numRef>
                <c:f>Tilley!$R$86:$R$88</c:f>
                <c:numCache>
                  <c:formatCode>General</c:formatCode>
                  <c:ptCount val="3"/>
                  <c:pt idx="0">
                    <c:v>8.1454840676235492</c:v>
                  </c:pt>
                  <c:pt idx="1">
                    <c:v>5.0641718156304218</c:v>
                  </c:pt>
                  <c:pt idx="2">
                    <c:v>6.6199010923678152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Tilley!$R$83:$R$85</c:f>
              <c:numCache>
                <c:formatCode>General</c:formatCode>
                <c:ptCount val="3"/>
                <c:pt idx="0">
                  <c:v>17.908769277999998</c:v>
                </c:pt>
                <c:pt idx="1">
                  <c:v>16.11321457</c:v>
                </c:pt>
                <c:pt idx="2">
                  <c:v>24.80810619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5B-43E6-B4A6-BDF6543B5788}"/>
            </c:ext>
          </c:extLst>
        </c:ser>
        <c:ser>
          <c:idx val="4"/>
          <c:order val="3"/>
          <c:tx>
            <c:strRef>
              <c:f>Tilley!$N$113</c:f>
              <c:strCache>
                <c:ptCount val="1"/>
                <c:pt idx="0">
                  <c:v>8hr (394mg)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Tilley!$R$123:$R$125</c:f>
                <c:numCache>
                  <c:formatCode>General</c:formatCode>
                  <c:ptCount val="3"/>
                  <c:pt idx="0">
                    <c:v>6.4954658748771736</c:v>
                  </c:pt>
                  <c:pt idx="1">
                    <c:v>6.1168793418827789</c:v>
                  </c:pt>
                  <c:pt idx="2">
                    <c:v>4.9527810821993263</c:v>
                  </c:pt>
                </c:numCache>
              </c:numRef>
            </c:plus>
            <c:minus>
              <c:numRef>
                <c:f>Tilley!$R$123:$R$125</c:f>
                <c:numCache>
                  <c:formatCode>General</c:formatCode>
                  <c:ptCount val="3"/>
                  <c:pt idx="0">
                    <c:v>6.4954658748771736</c:v>
                  </c:pt>
                  <c:pt idx="1">
                    <c:v>6.1168793418827789</c:v>
                  </c:pt>
                  <c:pt idx="2">
                    <c:v>4.9527810821993263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Tilley!$R$120:$R$122</c:f>
              <c:numCache>
                <c:formatCode>General</c:formatCode>
                <c:ptCount val="3"/>
                <c:pt idx="0">
                  <c:v>16.887066065000003</c:v>
                </c:pt>
                <c:pt idx="1">
                  <c:v>17.179146666666664</c:v>
                </c:pt>
                <c:pt idx="2">
                  <c:v>17.724560136666664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B5B-43E6-B4A6-BDF6543B5788}"/>
            </c:ext>
          </c:extLst>
        </c:ser>
        <c:ser>
          <c:idx val="1"/>
          <c:order val="4"/>
          <c:tx>
            <c:strRef>
              <c:f>Tilley!$N$2</c:f>
              <c:strCache>
                <c:ptCount val="1"/>
                <c:pt idx="0">
                  <c:v>24hr (362mg)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Tilley!$R$12:$R$14</c:f>
                <c:numCache>
                  <c:formatCode>General</c:formatCode>
                  <c:ptCount val="3"/>
                  <c:pt idx="0">
                    <c:v>1.5262911215567379</c:v>
                  </c:pt>
                  <c:pt idx="1">
                    <c:v>0.79992386243863645</c:v>
                  </c:pt>
                  <c:pt idx="2">
                    <c:v>2.6360103726489172</c:v>
                  </c:pt>
                </c:numCache>
              </c:numRef>
            </c:plus>
            <c:minus>
              <c:numRef>
                <c:f>Tilley!$R$12:$R$14</c:f>
                <c:numCache>
                  <c:formatCode>General</c:formatCode>
                  <c:ptCount val="3"/>
                  <c:pt idx="0">
                    <c:v>1.5262911215567379</c:v>
                  </c:pt>
                  <c:pt idx="1">
                    <c:v>0.79992386243863645</c:v>
                  </c:pt>
                  <c:pt idx="2">
                    <c:v>2.6360103726489172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Tilley!$AB$33:$AB$35</c:f>
              <c:strCache>
                <c:ptCount val="3"/>
                <c:pt idx="0">
                  <c:v>0-6 min avg</c:v>
                </c:pt>
                <c:pt idx="1">
                  <c:v>6-12 min avg</c:v>
                </c:pt>
                <c:pt idx="2">
                  <c:v>12-18 min avg</c:v>
                </c:pt>
              </c:strCache>
            </c:strRef>
          </c:cat>
          <c:val>
            <c:numRef>
              <c:f>Tilley!$R$9:$R$11</c:f>
              <c:numCache>
                <c:formatCode>General</c:formatCode>
                <c:ptCount val="3"/>
                <c:pt idx="0">
                  <c:v>22.984012280000002</c:v>
                </c:pt>
                <c:pt idx="1">
                  <c:v>24.391196969999999</c:v>
                </c:pt>
                <c:pt idx="2">
                  <c:v>26.024051703333331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B5B-43E6-B4A6-BDF6543B57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41612303"/>
        <c:axId val="741613551"/>
      </c:barChart>
      <c:catAx>
        <c:axId val="7416123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1613551"/>
        <c:crosses val="autoZero"/>
        <c:auto val="1"/>
        <c:lblAlgn val="ctr"/>
        <c:lblOffset val="100"/>
        <c:noMultiLvlLbl val="0"/>
      </c:catAx>
      <c:valAx>
        <c:axId val="741613551"/>
        <c:scaling>
          <c:orientation val="minMax"/>
          <c:max val="6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16123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CA" sz="1400" b="0" i="0" baseline="0">
                <a:effectLst/>
              </a:rPr>
              <a:t>0.15 µm</a:t>
            </a:r>
            <a:endParaRPr lang="en-CA" sz="14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Tilley!$V$19</c:f>
              <c:strCache>
                <c:ptCount val="1"/>
                <c:pt idx="0">
                  <c:v>No EBC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Tilley!$X$29:$X$31</c:f>
                <c:numCache>
                  <c:formatCode>General</c:formatCode>
                  <c:ptCount val="3"/>
                  <c:pt idx="0">
                    <c:v>3.1729200874515482</c:v>
                  </c:pt>
                  <c:pt idx="1">
                    <c:v>5.6337701051533609</c:v>
                  </c:pt>
                  <c:pt idx="2">
                    <c:v>0.35987885673078418</c:v>
                  </c:pt>
                </c:numCache>
              </c:numRef>
            </c:plus>
            <c:minus>
              <c:numRef>
                <c:f>Tilley!$X$29:$X$31</c:f>
                <c:numCache>
                  <c:formatCode>General</c:formatCode>
                  <c:ptCount val="3"/>
                  <c:pt idx="0">
                    <c:v>3.1729200874515482</c:v>
                  </c:pt>
                  <c:pt idx="1">
                    <c:v>5.6337701051533609</c:v>
                  </c:pt>
                  <c:pt idx="2">
                    <c:v>0.35987885673078418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Tilley!$AB$33:$AB$35</c:f>
              <c:strCache>
                <c:ptCount val="3"/>
                <c:pt idx="0">
                  <c:v>0-6 min avg</c:v>
                </c:pt>
                <c:pt idx="1">
                  <c:v>6-12 min avg</c:v>
                </c:pt>
                <c:pt idx="2">
                  <c:v>12-18 min avg</c:v>
                </c:pt>
              </c:strCache>
            </c:strRef>
          </c:cat>
          <c:val>
            <c:numRef>
              <c:f>Tilley!$X$26:$X$28</c:f>
              <c:numCache>
                <c:formatCode>General</c:formatCode>
                <c:ptCount val="3"/>
                <c:pt idx="0">
                  <c:v>14.26653127</c:v>
                </c:pt>
                <c:pt idx="1">
                  <c:v>21.309730445</c:v>
                </c:pt>
                <c:pt idx="2">
                  <c:v>14.544662630000001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F51-4CB4-843D-3037BF9AC80D}"/>
            </c:ext>
          </c:extLst>
        </c:ser>
        <c:ser>
          <c:idx val="2"/>
          <c:order val="1"/>
          <c:tx>
            <c:strRef>
              <c:f>Tilley!$N$39</c:f>
              <c:strCache>
                <c:ptCount val="1"/>
                <c:pt idx="0">
                  <c:v>1hr (336mg)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Tilley!$O$49:$O$51</c:f>
                <c:numCache>
                  <c:formatCode>General</c:formatCode>
                  <c:ptCount val="3"/>
                  <c:pt idx="0">
                    <c:v>3.1795836396700135</c:v>
                  </c:pt>
                  <c:pt idx="1">
                    <c:v>0.7760060856030786</c:v>
                  </c:pt>
                  <c:pt idx="2">
                    <c:v>3.2000565970800126</c:v>
                  </c:pt>
                </c:numCache>
              </c:numRef>
            </c:plus>
            <c:minus>
              <c:numRef>
                <c:f>Tilley!$O$49:$O$51</c:f>
                <c:numCache>
                  <c:formatCode>General</c:formatCode>
                  <c:ptCount val="3"/>
                  <c:pt idx="0">
                    <c:v>3.1795836396700135</c:v>
                  </c:pt>
                  <c:pt idx="1">
                    <c:v>0.7760060856030786</c:v>
                  </c:pt>
                  <c:pt idx="2">
                    <c:v>3.2000565970800126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Tilley!$O$46:$O$48</c:f>
              <c:numCache>
                <c:formatCode>General</c:formatCode>
                <c:ptCount val="3"/>
                <c:pt idx="0">
                  <c:v>14.565593726666668</c:v>
                </c:pt>
                <c:pt idx="1">
                  <c:v>12.584496456666669</c:v>
                </c:pt>
                <c:pt idx="2">
                  <c:v>16.201726843333333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F51-4CB4-843D-3037BF9AC80D}"/>
            </c:ext>
          </c:extLst>
        </c:ser>
        <c:ser>
          <c:idx val="3"/>
          <c:order val="2"/>
          <c:tx>
            <c:strRef>
              <c:f>Tilley!$N$76</c:f>
              <c:strCache>
                <c:ptCount val="1"/>
                <c:pt idx="0">
                  <c:v>4hr (391mg)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Tilley!$O$86:$O$88</c:f>
                <c:numCache>
                  <c:formatCode>General</c:formatCode>
                  <c:ptCount val="3"/>
                  <c:pt idx="0">
                    <c:v>7.6331108717735585</c:v>
                  </c:pt>
                  <c:pt idx="1">
                    <c:v>3.6342720247774669</c:v>
                  </c:pt>
                  <c:pt idx="2">
                    <c:v>7.5296542625467806</c:v>
                  </c:pt>
                </c:numCache>
              </c:numRef>
            </c:plus>
            <c:minus>
              <c:numRef>
                <c:f>Tilley!$O$86:$O$88</c:f>
                <c:numCache>
                  <c:formatCode>General</c:formatCode>
                  <c:ptCount val="3"/>
                  <c:pt idx="0">
                    <c:v>7.6331108717735585</c:v>
                  </c:pt>
                  <c:pt idx="1">
                    <c:v>3.6342720247774669</c:v>
                  </c:pt>
                  <c:pt idx="2">
                    <c:v>7.5296542625467806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Tilley!$O$83:$O$85</c:f>
              <c:numCache>
                <c:formatCode>General</c:formatCode>
                <c:ptCount val="3"/>
                <c:pt idx="0">
                  <c:v>12.537843109666667</c:v>
                </c:pt>
                <c:pt idx="1">
                  <c:v>9.0148985800000005</c:v>
                </c:pt>
                <c:pt idx="2">
                  <c:v>18.020269397333333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F51-4CB4-843D-3037BF9AC80D}"/>
            </c:ext>
          </c:extLst>
        </c:ser>
        <c:ser>
          <c:idx val="4"/>
          <c:order val="3"/>
          <c:tx>
            <c:strRef>
              <c:f>Tilley!$N$113</c:f>
              <c:strCache>
                <c:ptCount val="1"/>
                <c:pt idx="0">
                  <c:v>8hr (394mg)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Tilley!$O$123:$O$125</c:f>
                <c:numCache>
                  <c:formatCode>General</c:formatCode>
                  <c:ptCount val="3"/>
                  <c:pt idx="0">
                    <c:v>4.3568747085583368</c:v>
                  </c:pt>
                  <c:pt idx="1">
                    <c:v>2.8487381678841195</c:v>
                  </c:pt>
                  <c:pt idx="2">
                    <c:v>1.6549568399360182</c:v>
                  </c:pt>
                </c:numCache>
              </c:numRef>
            </c:plus>
            <c:minus>
              <c:numRef>
                <c:f>Tilley!$O$123:$O$125</c:f>
                <c:numCache>
                  <c:formatCode>General</c:formatCode>
                  <c:ptCount val="3"/>
                  <c:pt idx="0">
                    <c:v>4.3568747085583368</c:v>
                  </c:pt>
                  <c:pt idx="1">
                    <c:v>2.8487381678841195</c:v>
                  </c:pt>
                  <c:pt idx="2">
                    <c:v>1.6549568399360182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Tilley!$O$120:$O$122</c:f>
              <c:numCache>
                <c:formatCode>General</c:formatCode>
                <c:ptCount val="3"/>
                <c:pt idx="0">
                  <c:v>10.157306674999999</c:v>
                </c:pt>
                <c:pt idx="1">
                  <c:v>11.603976157333333</c:v>
                </c:pt>
                <c:pt idx="2">
                  <c:v>11.018713873999999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F51-4CB4-843D-3037BF9AC80D}"/>
            </c:ext>
          </c:extLst>
        </c:ser>
        <c:ser>
          <c:idx val="1"/>
          <c:order val="4"/>
          <c:tx>
            <c:strRef>
              <c:f>Tilley!$N$2</c:f>
              <c:strCache>
                <c:ptCount val="1"/>
                <c:pt idx="0">
                  <c:v>24hr (362mg)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Tilley!$O$12:$O$14</c:f>
                <c:numCache>
                  <c:formatCode>General</c:formatCode>
                  <c:ptCount val="3"/>
                  <c:pt idx="0">
                    <c:v>6.9073752946116915</c:v>
                  </c:pt>
                  <c:pt idx="1">
                    <c:v>6.2241407206506176</c:v>
                  </c:pt>
                  <c:pt idx="2">
                    <c:v>4.706695286054444</c:v>
                  </c:pt>
                </c:numCache>
              </c:numRef>
            </c:plus>
            <c:minus>
              <c:numRef>
                <c:f>Tilley!$O$12:$O$14</c:f>
                <c:numCache>
                  <c:formatCode>General</c:formatCode>
                  <c:ptCount val="3"/>
                  <c:pt idx="0">
                    <c:v>6.9073752946116915</c:v>
                  </c:pt>
                  <c:pt idx="1">
                    <c:v>6.2241407206506176</c:v>
                  </c:pt>
                  <c:pt idx="2">
                    <c:v>4.706695286054444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Tilley!$AB$33:$AB$35</c:f>
              <c:strCache>
                <c:ptCount val="3"/>
                <c:pt idx="0">
                  <c:v>0-6 min avg</c:v>
                </c:pt>
                <c:pt idx="1">
                  <c:v>6-12 min avg</c:v>
                </c:pt>
                <c:pt idx="2">
                  <c:v>12-18 min avg</c:v>
                </c:pt>
              </c:strCache>
            </c:strRef>
          </c:cat>
          <c:val>
            <c:numRef>
              <c:f>Tilley!$O$9:$O$11</c:f>
              <c:numCache>
                <c:formatCode>General</c:formatCode>
                <c:ptCount val="3"/>
                <c:pt idx="0">
                  <c:v>13.141753219333333</c:v>
                </c:pt>
                <c:pt idx="1">
                  <c:v>15.806941191</c:v>
                </c:pt>
                <c:pt idx="2">
                  <c:v>17.129994266666664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F51-4CB4-843D-3037BF9AC8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41612303"/>
        <c:axId val="741613551"/>
      </c:barChart>
      <c:catAx>
        <c:axId val="7416123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1613551"/>
        <c:crosses val="autoZero"/>
        <c:auto val="1"/>
        <c:lblAlgn val="ctr"/>
        <c:lblOffset val="100"/>
        <c:noMultiLvlLbl val="0"/>
      </c:catAx>
      <c:valAx>
        <c:axId val="741613551"/>
        <c:scaling>
          <c:orientation val="minMax"/>
          <c:max val="6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16123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Overall</a:t>
            </a:r>
            <a:r>
              <a:rPr lang="en-CA" baseline="0"/>
              <a:t> </a:t>
            </a:r>
            <a:r>
              <a:rPr lang="en-CA"/>
              <a:t>FE</a:t>
            </a:r>
            <a:r>
              <a:rPr lang="en-CA" baseline="0"/>
              <a:t> Difference between no EBC and EBC collected on mask</a:t>
            </a:r>
            <a:endParaRPr lang="en-C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Tilley!$AG$2</c:f>
              <c:strCache>
                <c:ptCount val="1"/>
                <c:pt idx="0">
                  <c:v>0.15 µm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Tilley!$AK$15:$AK$18</c:f>
              <c:strCache>
                <c:ptCount val="4"/>
                <c:pt idx="0">
                  <c:v>1hr</c:v>
                </c:pt>
                <c:pt idx="1">
                  <c:v>4hr</c:v>
                </c:pt>
                <c:pt idx="2">
                  <c:v>8hr</c:v>
                </c:pt>
                <c:pt idx="3">
                  <c:v>24hr</c:v>
                </c:pt>
              </c:strCache>
            </c:strRef>
          </c:cat>
          <c:val>
            <c:numRef>
              <c:f>Tilley!$AL$15:$AL$18</c:f>
              <c:numCache>
                <c:formatCode>_-* #,##0.000_-;\-* #,##0.000_-;_-* "-"??_-;_-@_-</c:formatCode>
                <c:ptCount val="4"/>
                <c:pt idx="0" formatCode="_(* #,##0.000_);_(* \(#,##0.000\);_(* &quot;-&quot;???_);_(@_)">
                  <c:v>2.2563691083333328</c:v>
                </c:pt>
                <c:pt idx="1">
                  <c:v>3.5159710876666654</c:v>
                </c:pt>
                <c:pt idx="2" formatCode="_(* #,##0.000_);_(* \(#,##0.000\);_(* &quot;-&quot;???_);_(@_)">
                  <c:v>5.7803092143333341</c:v>
                </c:pt>
                <c:pt idx="3" formatCode="_(* #,##0.000_);_(* \(#,##0.000\);_(* &quot;-&quot;???_);_(@_)">
                  <c:v>1.3474118919999984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71-425B-93BB-B71BF34095FC}"/>
            </c:ext>
          </c:extLst>
        </c:ser>
        <c:ser>
          <c:idx val="1"/>
          <c:order val="1"/>
          <c:tx>
            <c:strRef>
              <c:f>Tilley!$AH$2</c:f>
              <c:strCache>
                <c:ptCount val="1"/>
                <c:pt idx="0">
                  <c:v>0.3 µm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Tilley!$AK$15:$AK$18</c:f>
              <c:strCache>
                <c:ptCount val="4"/>
                <c:pt idx="0">
                  <c:v>1hr</c:v>
                </c:pt>
                <c:pt idx="1">
                  <c:v>4hr</c:v>
                </c:pt>
                <c:pt idx="2">
                  <c:v>8hr</c:v>
                </c:pt>
                <c:pt idx="3">
                  <c:v>24hr</c:v>
                </c:pt>
              </c:strCache>
            </c:strRef>
          </c:cat>
          <c:val>
            <c:numRef>
              <c:f>Tilley!$AM$15:$AM$18</c:f>
              <c:numCache>
                <c:formatCode>_(* #,##0.000_);_(* \(#,##0.000\);_(* "-"???_);_(@_)</c:formatCode>
                <c:ptCount val="4"/>
                <c:pt idx="0">
                  <c:v>5.0664578850000019</c:v>
                </c:pt>
                <c:pt idx="1">
                  <c:v>7.0082336516666679</c:v>
                </c:pt>
                <c:pt idx="2">
                  <c:v>9.3546727116666659</c:v>
                </c:pt>
                <c:pt idx="3">
                  <c:v>2.1518433449999996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371-425B-93BB-B71BF34095FC}"/>
            </c:ext>
          </c:extLst>
        </c:ser>
        <c:ser>
          <c:idx val="2"/>
          <c:order val="2"/>
          <c:tx>
            <c:strRef>
              <c:f>Tilley!$AI$2</c:f>
              <c:strCache>
                <c:ptCount val="1"/>
                <c:pt idx="0">
                  <c:v>1 µm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Tilley!$AK$15:$AK$18</c:f>
              <c:strCache>
                <c:ptCount val="4"/>
                <c:pt idx="0">
                  <c:v>1hr</c:v>
                </c:pt>
                <c:pt idx="1">
                  <c:v>4hr</c:v>
                </c:pt>
                <c:pt idx="2">
                  <c:v>8hr</c:v>
                </c:pt>
                <c:pt idx="3">
                  <c:v>24hr</c:v>
                </c:pt>
              </c:strCache>
            </c:strRef>
          </c:cat>
          <c:val>
            <c:numRef>
              <c:f>Tilley!$AN$15:$AN$18</c:f>
              <c:numCache>
                <c:formatCode>_(* #,##0.000_);_(* \(#,##0.000\);_(* "-"???_);_(@_)</c:formatCode>
                <c:ptCount val="4"/>
                <c:pt idx="0">
                  <c:v>7.5606433499999994</c:v>
                </c:pt>
                <c:pt idx="1">
                  <c:v>13.098609903333333</c:v>
                </c:pt>
                <c:pt idx="2">
                  <c:v>19.484784899999994</c:v>
                </c:pt>
                <c:pt idx="3">
                  <c:v>11.026817836666659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371-425B-93BB-B71BF34095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57849615"/>
        <c:axId val="1157855023"/>
      </c:barChart>
      <c:catAx>
        <c:axId val="11578496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7855023"/>
        <c:crosses val="autoZero"/>
        <c:auto val="1"/>
        <c:lblAlgn val="ctr"/>
        <c:lblOffset val="100"/>
        <c:noMultiLvlLbl val="0"/>
      </c:catAx>
      <c:valAx>
        <c:axId val="11578550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.000_);_(* \(#,##0.000\);_(* &quot;-&quot;?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78496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Tilley!$AF$22</c:f>
              <c:strCache>
                <c:ptCount val="1"/>
                <c:pt idx="0">
                  <c:v>0.15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extLst>
                  <c:ext xmlns:c15="http://schemas.microsoft.com/office/drawing/2012/chart" uri="{02D57815-91ED-43cb-92C2-25804820EDAC}">
                    <c15:fullRef>
                      <c15:sqref>(Tilley!$AF$24,Tilley!$AF$26,Tilley!$AF$28,Tilley!$AF$30,Tilley!$AF$32,Tilley!$AF$24,Tilley!$AF$26,Tilley!$AF$28,Tilley!$AF$30,Tilley!$AF$32)</c15:sqref>
                    </c15:fullRef>
                  </c:ext>
                </c:extLst>
                <c:f>(Tilley!$AF$24,Tilley!$AF$28,Tilley!$AF$32,Tilley!$AF$26,Tilley!$AF$30)</c:f>
                <c:numCache>
                  <c:formatCode>General</c:formatCode>
                  <c:ptCount val="5"/>
                  <c:pt idx="0">
                    <c:v>4.5949915432577617</c:v>
                  </c:pt>
                  <c:pt idx="1">
                    <c:v>6.8911252329100767</c:v>
                  </c:pt>
                  <c:pt idx="2">
                    <c:v>5.4996505160630837</c:v>
                  </c:pt>
                  <c:pt idx="3">
                    <c:v>2.7746764050292918</c:v>
                  </c:pt>
                  <c:pt idx="4">
                    <c:v>2.8029115203763624</c:v>
                  </c:pt>
                </c:numCache>
              </c:numRef>
            </c:plus>
            <c:minus>
              <c:numRef>
                <c:extLst>
                  <c:ext xmlns:c15="http://schemas.microsoft.com/office/drawing/2012/chart" uri="{02D57815-91ED-43cb-92C2-25804820EDAC}">
                    <c15:fullRef>
                      <c15:sqref>(Tilley!$AF$24,Tilley!$AF$26,Tilley!$AF$28,Tilley!$AF$30,Tilley!$AF$32,Tilley!$AF$24,Tilley!$AF$26,Tilley!$AF$28,Tilley!$AF$30,Tilley!$AF$32)</c15:sqref>
                    </c15:fullRef>
                  </c:ext>
                </c:extLst>
                <c:f>(Tilley!$AF$24,Tilley!$AF$28,Tilley!$AF$32,Tilley!$AF$26,Tilley!$AF$30)</c:f>
                <c:numCache>
                  <c:formatCode>General</c:formatCode>
                  <c:ptCount val="5"/>
                  <c:pt idx="0">
                    <c:v>4.5949915432577617</c:v>
                  </c:pt>
                  <c:pt idx="1">
                    <c:v>6.8911252329100767</c:v>
                  </c:pt>
                  <c:pt idx="2">
                    <c:v>5.4996505160630837</c:v>
                  </c:pt>
                  <c:pt idx="3">
                    <c:v>2.7746764050292918</c:v>
                  </c:pt>
                  <c:pt idx="4">
                    <c:v>2.8029115203763624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extLst>
                <c:ext xmlns:c15="http://schemas.microsoft.com/office/drawing/2012/chart" uri="{02D57815-91ED-43cb-92C2-25804820EDAC}">
                  <c15:fullRef>
                    <c15:sqref>Tilley!$AE$23:$AE$33</c15:sqref>
                  </c15:fullRef>
                </c:ext>
              </c:extLst>
              <c:f>(Tilley!$AE$23,Tilley!$AE$25,Tilley!$AE$27,Tilley!$AE$29,Tilley!$AE$31)</c:f>
              <c:strCache>
                <c:ptCount val="5"/>
                <c:pt idx="0">
                  <c:v>No EBC</c:v>
                </c:pt>
                <c:pt idx="1">
                  <c:v>1hr (336mg)</c:v>
                </c:pt>
                <c:pt idx="2">
                  <c:v>4hr (391mg)</c:v>
                </c:pt>
                <c:pt idx="3">
                  <c:v>8hr (394mg)</c:v>
                </c:pt>
                <c:pt idx="4">
                  <c:v>24hr (362mg)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Tilley!$AF$23:$AF$33</c15:sqref>
                  </c15:fullRef>
                </c:ext>
              </c:extLst>
              <c:f>(Tilley!$AF$23,Tilley!$AF$25,Tilley!$AF$27,Tilley!$AF$29,Tilley!$AF$31)</c:f>
              <c:numCache>
                <c:formatCode>General</c:formatCode>
                <c:ptCount val="5"/>
                <c:pt idx="0">
                  <c:v>16.706974785</c:v>
                </c:pt>
                <c:pt idx="1">
                  <c:v>14.450605676666667</c:v>
                </c:pt>
                <c:pt idx="2">
                  <c:v>13.191003697333334</c:v>
                </c:pt>
                <c:pt idx="3">
                  <c:v>10.926665570666666</c:v>
                </c:pt>
                <c:pt idx="4">
                  <c:v>15.359562893000001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12-44C7-AA52-18D146FFCE68}"/>
            </c:ext>
          </c:extLst>
        </c:ser>
        <c:ser>
          <c:idx val="1"/>
          <c:order val="1"/>
          <c:tx>
            <c:strRef>
              <c:f>Tilley!$AG$22</c:f>
              <c:strCache>
                <c:ptCount val="1"/>
                <c:pt idx="0">
                  <c:v>0.2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extLst>
                  <c:ext xmlns:c15="http://schemas.microsoft.com/office/drawing/2012/chart" uri="{02D57815-91ED-43cb-92C2-25804820EDAC}">
                    <c15:fullRef>
                      <c15:sqref>(Tilley!$AG$24,Tilley!$AG$26,Tilley!$AG$28,Tilley!$AG$30,Tilley!$AG$32,Tilley!$AG$24,Tilley!$AG$26,Tilley!$AG$28,Tilley!$AG$30,Tilley!$AG$32)</c15:sqref>
                    </c15:fullRef>
                  </c:ext>
                </c:extLst>
                <c:f>(Tilley!$AG$24,Tilley!$AG$28,Tilley!$AG$32,Tilley!$AG$26,Tilley!$AG$30)</c:f>
                <c:numCache>
                  <c:formatCode>General</c:formatCode>
                  <c:ptCount val="5"/>
                  <c:pt idx="0">
                    <c:v>4.1088556506982812</c:v>
                  </c:pt>
                  <c:pt idx="1">
                    <c:v>6.6404893285354989</c:v>
                  </c:pt>
                  <c:pt idx="2">
                    <c:v>2.2657906778859167</c:v>
                  </c:pt>
                  <c:pt idx="3">
                    <c:v>2.8046437172003063</c:v>
                  </c:pt>
                  <c:pt idx="4">
                    <c:v>3.8391488996071454</c:v>
                  </c:pt>
                </c:numCache>
              </c:numRef>
            </c:plus>
            <c:minus>
              <c:numRef>
                <c:extLst>
                  <c:ext xmlns:c15="http://schemas.microsoft.com/office/drawing/2012/chart" uri="{02D57815-91ED-43cb-92C2-25804820EDAC}">
                    <c15:fullRef>
                      <c15:sqref>(Tilley!$AG$24,Tilley!$AG$26,Tilley!$AG$28,Tilley!$AG$30,Tilley!$AG$32,Tilley!$AG$24,Tilley!$AG$26,Tilley!$AG$28,Tilley!$AG$30,Tilley!$AG$32)</c15:sqref>
                    </c15:fullRef>
                  </c:ext>
                </c:extLst>
                <c:f>(Tilley!$AG$24,Tilley!$AG$28,Tilley!$AG$32,Tilley!$AG$26,Tilley!$AG$30)</c:f>
                <c:numCache>
                  <c:formatCode>General</c:formatCode>
                  <c:ptCount val="5"/>
                  <c:pt idx="0">
                    <c:v>4.1088556506982812</c:v>
                  </c:pt>
                  <c:pt idx="1">
                    <c:v>6.6404893285354989</c:v>
                  </c:pt>
                  <c:pt idx="2">
                    <c:v>2.2657906778859167</c:v>
                  </c:pt>
                  <c:pt idx="3">
                    <c:v>2.8046437172003063</c:v>
                  </c:pt>
                  <c:pt idx="4">
                    <c:v>3.8391488996071454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extLst>
                <c:ext xmlns:c15="http://schemas.microsoft.com/office/drawing/2012/chart" uri="{02D57815-91ED-43cb-92C2-25804820EDAC}">
                  <c15:fullRef>
                    <c15:sqref>Tilley!$AE$23:$AE$33</c15:sqref>
                  </c15:fullRef>
                </c:ext>
              </c:extLst>
              <c:f>(Tilley!$AE$23,Tilley!$AE$25,Tilley!$AE$27,Tilley!$AE$29,Tilley!$AE$31)</c:f>
              <c:strCache>
                <c:ptCount val="5"/>
                <c:pt idx="0">
                  <c:v>No EBC</c:v>
                </c:pt>
                <c:pt idx="1">
                  <c:v>1hr (336mg)</c:v>
                </c:pt>
                <c:pt idx="2">
                  <c:v>4hr (391mg)</c:v>
                </c:pt>
                <c:pt idx="3">
                  <c:v>8hr (394mg)</c:v>
                </c:pt>
                <c:pt idx="4">
                  <c:v>24hr (362mg)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Tilley!$AG$23:$AG$33</c15:sqref>
                  </c15:fullRef>
                </c:ext>
              </c:extLst>
              <c:f>(Tilley!$AG$23,Tilley!$AG$25,Tilley!$AG$27,Tilley!$AG$29,Tilley!$AG$31)</c:f>
              <c:numCache>
                <c:formatCode>General</c:formatCode>
                <c:ptCount val="5"/>
                <c:pt idx="0">
                  <c:v>20.811179469999999</c:v>
                </c:pt>
                <c:pt idx="1">
                  <c:v>17.080495493333334</c:v>
                </c:pt>
                <c:pt idx="2">
                  <c:v>15.894974611</c:v>
                </c:pt>
                <c:pt idx="3">
                  <c:v>14.054459194666665</c:v>
                </c:pt>
                <c:pt idx="4">
                  <c:v>19.957188586666664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412-44C7-AA52-18D146FFCE68}"/>
            </c:ext>
          </c:extLst>
        </c:ser>
        <c:ser>
          <c:idx val="2"/>
          <c:order val="2"/>
          <c:tx>
            <c:strRef>
              <c:f>Tilley!$AH$22</c:f>
              <c:strCache>
                <c:ptCount val="1"/>
                <c:pt idx="0">
                  <c:v>0.25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extLst>
                  <c:ext xmlns:c15="http://schemas.microsoft.com/office/drawing/2012/chart" uri="{02D57815-91ED-43cb-92C2-25804820EDAC}">
                    <c15:fullRef>
                      <c15:sqref>(Tilley!$AH$24,Tilley!$AH$26,Tilley!$AH$28,Tilley!$AH$30,Tilley!$AH$32,Tilley!$AH$24,Tilley!$AH$26,Tilley!$AH$28,Tilley!$AH$30,Tilley!$AH$32)</c15:sqref>
                    </c15:fullRef>
                  </c:ext>
                </c:extLst>
                <c:f>(Tilley!$AH$24,Tilley!$AH$28,Tilley!$AH$32,Tilley!$AH$26,Tilley!$AH$30)</c:f>
                <c:numCache>
                  <c:formatCode>General</c:formatCode>
                  <c:ptCount val="5"/>
                  <c:pt idx="0">
                    <c:v>3.755974945213655</c:v>
                  </c:pt>
                  <c:pt idx="1">
                    <c:v>6.7503960184111742</c:v>
                  </c:pt>
                  <c:pt idx="2">
                    <c:v>1.8781262665661944</c:v>
                  </c:pt>
                  <c:pt idx="3">
                    <c:v>3.0641651413828908</c:v>
                  </c:pt>
                  <c:pt idx="4">
                    <c:v>4.5923143299089553</c:v>
                  </c:pt>
                </c:numCache>
              </c:numRef>
            </c:plus>
            <c:minus>
              <c:numRef>
                <c:extLst>
                  <c:ext xmlns:c15="http://schemas.microsoft.com/office/drawing/2012/chart" uri="{02D57815-91ED-43cb-92C2-25804820EDAC}">
                    <c15:fullRef>
                      <c15:sqref>(Tilley!$AH$24,Tilley!$AH$26,Tilley!$AH$28,Tilley!$AH$30,Tilley!$AH$32,Tilley!$AH$24,Tilley!$AH$26,Tilley!$AH$28,Tilley!$AH$30,Tilley!$AH$32)</c15:sqref>
                    </c15:fullRef>
                  </c:ext>
                </c:extLst>
                <c:f>(Tilley!$AH$24,Tilley!$AH$28,Tilley!$AH$32,Tilley!$AH$26,Tilley!$AH$30)</c:f>
                <c:numCache>
                  <c:formatCode>General</c:formatCode>
                  <c:ptCount val="5"/>
                  <c:pt idx="0">
                    <c:v>3.755974945213655</c:v>
                  </c:pt>
                  <c:pt idx="1">
                    <c:v>6.7503960184111742</c:v>
                  </c:pt>
                  <c:pt idx="2">
                    <c:v>1.8781262665661944</c:v>
                  </c:pt>
                  <c:pt idx="3">
                    <c:v>3.0641651413828908</c:v>
                  </c:pt>
                  <c:pt idx="4">
                    <c:v>4.5923143299089553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extLst>
                <c:ext xmlns:c15="http://schemas.microsoft.com/office/drawing/2012/chart" uri="{02D57815-91ED-43cb-92C2-25804820EDAC}">
                  <c15:fullRef>
                    <c15:sqref>Tilley!$AE$23:$AE$33</c15:sqref>
                  </c15:fullRef>
                </c:ext>
              </c:extLst>
              <c:f>(Tilley!$AE$23,Tilley!$AE$25,Tilley!$AE$27,Tilley!$AE$29,Tilley!$AE$31)</c:f>
              <c:strCache>
                <c:ptCount val="5"/>
                <c:pt idx="0">
                  <c:v>No EBC</c:v>
                </c:pt>
                <c:pt idx="1">
                  <c:v>1hr (336mg)</c:v>
                </c:pt>
                <c:pt idx="2">
                  <c:v>4hr (391mg)</c:v>
                </c:pt>
                <c:pt idx="3">
                  <c:v>8hr (394mg)</c:v>
                </c:pt>
                <c:pt idx="4">
                  <c:v>24hr (362mg)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Tilley!$AH$23:$AH$33</c15:sqref>
                  </c15:fullRef>
                </c:ext>
              </c:extLst>
              <c:f>(Tilley!$AH$23,Tilley!$AH$25,Tilley!$AH$27,Tilley!$AH$29,Tilley!$AH$31)</c:f>
              <c:numCache>
                <c:formatCode>General</c:formatCode>
                <c:ptCount val="5"/>
                <c:pt idx="0">
                  <c:v>23.718401780000001</c:v>
                </c:pt>
                <c:pt idx="1">
                  <c:v>18.945492253333331</c:v>
                </c:pt>
                <c:pt idx="2">
                  <c:v>17.760103096666668</c:v>
                </c:pt>
                <c:pt idx="3">
                  <c:v>15.760538903333332</c:v>
                </c:pt>
                <c:pt idx="4">
                  <c:v>22.366129823333335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412-44C7-AA52-18D146FFCE68}"/>
            </c:ext>
          </c:extLst>
        </c:ser>
        <c:ser>
          <c:idx val="3"/>
          <c:order val="3"/>
          <c:tx>
            <c:strRef>
              <c:f>Tilley!$AI$22</c:f>
              <c:strCache>
                <c:ptCount val="1"/>
                <c:pt idx="0">
                  <c:v>0.3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extLst>
                  <c:ext xmlns:c15="http://schemas.microsoft.com/office/drawing/2012/chart" uri="{02D57815-91ED-43cb-92C2-25804820EDAC}">
                    <c15:fullRef>
                      <c15:sqref>(Tilley!$AI$24,Tilley!$AI$26,Tilley!$AI$28,Tilley!$AI$30,Tilley!$AI$32,Tilley!$AI$24,Tilley!$AI$26,Tilley!$AI$28,Tilley!$AI$30,Tilley!$AI$32)</c15:sqref>
                    </c15:fullRef>
                  </c:ext>
                </c:extLst>
                <c:f>(Tilley!$AI$24,Tilley!$AI$28,Tilley!$AI$32,Tilley!$AI$26,Tilley!$AI$30)</c:f>
                <c:numCache>
                  <c:formatCode>General</c:formatCode>
                  <c:ptCount val="5"/>
                  <c:pt idx="0">
                    <c:v>4.211005548334442</c:v>
                  </c:pt>
                  <c:pt idx="1">
                    <c:v>7.0539145294650671</c:v>
                  </c:pt>
                  <c:pt idx="2">
                    <c:v>2.0531746742444077</c:v>
                  </c:pt>
                  <c:pt idx="3">
                    <c:v>3.6176921626695888</c:v>
                  </c:pt>
                  <c:pt idx="4">
                    <c:v>5.1156480989372106</c:v>
                  </c:pt>
                </c:numCache>
              </c:numRef>
            </c:plus>
            <c:minus>
              <c:numRef>
                <c:extLst>
                  <c:ext xmlns:c15="http://schemas.microsoft.com/office/drawing/2012/chart" uri="{02D57815-91ED-43cb-92C2-25804820EDAC}">
                    <c15:fullRef>
                      <c15:sqref>(Tilley!$AI$24,Tilley!$AI$26,Tilley!$AI$28,Tilley!$AI$30,Tilley!$AI$32,Tilley!$AI$24,Tilley!$AI$26,Tilley!$AI$28,Tilley!$AI$30,Tilley!$AI$32)</c15:sqref>
                    </c15:fullRef>
                  </c:ext>
                </c:extLst>
                <c:f>(Tilley!$AI$24,Tilley!$AI$28,Tilley!$AI$32,Tilley!$AI$26,Tilley!$AI$30)</c:f>
                <c:numCache>
                  <c:formatCode>General</c:formatCode>
                  <c:ptCount val="5"/>
                  <c:pt idx="0">
                    <c:v>4.211005548334442</c:v>
                  </c:pt>
                  <c:pt idx="1">
                    <c:v>7.0539145294650671</c:v>
                  </c:pt>
                  <c:pt idx="2">
                    <c:v>2.0531746742444077</c:v>
                  </c:pt>
                  <c:pt idx="3">
                    <c:v>3.6176921626695888</c:v>
                  </c:pt>
                  <c:pt idx="4">
                    <c:v>5.1156480989372106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extLst>
                <c:ext xmlns:c15="http://schemas.microsoft.com/office/drawing/2012/chart" uri="{02D57815-91ED-43cb-92C2-25804820EDAC}">
                  <c15:fullRef>
                    <c15:sqref>Tilley!$AE$23:$AE$33</c15:sqref>
                  </c15:fullRef>
                </c:ext>
              </c:extLst>
              <c:f>(Tilley!$AE$23,Tilley!$AE$25,Tilley!$AE$27,Tilley!$AE$29,Tilley!$AE$31)</c:f>
              <c:strCache>
                <c:ptCount val="5"/>
                <c:pt idx="0">
                  <c:v>No EBC</c:v>
                </c:pt>
                <c:pt idx="1">
                  <c:v>1hr (336mg)</c:v>
                </c:pt>
                <c:pt idx="2">
                  <c:v>4hr (391mg)</c:v>
                </c:pt>
                <c:pt idx="3">
                  <c:v>8hr (394mg)</c:v>
                </c:pt>
                <c:pt idx="4">
                  <c:v>24hr (362mg)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Tilley!$AI$23:$AI$33</c15:sqref>
                  </c15:fullRef>
                </c:ext>
              </c:extLst>
              <c:f>(Tilley!$AI$23,Tilley!$AI$25,Tilley!$AI$27,Tilley!$AI$29,Tilley!$AI$31)</c:f>
              <c:numCache>
                <c:formatCode>General</c:formatCode>
                <c:ptCount val="5"/>
                <c:pt idx="0">
                  <c:v>26.618263665000001</c:v>
                </c:pt>
                <c:pt idx="1">
                  <c:v>21.551805779999999</c:v>
                </c:pt>
                <c:pt idx="2">
                  <c:v>19.610030013333333</c:v>
                </c:pt>
                <c:pt idx="3">
                  <c:v>17.263590953333335</c:v>
                </c:pt>
                <c:pt idx="4">
                  <c:v>24.466420320000001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412-44C7-AA52-18D146FFCE68}"/>
            </c:ext>
          </c:extLst>
        </c:ser>
        <c:ser>
          <c:idx val="4"/>
          <c:order val="4"/>
          <c:tx>
            <c:strRef>
              <c:f>Tilley!$AJ$22</c:f>
              <c:strCache>
                <c:ptCount val="1"/>
                <c:pt idx="0">
                  <c:v>0.5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extLst>
                  <c:ext xmlns:c15="http://schemas.microsoft.com/office/drawing/2012/chart" uri="{02D57815-91ED-43cb-92C2-25804820EDAC}">
                    <c15:fullRef>
                      <c15:sqref>(Tilley!$AJ$24,Tilley!$AJ$26,Tilley!$AJ$28,Tilley!$AJ$30,Tilley!$AJ$32,Tilley!$AJ$24,Tilley!$AJ$26,Tilley!$AJ$28,Tilley!$AJ$30,Tilley!$AJ$32)</c15:sqref>
                    </c15:fullRef>
                  </c:ext>
                </c:extLst>
                <c:f>(Tilley!$AJ$24,Tilley!$AJ$28,Tilley!$AJ$32,Tilley!$AJ$26,Tilley!$AJ$30)</c:f>
                <c:numCache>
                  <c:formatCode>General</c:formatCode>
                  <c:ptCount val="5"/>
                  <c:pt idx="0">
                    <c:v>4.5943289198779667</c:v>
                  </c:pt>
                  <c:pt idx="1">
                    <c:v>9.5160324666931935</c:v>
                  </c:pt>
                  <c:pt idx="2">
                    <c:v>4.0060779188657696</c:v>
                  </c:pt>
                  <c:pt idx="3">
                    <c:v>6.1281212067025681</c:v>
                  </c:pt>
                  <c:pt idx="4">
                    <c:v>7.6405790774408802</c:v>
                  </c:pt>
                </c:numCache>
              </c:numRef>
            </c:plus>
            <c:minus>
              <c:numRef>
                <c:extLst>
                  <c:ext xmlns:c15="http://schemas.microsoft.com/office/drawing/2012/chart" uri="{02D57815-91ED-43cb-92C2-25804820EDAC}">
                    <c15:fullRef>
                      <c15:sqref>(Tilley!$AJ$24,Tilley!$AJ$26,Tilley!$AJ$28,Tilley!$AJ$30,Tilley!$AJ$32,Tilley!$AJ$24,Tilley!$AJ$26,Tilley!$AJ$28,Tilley!$AJ$30,Tilley!$AJ$32)</c15:sqref>
                    </c15:fullRef>
                  </c:ext>
                </c:extLst>
                <c:f>(Tilley!$AJ$24,Tilley!$AJ$28,Tilley!$AJ$32,Tilley!$AJ$26,Tilley!$AJ$30)</c:f>
                <c:numCache>
                  <c:formatCode>General</c:formatCode>
                  <c:ptCount val="5"/>
                  <c:pt idx="0">
                    <c:v>4.5943289198779667</c:v>
                  </c:pt>
                  <c:pt idx="1">
                    <c:v>9.5160324666931935</c:v>
                  </c:pt>
                  <c:pt idx="2">
                    <c:v>4.0060779188657696</c:v>
                  </c:pt>
                  <c:pt idx="3">
                    <c:v>6.1281212067025681</c:v>
                  </c:pt>
                  <c:pt idx="4">
                    <c:v>7.6405790774408802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extLst>
                <c:ext xmlns:c15="http://schemas.microsoft.com/office/drawing/2012/chart" uri="{02D57815-91ED-43cb-92C2-25804820EDAC}">
                  <c15:fullRef>
                    <c15:sqref>Tilley!$AE$23:$AE$33</c15:sqref>
                  </c15:fullRef>
                </c:ext>
              </c:extLst>
              <c:f>(Tilley!$AE$23,Tilley!$AE$25,Tilley!$AE$27,Tilley!$AE$29,Tilley!$AE$31)</c:f>
              <c:strCache>
                <c:ptCount val="5"/>
                <c:pt idx="0">
                  <c:v>No EBC</c:v>
                </c:pt>
                <c:pt idx="1">
                  <c:v>1hr (336mg)</c:v>
                </c:pt>
                <c:pt idx="2">
                  <c:v>4hr (391mg)</c:v>
                </c:pt>
                <c:pt idx="3">
                  <c:v>8hr (394mg)</c:v>
                </c:pt>
                <c:pt idx="4">
                  <c:v>24hr (362mg)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Tilley!$AJ$23:$AJ$33</c15:sqref>
                  </c15:fullRef>
                </c:ext>
              </c:extLst>
              <c:f>(Tilley!$AJ$23,Tilley!$AJ$25,Tilley!$AJ$27,Tilley!$AJ$29,Tilley!$AJ$31)</c:f>
              <c:numCache>
                <c:formatCode>General</c:formatCode>
                <c:ptCount val="5"/>
                <c:pt idx="0">
                  <c:v>36.115575765000003</c:v>
                </c:pt>
                <c:pt idx="1">
                  <c:v>30.83434054333333</c:v>
                </c:pt>
                <c:pt idx="2">
                  <c:v>27.60472024666667</c:v>
                </c:pt>
                <c:pt idx="3">
                  <c:v>24.007007299999998</c:v>
                </c:pt>
                <c:pt idx="4">
                  <c:v>31.200108596666666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412-44C7-AA52-18D146FFCE68}"/>
            </c:ext>
          </c:extLst>
        </c:ser>
        <c:ser>
          <c:idx val="5"/>
          <c:order val="5"/>
          <c:tx>
            <c:strRef>
              <c:f>Tilley!$AK$22</c:f>
              <c:strCache>
                <c:ptCount val="1"/>
                <c:pt idx="0">
                  <c:v>1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extLst>
                  <c:ext xmlns:c15="http://schemas.microsoft.com/office/drawing/2012/chart" uri="{02D57815-91ED-43cb-92C2-25804820EDAC}">
                    <c15:fullRef>
                      <c15:sqref>(Tilley!$AK$24,Tilley!$AK$26,Tilley!$AK$28,Tilley!$AK$30,Tilley!$AK$32,Tilley!$AK$24,Tilley!$AK$26,Tilley!$AK$28,Tilley!$AK$30,Tilley!$AK$32)</c15:sqref>
                    </c15:fullRef>
                  </c:ext>
                </c:extLst>
                <c:f>(Tilley!$AK$24,Tilley!$AK$28,Tilley!$AK$32,Tilley!$AK$26,Tilley!$AK$30)</c:f>
                <c:numCache>
                  <c:formatCode>General</c:formatCode>
                  <c:ptCount val="5"/>
                  <c:pt idx="0">
                    <c:v>5.8472971904334488</c:v>
                  </c:pt>
                  <c:pt idx="1">
                    <c:v>14.030996406739852</c:v>
                  </c:pt>
                  <c:pt idx="2">
                    <c:v>7.5317161555923633</c:v>
                  </c:pt>
                  <c:pt idx="3">
                    <c:v>10.575500979197848</c:v>
                  </c:pt>
                  <c:pt idx="4">
                    <c:v>13.639609085461847</c:v>
                  </c:pt>
                </c:numCache>
              </c:numRef>
            </c:plus>
            <c:minus>
              <c:numRef>
                <c:extLst>
                  <c:ext xmlns:c15="http://schemas.microsoft.com/office/drawing/2012/chart" uri="{02D57815-91ED-43cb-92C2-25804820EDAC}">
                    <c15:fullRef>
                      <c15:sqref>(Tilley!$AK$24,Tilley!$AK$26,Tilley!$AK$28,Tilley!$AK$30,Tilley!$AK$32,Tilley!$AK$24,Tilley!$AK$26,Tilley!$AK$28,Tilley!$AK$30,Tilley!$AK$32)</c15:sqref>
                    </c15:fullRef>
                  </c:ext>
                </c:extLst>
                <c:f>(Tilley!$AK$24,Tilley!$AK$28,Tilley!$AK$32,Tilley!$AK$26,Tilley!$AK$30)</c:f>
                <c:numCache>
                  <c:formatCode>General</c:formatCode>
                  <c:ptCount val="5"/>
                  <c:pt idx="0">
                    <c:v>5.8472971904334488</c:v>
                  </c:pt>
                  <c:pt idx="1">
                    <c:v>14.030996406739852</c:v>
                  </c:pt>
                  <c:pt idx="2">
                    <c:v>7.5317161555923633</c:v>
                  </c:pt>
                  <c:pt idx="3">
                    <c:v>10.575500979197848</c:v>
                  </c:pt>
                  <c:pt idx="4">
                    <c:v>13.639609085461847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extLst>
                <c:ext xmlns:c15="http://schemas.microsoft.com/office/drawing/2012/chart" uri="{02D57815-91ED-43cb-92C2-25804820EDAC}">
                  <c15:fullRef>
                    <c15:sqref>Tilley!$AE$23:$AE$33</c15:sqref>
                  </c15:fullRef>
                </c:ext>
              </c:extLst>
              <c:f>(Tilley!$AE$23,Tilley!$AE$25,Tilley!$AE$27,Tilley!$AE$29,Tilley!$AE$31)</c:f>
              <c:strCache>
                <c:ptCount val="5"/>
                <c:pt idx="0">
                  <c:v>No EBC</c:v>
                </c:pt>
                <c:pt idx="1">
                  <c:v>1hr (336mg)</c:v>
                </c:pt>
                <c:pt idx="2">
                  <c:v>4hr (391mg)</c:v>
                </c:pt>
                <c:pt idx="3">
                  <c:v>8hr (394mg)</c:v>
                </c:pt>
                <c:pt idx="4">
                  <c:v>24hr (362mg)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Tilley!$AK$23:$AK$33</c15:sqref>
                  </c15:fullRef>
                </c:ext>
              </c:extLst>
              <c:f>(Tilley!$AK$23,Tilley!$AK$25,Tilley!$AK$27,Tilley!$AK$29,Tilley!$AK$31)</c:f>
              <c:numCache>
                <c:formatCode>General</c:formatCode>
                <c:ptCount val="5"/>
                <c:pt idx="0">
                  <c:v>50.941646009999999</c:v>
                </c:pt>
                <c:pt idx="1">
                  <c:v>43.38100266</c:v>
                </c:pt>
                <c:pt idx="2">
                  <c:v>37.843036106666666</c:v>
                </c:pt>
                <c:pt idx="3">
                  <c:v>31.456861110000006</c:v>
                </c:pt>
                <c:pt idx="4">
                  <c:v>39.914828173333341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412-44C7-AA52-18D146FFCE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25572383"/>
        <c:axId val="1225558239"/>
      </c:barChart>
      <c:catAx>
        <c:axId val="12255723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5558239"/>
        <c:crosses val="autoZero"/>
        <c:auto val="1"/>
        <c:lblAlgn val="ctr"/>
        <c:lblOffset val="100"/>
        <c:noMultiLvlLbl val="0"/>
      </c:catAx>
      <c:valAx>
        <c:axId val="12255582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55723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71055045454959"/>
          <c:y val="5.024331418032206E-2"/>
          <c:w val="0.78201036485170228"/>
          <c:h val="0.67568106990159793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Tilley!$V$19</c:f>
              <c:strCache>
                <c:ptCount val="1"/>
                <c:pt idx="0">
                  <c:v>No EBC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Tilley!$W$21:$AC$21</c:f>
                <c:numCache>
                  <c:formatCode>General</c:formatCode>
                  <c:ptCount val="7"/>
                  <c:pt idx="0">
                    <c:v>7.3270984830651447</c:v>
                  </c:pt>
                  <c:pt idx="1">
                    <c:v>4.5949915432577617</c:v>
                  </c:pt>
                  <c:pt idx="2">
                    <c:v>4.1088556506982812</c:v>
                  </c:pt>
                  <c:pt idx="3">
                    <c:v>3.755974945213655</c:v>
                  </c:pt>
                  <c:pt idx="4">
                    <c:v>4.211005548334442</c:v>
                  </c:pt>
                  <c:pt idx="5">
                    <c:v>4.5943289198779667</c:v>
                  </c:pt>
                  <c:pt idx="6">
                    <c:v>5.8472971904334488</c:v>
                  </c:pt>
                </c:numCache>
              </c:numRef>
            </c:plus>
            <c:minus>
              <c:numRef>
                <c:f>Tilley!$W$21:$AC$21</c:f>
                <c:numCache>
                  <c:formatCode>General</c:formatCode>
                  <c:ptCount val="7"/>
                  <c:pt idx="0">
                    <c:v>7.3270984830651447</c:v>
                  </c:pt>
                  <c:pt idx="1">
                    <c:v>4.5949915432577617</c:v>
                  </c:pt>
                  <c:pt idx="2">
                    <c:v>4.1088556506982812</c:v>
                  </c:pt>
                  <c:pt idx="3">
                    <c:v>3.755974945213655</c:v>
                  </c:pt>
                  <c:pt idx="4">
                    <c:v>4.211005548334442</c:v>
                  </c:pt>
                  <c:pt idx="5">
                    <c:v>4.5943289198779667</c:v>
                  </c:pt>
                  <c:pt idx="6">
                    <c:v>5.8472971904334488</c:v>
                  </c:pt>
                </c:numCache>
              </c:numRef>
            </c:minus>
          </c:errBars>
          <c:cat>
            <c:numRef>
              <c:f>'FG-d1'!$E$40:$K$40</c:f>
              <c:numCache>
                <c:formatCode>General</c:formatCode>
                <c:ptCount val="7"/>
                <c:pt idx="0">
                  <c:v>0.1</c:v>
                </c:pt>
                <c:pt idx="1">
                  <c:v>0.15</c:v>
                </c:pt>
                <c:pt idx="2">
                  <c:v>0.2</c:v>
                </c:pt>
                <c:pt idx="3">
                  <c:v>0.25</c:v>
                </c:pt>
                <c:pt idx="4">
                  <c:v>0.3</c:v>
                </c:pt>
                <c:pt idx="5">
                  <c:v>0.5</c:v>
                </c:pt>
                <c:pt idx="6">
                  <c:v>1</c:v>
                </c:pt>
              </c:numCache>
            </c:numRef>
          </c:cat>
          <c:val>
            <c:numRef>
              <c:f>Tilley!$W$20:$AC$20</c:f>
              <c:numCache>
                <c:formatCode>General</c:formatCode>
                <c:ptCount val="7"/>
                <c:pt idx="0">
                  <c:v>12.3310216245</c:v>
                </c:pt>
                <c:pt idx="1">
                  <c:v>16.706974785</c:v>
                </c:pt>
                <c:pt idx="2">
                  <c:v>20.811179469999999</c:v>
                </c:pt>
                <c:pt idx="3">
                  <c:v>23.718401780000001</c:v>
                </c:pt>
                <c:pt idx="4">
                  <c:v>26.618263665000001</c:v>
                </c:pt>
                <c:pt idx="5">
                  <c:v>36.115575765000003</c:v>
                </c:pt>
                <c:pt idx="6">
                  <c:v>50.941646009999999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6E0-430C-AC66-6A0B482BF497}"/>
            </c:ext>
          </c:extLst>
        </c:ser>
        <c:ser>
          <c:idx val="1"/>
          <c:order val="1"/>
          <c:tx>
            <c:strRef>
              <c:f>Tilley!$N$39</c:f>
              <c:strCache>
                <c:ptCount val="1"/>
                <c:pt idx="0">
                  <c:v>1hr (336mg)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Tilley!$N$41:$T$41</c:f>
                <c:numCache>
                  <c:formatCode>General</c:formatCode>
                  <c:ptCount val="7"/>
                  <c:pt idx="0">
                    <c:v>3.3176340246274902</c:v>
                  </c:pt>
                  <c:pt idx="1">
                    <c:v>2.7746764050292918</c:v>
                  </c:pt>
                  <c:pt idx="2">
                    <c:v>2.8046437172003063</c:v>
                  </c:pt>
                  <c:pt idx="3">
                    <c:v>3.0641651413828908</c:v>
                  </c:pt>
                  <c:pt idx="4">
                    <c:v>3.6176921626695888</c:v>
                  </c:pt>
                  <c:pt idx="5">
                    <c:v>6.1281212067025681</c:v>
                  </c:pt>
                  <c:pt idx="6">
                    <c:v>10.575500979197848</c:v>
                  </c:pt>
                </c:numCache>
              </c:numRef>
            </c:plus>
            <c:minus>
              <c:numRef>
                <c:f>Tilley!$N$41:$T$41</c:f>
                <c:numCache>
                  <c:formatCode>General</c:formatCode>
                  <c:ptCount val="7"/>
                  <c:pt idx="0">
                    <c:v>3.3176340246274902</c:v>
                  </c:pt>
                  <c:pt idx="1">
                    <c:v>2.7746764050292918</c:v>
                  </c:pt>
                  <c:pt idx="2">
                    <c:v>2.8046437172003063</c:v>
                  </c:pt>
                  <c:pt idx="3">
                    <c:v>3.0641651413828908</c:v>
                  </c:pt>
                  <c:pt idx="4">
                    <c:v>3.6176921626695888</c:v>
                  </c:pt>
                  <c:pt idx="5">
                    <c:v>6.1281212067025681</c:v>
                  </c:pt>
                  <c:pt idx="6">
                    <c:v>10.575500979197848</c:v>
                  </c:pt>
                </c:numCache>
              </c:numRef>
            </c:minus>
          </c:errBars>
          <c:cat>
            <c:numRef>
              <c:f>'FG-d1'!$E$40:$K$40</c:f>
              <c:numCache>
                <c:formatCode>General</c:formatCode>
                <c:ptCount val="7"/>
                <c:pt idx="0">
                  <c:v>0.1</c:v>
                </c:pt>
                <c:pt idx="1">
                  <c:v>0.15</c:v>
                </c:pt>
                <c:pt idx="2">
                  <c:v>0.2</c:v>
                </c:pt>
                <c:pt idx="3">
                  <c:v>0.25</c:v>
                </c:pt>
                <c:pt idx="4">
                  <c:v>0.3</c:v>
                </c:pt>
                <c:pt idx="5">
                  <c:v>0.5</c:v>
                </c:pt>
                <c:pt idx="6">
                  <c:v>1</c:v>
                </c:pt>
              </c:numCache>
            </c:numRef>
          </c:cat>
          <c:val>
            <c:numRef>
              <c:f>Tilley!$N$40:$T$40</c:f>
              <c:numCache>
                <c:formatCode>_-* #,##0.000_-;\-* #,##0.000_-;_-* "-"??_-;_-@_-</c:formatCode>
                <c:ptCount val="7"/>
                <c:pt idx="0">
                  <c:v>12.030571616333333</c:v>
                </c:pt>
                <c:pt idx="1">
                  <c:v>14.450605676666667</c:v>
                </c:pt>
                <c:pt idx="2">
                  <c:v>17.080495493333334</c:v>
                </c:pt>
                <c:pt idx="3">
                  <c:v>18.945492253333331</c:v>
                </c:pt>
                <c:pt idx="4">
                  <c:v>21.551805779999999</c:v>
                </c:pt>
                <c:pt idx="5">
                  <c:v>30.83434054333333</c:v>
                </c:pt>
                <c:pt idx="6">
                  <c:v>43.38100266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6E0-430C-AC66-6A0B482BF497}"/>
            </c:ext>
          </c:extLst>
        </c:ser>
        <c:ser>
          <c:idx val="3"/>
          <c:order val="2"/>
          <c:tx>
            <c:strRef>
              <c:f>Tilley!$N$76</c:f>
              <c:strCache>
                <c:ptCount val="1"/>
                <c:pt idx="0">
                  <c:v>4hr (391mg)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Tilley!$N$78:$T$78</c:f>
                <c:numCache>
                  <c:formatCode>General</c:formatCode>
                  <c:ptCount val="7"/>
                  <c:pt idx="0">
                    <c:v>7.200850200733095</c:v>
                  </c:pt>
                  <c:pt idx="1">
                    <c:v>6.8911252329100767</c:v>
                  </c:pt>
                  <c:pt idx="2">
                    <c:v>6.6404893285354989</c:v>
                  </c:pt>
                  <c:pt idx="3">
                    <c:v>6.7503960184111742</c:v>
                  </c:pt>
                  <c:pt idx="4">
                    <c:v>7.0539145294650671</c:v>
                  </c:pt>
                  <c:pt idx="5">
                    <c:v>9.5160324666931935</c:v>
                  </c:pt>
                  <c:pt idx="6">
                    <c:v>14.030996406739852</c:v>
                  </c:pt>
                </c:numCache>
              </c:numRef>
            </c:plus>
            <c:minus>
              <c:numRef>
                <c:f>Tilley!$N$78:$T$78</c:f>
                <c:numCache>
                  <c:formatCode>General</c:formatCode>
                  <c:ptCount val="7"/>
                  <c:pt idx="0">
                    <c:v>7.200850200733095</c:v>
                  </c:pt>
                  <c:pt idx="1">
                    <c:v>6.8911252329100767</c:v>
                  </c:pt>
                  <c:pt idx="2">
                    <c:v>6.6404893285354989</c:v>
                  </c:pt>
                  <c:pt idx="3">
                    <c:v>6.7503960184111742</c:v>
                  </c:pt>
                  <c:pt idx="4">
                    <c:v>7.0539145294650671</c:v>
                  </c:pt>
                  <c:pt idx="5">
                    <c:v>9.5160324666931935</c:v>
                  </c:pt>
                  <c:pt idx="6">
                    <c:v>14.030996406739852</c:v>
                  </c:pt>
                </c:numCache>
              </c:numRef>
            </c:minus>
          </c:errBars>
          <c:val>
            <c:numRef>
              <c:f>Tilley!$N$77:$T$77</c:f>
              <c:numCache>
                <c:formatCode>_-* #,##0.000_-;\-* #,##0.000_-;_-* "-"??_-;_-@_-</c:formatCode>
                <c:ptCount val="7"/>
                <c:pt idx="0">
                  <c:v>10.180798084666668</c:v>
                </c:pt>
                <c:pt idx="1">
                  <c:v>13.191003697333334</c:v>
                </c:pt>
                <c:pt idx="2">
                  <c:v>15.894974611</c:v>
                </c:pt>
                <c:pt idx="3">
                  <c:v>17.760103096666668</c:v>
                </c:pt>
                <c:pt idx="4">
                  <c:v>19.610030013333333</c:v>
                </c:pt>
                <c:pt idx="5">
                  <c:v>27.60472024666667</c:v>
                </c:pt>
                <c:pt idx="6">
                  <c:v>37.843036106666666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6E0-430C-AC66-6A0B482BF497}"/>
            </c:ext>
          </c:extLst>
        </c:ser>
        <c:ser>
          <c:idx val="4"/>
          <c:order val="3"/>
          <c:tx>
            <c:strRef>
              <c:f>Tilley!$N$113</c:f>
              <c:strCache>
                <c:ptCount val="1"/>
                <c:pt idx="0">
                  <c:v>8hr (394mg)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Tilley!$N$115:$T$115</c:f>
                <c:numCache>
                  <c:formatCode>General</c:formatCode>
                  <c:ptCount val="7"/>
                  <c:pt idx="0">
                    <c:v>5.5778911896970378</c:v>
                  </c:pt>
                  <c:pt idx="1">
                    <c:v>2.8029115203763624</c:v>
                  </c:pt>
                  <c:pt idx="2">
                    <c:v>3.8391488996071454</c:v>
                  </c:pt>
                  <c:pt idx="3">
                    <c:v>4.5923143299089553</c:v>
                  </c:pt>
                  <c:pt idx="4">
                    <c:v>5.1156480989372106</c:v>
                  </c:pt>
                  <c:pt idx="5">
                    <c:v>7.6405790774408802</c:v>
                  </c:pt>
                  <c:pt idx="6">
                    <c:v>13.639609085461847</c:v>
                  </c:pt>
                </c:numCache>
              </c:numRef>
            </c:plus>
            <c:minus>
              <c:numRef>
                <c:f>Tilley!$N$115:$T$115</c:f>
                <c:numCache>
                  <c:formatCode>General</c:formatCode>
                  <c:ptCount val="7"/>
                  <c:pt idx="0">
                    <c:v>5.5778911896970378</c:v>
                  </c:pt>
                  <c:pt idx="1">
                    <c:v>2.8029115203763624</c:v>
                  </c:pt>
                  <c:pt idx="2">
                    <c:v>3.8391488996071454</c:v>
                  </c:pt>
                  <c:pt idx="3">
                    <c:v>4.5923143299089553</c:v>
                  </c:pt>
                  <c:pt idx="4">
                    <c:v>5.1156480989372106</c:v>
                  </c:pt>
                  <c:pt idx="5">
                    <c:v>7.6405790774408802</c:v>
                  </c:pt>
                  <c:pt idx="6">
                    <c:v>13.639609085461847</c:v>
                  </c:pt>
                </c:numCache>
              </c:numRef>
            </c:minus>
          </c:errBars>
          <c:val>
            <c:numRef>
              <c:f>Tilley!$N$114:$T$114</c:f>
              <c:numCache>
                <c:formatCode>_-* #,##0.000_-;\-* #,##0.000_-;_-* "-"??_-;_-@_-</c:formatCode>
                <c:ptCount val="7"/>
                <c:pt idx="0">
                  <c:v>6.9410105807333338</c:v>
                </c:pt>
                <c:pt idx="1">
                  <c:v>10.926665570666666</c:v>
                </c:pt>
                <c:pt idx="2">
                  <c:v>14.054459194666665</c:v>
                </c:pt>
                <c:pt idx="3">
                  <c:v>15.760538903333332</c:v>
                </c:pt>
                <c:pt idx="4">
                  <c:v>17.263590953333335</c:v>
                </c:pt>
                <c:pt idx="5">
                  <c:v>24.007007299999998</c:v>
                </c:pt>
                <c:pt idx="6">
                  <c:v>31.456861110000006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6E0-430C-AC66-6A0B482BF497}"/>
            </c:ext>
          </c:extLst>
        </c:ser>
        <c:ser>
          <c:idx val="2"/>
          <c:order val="4"/>
          <c:tx>
            <c:strRef>
              <c:f>Tilley!$N$2</c:f>
              <c:strCache>
                <c:ptCount val="1"/>
                <c:pt idx="0">
                  <c:v>24hr (362mg)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Tilley!$N$4:$T$4</c:f>
                <c:numCache>
                  <c:formatCode>General</c:formatCode>
                  <c:ptCount val="7"/>
                  <c:pt idx="0">
                    <c:v>14.405724471543195</c:v>
                  </c:pt>
                  <c:pt idx="1">
                    <c:v>5.4996505160630837</c:v>
                  </c:pt>
                  <c:pt idx="2">
                    <c:v>2.2657906778859167</c:v>
                  </c:pt>
                  <c:pt idx="3">
                    <c:v>1.8781262665661944</c:v>
                  </c:pt>
                  <c:pt idx="4">
                    <c:v>2.0531746742444077</c:v>
                  </c:pt>
                  <c:pt idx="5">
                    <c:v>4.0060779188657696</c:v>
                  </c:pt>
                  <c:pt idx="6">
                    <c:v>7.5317161555923633</c:v>
                  </c:pt>
                </c:numCache>
              </c:numRef>
            </c:plus>
            <c:minus>
              <c:numRef>
                <c:f>Tilley!$N$4:$T$4</c:f>
                <c:numCache>
                  <c:formatCode>General</c:formatCode>
                  <c:ptCount val="7"/>
                  <c:pt idx="0">
                    <c:v>14.405724471543195</c:v>
                  </c:pt>
                  <c:pt idx="1">
                    <c:v>5.4996505160630837</c:v>
                  </c:pt>
                  <c:pt idx="2">
                    <c:v>2.2657906778859167</c:v>
                  </c:pt>
                  <c:pt idx="3">
                    <c:v>1.8781262665661944</c:v>
                  </c:pt>
                  <c:pt idx="4">
                    <c:v>2.0531746742444077</c:v>
                  </c:pt>
                  <c:pt idx="5">
                    <c:v>4.0060779188657696</c:v>
                  </c:pt>
                  <c:pt idx="6">
                    <c:v>7.5317161555923633</c:v>
                  </c:pt>
                </c:numCache>
              </c:numRef>
            </c:minus>
          </c:errBars>
          <c:cat>
            <c:numRef>
              <c:f>'FG-d1'!$E$40:$K$40</c:f>
              <c:numCache>
                <c:formatCode>General</c:formatCode>
                <c:ptCount val="7"/>
                <c:pt idx="0">
                  <c:v>0.1</c:v>
                </c:pt>
                <c:pt idx="1">
                  <c:v>0.15</c:v>
                </c:pt>
                <c:pt idx="2">
                  <c:v>0.2</c:v>
                </c:pt>
                <c:pt idx="3">
                  <c:v>0.25</c:v>
                </c:pt>
                <c:pt idx="4">
                  <c:v>0.3</c:v>
                </c:pt>
                <c:pt idx="5">
                  <c:v>0.5</c:v>
                </c:pt>
                <c:pt idx="6">
                  <c:v>1</c:v>
                </c:pt>
              </c:numCache>
            </c:numRef>
          </c:cat>
          <c:val>
            <c:numRef>
              <c:f>Tilley!$N$3:$T$3</c:f>
              <c:numCache>
                <c:formatCode>_-* #,##0.000_-;\-* #,##0.000_-;_-* "-"??_-;_-@_-</c:formatCode>
                <c:ptCount val="7"/>
                <c:pt idx="0">
                  <c:v>8.5172864700000002</c:v>
                </c:pt>
                <c:pt idx="1">
                  <c:v>15.359562893000001</c:v>
                </c:pt>
                <c:pt idx="2">
                  <c:v>19.957188586666664</c:v>
                </c:pt>
                <c:pt idx="3">
                  <c:v>22.366129823333335</c:v>
                </c:pt>
                <c:pt idx="4">
                  <c:v>24.466420320000001</c:v>
                </c:pt>
                <c:pt idx="5">
                  <c:v>31.200108596666666</c:v>
                </c:pt>
                <c:pt idx="6">
                  <c:v>39.914828173333341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6E0-430C-AC66-6A0B482BF4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42901684"/>
        <c:axId val="648887844"/>
      </c:barChart>
      <c:catAx>
        <c:axId val="7429016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Particle Size (µm)</a:t>
                </a:r>
              </a:p>
            </c:rich>
          </c:tx>
          <c:layout>
            <c:manualLayout>
              <c:xMode val="edge"/>
              <c:yMode val="edge"/>
              <c:x val="0.37661320663528958"/>
              <c:y val="0.9004334882167998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648887844"/>
        <c:crosses val="autoZero"/>
        <c:auto val="1"/>
        <c:lblAlgn val="ctr"/>
        <c:lblOffset val="100"/>
        <c:noMultiLvlLbl val="1"/>
      </c:catAx>
      <c:valAx>
        <c:axId val="648887844"/>
        <c:scaling>
          <c:orientation val="minMax"/>
          <c:max val="100"/>
          <c:min val="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Filtration Efficiency (%)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crossAx val="742901684"/>
        <c:crosses val="autoZero"/>
        <c:crossBetween val="between"/>
        <c:majorUnit val="10"/>
      </c:valAx>
    </c:plotArea>
    <c:legend>
      <c:legendPos val="r"/>
      <c:layout>
        <c:manualLayout>
          <c:xMode val="edge"/>
          <c:yMode val="edge"/>
          <c:x val="0.26715918300580699"/>
          <c:y val="8.480862153714884E-2"/>
          <c:w val="0.30224591614433466"/>
          <c:h val="0.2508804243992469"/>
        </c:manualLayout>
      </c:layout>
      <c:overlay val="0"/>
    </c:legend>
    <c:plotVisOnly val="1"/>
    <c:dispBlanksAs val="zero"/>
    <c:showDLblsOverMax val="1"/>
  </c:chart>
  <c:spPr>
    <a:ln>
      <a:noFill/>
    </a:ln>
  </c:spPr>
  <c:txPr>
    <a:bodyPr/>
    <a:lstStyle/>
    <a:p>
      <a:pPr>
        <a:defRPr sz="1000" b="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'Discussion compilation'!$C$2</c:f>
              <c:strCache>
                <c:ptCount val="1"/>
                <c:pt idx="0">
                  <c:v>0.15 µm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extLst>
                <c:ext xmlns:c15="http://schemas.microsoft.com/office/drawing/2012/chart" uri="{02D57815-91ED-43cb-92C2-25804820EDAC}">
                  <c15:fullRef>
                    <c15:sqref>'Discussion compilation'!$A$3:$B$12</c15:sqref>
                  </c15:fullRef>
                </c:ext>
              </c:extLst>
              <c:f>('Discussion compilation'!$A$3:$B$5,'Discussion compilation'!$A$7:$B$12)</c:f>
              <c:multiLvlStrCache>
                <c:ptCount val="9"/>
                <c:lvl>
                  <c:pt idx="0">
                    <c:v>1hr</c:v>
                  </c:pt>
                  <c:pt idx="1">
                    <c:v>4hr</c:v>
                  </c:pt>
                  <c:pt idx="2">
                    <c:v>8hr</c:v>
                  </c:pt>
                  <c:pt idx="3">
                    <c:v>4hr</c:v>
                  </c:pt>
                  <c:pt idx="4">
                    <c:v>8hr</c:v>
                  </c:pt>
                  <c:pt idx="5">
                    <c:v>4hr</c:v>
                  </c:pt>
                  <c:pt idx="6">
                    <c:v>8hr</c:v>
                  </c:pt>
                  <c:pt idx="7">
                    <c:v>4hr</c:v>
                  </c:pt>
                  <c:pt idx="8">
                    <c:v>8hr</c:v>
                  </c:pt>
                </c:lvl>
                <c:lvl>
                  <c:pt idx="0">
                    <c:v>Tilley</c:v>
                  </c:pt>
                  <c:pt idx="3">
                    <c:v>FG-D1</c:v>
                  </c:pt>
                  <c:pt idx="5">
                    <c:v>FG-D2</c:v>
                  </c:pt>
                  <c:pt idx="7">
                    <c:v>Tilley + AF2200</c:v>
                  </c:pt>
                </c:lvl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'Discussion compilation'!$C$3:$C$12</c15:sqref>
                  </c15:fullRef>
                </c:ext>
              </c:extLst>
              <c:f>('Discussion compilation'!$C$3:$C$5,'Discussion compilation'!$C$7:$C$12)</c:f>
              <c:numCache>
                <c:formatCode>General</c:formatCode>
                <c:ptCount val="9"/>
                <c:pt idx="0">
                  <c:v>2.2563691083333328</c:v>
                </c:pt>
                <c:pt idx="1">
                  <c:v>3.5159710876666654</c:v>
                </c:pt>
                <c:pt idx="2">
                  <c:v>5.7803092143333341</c:v>
                </c:pt>
                <c:pt idx="3">
                  <c:v>5.6560678716666679</c:v>
                </c:pt>
                <c:pt idx="4">
                  <c:v>2.9669701716666665</c:v>
                </c:pt>
                <c:pt idx="5">
                  <c:v>-0.73393930666666662</c:v>
                </c:pt>
                <c:pt idx="6">
                  <c:v>-3.4234848600000021</c:v>
                </c:pt>
                <c:pt idx="7">
                  <c:v>7.42323116499999</c:v>
                </c:pt>
                <c:pt idx="8">
                  <c:v>2.8419852483333301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2B-4935-AC6E-DEED7C40164A}"/>
            </c:ext>
          </c:extLst>
        </c:ser>
        <c:ser>
          <c:idx val="1"/>
          <c:order val="1"/>
          <c:tx>
            <c:strRef>
              <c:f>'Discussion compilation'!$D$2</c:f>
              <c:strCache>
                <c:ptCount val="1"/>
                <c:pt idx="0">
                  <c:v>0.3 µm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extLst>
                <c:ext xmlns:c15="http://schemas.microsoft.com/office/drawing/2012/chart" uri="{02D57815-91ED-43cb-92C2-25804820EDAC}">
                  <c15:fullRef>
                    <c15:sqref>'Discussion compilation'!$A$3:$B$12</c15:sqref>
                  </c15:fullRef>
                </c:ext>
              </c:extLst>
              <c:f>('Discussion compilation'!$A$3:$B$5,'Discussion compilation'!$A$7:$B$12)</c:f>
              <c:multiLvlStrCache>
                <c:ptCount val="9"/>
                <c:lvl>
                  <c:pt idx="0">
                    <c:v>1hr</c:v>
                  </c:pt>
                  <c:pt idx="1">
                    <c:v>4hr</c:v>
                  </c:pt>
                  <c:pt idx="2">
                    <c:v>8hr</c:v>
                  </c:pt>
                  <c:pt idx="3">
                    <c:v>4hr</c:v>
                  </c:pt>
                  <c:pt idx="4">
                    <c:v>8hr</c:v>
                  </c:pt>
                  <c:pt idx="5">
                    <c:v>4hr</c:v>
                  </c:pt>
                  <c:pt idx="6">
                    <c:v>8hr</c:v>
                  </c:pt>
                  <c:pt idx="7">
                    <c:v>4hr</c:v>
                  </c:pt>
                  <c:pt idx="8">
                    <c:v>8hr</c:v>
                  </c:pt>
                </c:lvl>
                <c:lvl>
                  <c:pt idx="0">
                    <c:v>Tilley</c:v>
                  </c:pt>
                  <c:pt idx="3">
                    <c:v>FG-D1</c:v>
                  </c:pt>
                  <c:pt idx="5">
                    <c:v>FG-D2</c:v>
                  </c:pt>
                  <c:pt idx="7">
                    <c:v>Tilley + AF2200</c:v>
                  </c:pt>
                </c:lvl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'Discussion compilation'!$D$3:$D$12</c15:sqref>
                  </c15:fullRef>
                </c:ext>
              </c:extLst>
              <c:f>('Discussion compilation'!$D$3:$D$5,'Discussion compilation'!$D$7:$D$12)</c:f>
              <c:numCache>
                <c:formatCode>General</c:formatCode>
                <c:ptCount val="9"/>
                <c:pt idx="0">
                  <c:v>5.0664578850000019</c:v>
                </c:pt>
                <c:pt idx="1">
                  <c:v>7.0082336516666679</c:v>
                </c:pt>
                <c:pt idx="2">
                  <c:v>9.3546727116666659</c:v>
                </c:pt>
                <c:pt idx="3">
                  <c:v>1.6467726316666713</c:v>
                </c:pt>
                <c:pt idx="4">
                  <c:v>6.1700838233333428</c:v>
                </c:pt>
                <c:pt idx="5">
                  <c:v>-1.1166988733333412</c:v>
                </c:pt>
                <c:pt idx="6">
                  <c:v>4.5449533333297154E-3</c:v>
                </c:pt>
                <c:pt idx="7">
                  <c:v>5.4489734066666671</c:v>
                </c:pt>
                <c:pt idx="8">
                  <c:v>3.8043060799999893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62B-4935-AC6E-DEED7C40164A}"/>
            </c:ext>
          </c:extLst>
        </c:ser>
        <c:ser>
          <c:idx val="2"/>
          <c:order val="2"/>
          <c:tx>
            <c:strRef>
              <c:f>'Discussion compilation'!$E$2</c:f>
              <c:strCache>
                <c:ptCount val="1"/>
                <c:pt idx="0">
                  <c:v>1 µm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extLst>
                <c:ext xmlns:c15="http://schemas.microsoft.com/office/drawing/2012/chart" uri="{02D57815-91ED-43cb-92C2-25804820EDAC}">
                  <c15:fullRef>
                    <c15:sqref>'Discussion compilation'!$A$3:$B$12</c15:sqref>
                  </c15:fullRef>
                </c:ext>
              </c:extLst>
              <c:f>('Discussion compilation'!$A$3:$B$5,'Discussion compilation'!$A$7:$B$12)</c:f>
              <c:multiLvlStrCache>
                <c:ptCount val="9"/>
                <c:lvl>
                  <c:pt idx="0">
                    <c:v>1hr</c:v>
                  </c:pt>
                  <c:pt idx="1">
                    <c:v>4hr</c:v>
                  </c:pt>
                  <c:pt idx="2">
                    <c:v>8hr</c:v>
                  </c:pt>
                  <c:pt idx="3">
                    <c:v>4hr</c:v>
                  </c:pt>
                  <c:pt idx="4">
                    <c:v>8hr</c:v>
                  </c:pt>
                  <c:pt idx="5">
                    <c:v>4hr</c:v>
                  </c:pt>
                  <c:pt idx="6">
                    <c:v>8hr</c:v>
                  </c:pt>
                  <c:pt idx="7">
                    <c:v>4hr</c:v>
                  </c:pt>
                  <c:pt idx="8">
                    <c:v>8hr</c:v>
                  </c:pt>
                </c:lvl>
                <c:lvl>
                  <c:pt idx="0">
                    <c:v>Tilley</c:v>
                  </c:pt>
                  <c:pt idx="3">
                    <c:v>FG-D1</c:v>
                  </c:pt>
                  <c:pt idx="5">
                    <c:v>FG-D2</c:v>
                  </c:pt>
                  <c:pt idx="7">
                    <c:v>Tilley + AF2200</c:v>
                  </c:pt>
                </c:lvl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'Discussion compilation'!$E$3:$E$12</c15:sqref>
                  </c15:fullRef>
                </c:ext>
              </c:extLst>
              <c:f>('Discussion compilation'!$E$3:$E$5,'Discussion compilation'!$E$7:$E$12)</c:f>
              <c:numCache>
                <c:formatCode>General</c:formatCode>
                <c:ptCount val="9"/>
                <c:pt idx="0">
                  <c:v>7.5606433499999994</c:v>
                </c:pt>
                <c:pt idx="1">
                  <c:v>13.098609903333333</c:v>
                </c:pt>
                <c:pt idx="2">
                  <c:v>19.484784899999994</c:v>
                </c:pt>
                <c:pt idx="3">
                  <c:v>7.49484039499999</c:v>
                </c:pt>
                <c:pt idx="4">
                  <c:v>9.9536677549999979</c:v>
                </c:pt>
                <c:pt idx="5">
                  <c:v>7.3875135866666781</c:v>
                </c:pt>
                <c:pt idx="6">
                  <c:v>15.188550323333345</c:v>
                </c:pt>
                <c:pt idx="7">
                  <c:v>4.2113270183333356</c:v>
                </c:pt>
                <c:pt idx="8">
                  <c:v>2.8565574416666522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62B-4935-AC6E-DEED7C4016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82062592"/>
        <c:axId val="282063008"/>
      </c:barChart>
      <c:catAx>
        <c:axId val="282062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2063008"/>
        <c:crosses val="autoZero"/>
        <c:auto val="1"/>
        <c:lblAlgn val="ctr"/>
        <c:lblOffset val="100"/>
        <c:noMultiLvlLbl val="0"/>
      </c:catAx>
      <c:valAx>
        <c:axId val="282063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20625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'Discussion compilation'!$C$2</c:f>
              <c:strCache>
                <c:ptCount val="1"/>
                <c:pt idx="0">
                  <c:v>0.15 µm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extLst>
                <c:ext xmlns:c15="http://schemas.microsoft.com/office/drawing/2012/chart" uri="{02D57815-91ED-43cb-92C2-25804820EDAC}">
                  <c15:fullRef>
                    <c15:sqref>'Discussion compilation'!$A$13:$B$20</c15:sqref>
                  </c15:fullRef>
                </c:ext>
              </c:extLst>
              <c:f>('Discussion compilation'!$A$13:$B$15,'Discussion compilation'!$A$17:$B$20)</c:f>
              <c:multiLvlStrCache>
                <c:ptCount val="7"/>
                <c:lvl>
                  <c:pt idx="0">
                    <c:v>1hr</c:v>
                  </c:pt>
                  <c:pt idx="1">
                    <c:v>4hr</c:v>
                  </c:pt>
                  <c:pt idx="2">
                    <c:v>8hr</c:v>
                  </c:pt>
                  <c:pt idx="3">
                    <c:v>4hr</c:v>
                  </c:pt>
                  <c:pt idx="4">
                    <c:v>8hr</c:v>
                  </c:pt>
                  <c:pt idx="5">
                    <c:v>4hr</c:v>
                  </c:pt>
                  <c:pt idx="6">
                    <c:v>8hr</c:v>
                  </c:pt>
                </c:lvl>
                <c:lvl>
                  <c:pt idx="0">
                    <c:v>Disp</c:v>
                  </c:pt>
                  <c:pt idx="3">
                    <c:v>L3</c:v>
                  </c:pt>
                  <c:pt idx="5">
                    <c:v>N95</c:v>
                  </c:pt>
                </c:lvl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'Discussion compilation'!$C$13:$C$20</c15:sqref>
                  </c15:fullRef>
                </c:ext>
              </c:extLst>
              <c:f>('Discussion compilation'!$C$13:$C$15,'Discussion compilation'!$C$17:$C$20)</c:f>
              <c:numCache>
                <c:formatCode>General</c:formatCode>
                <c:ptCount val="7"/>
                <c:pt idx="0">
                  <c:v>2.3738596033333366</c:v>
                </c:pt>
                <c:pt idx="1">
                  <c:v>2.7130559933333345</c:v>
                </c:pt>
                <c:pt idx="2">
                  <c:v>4.0394443666666717</c:v>
                </c:pt>
                <c:pt idx="3">
                  <c:v>-0.88905491500001688</c:v>
                </c:pt>
                <c:pt idx="4">
                  <c:v>0.21229719166666428</c:v>
                </c:pt>
                <c:pt idx="5">
                  <c:v>1.9778550459007249</c:v>
                </c:pt>
                <c:pt idx="6">
                  <c:v>2.2497139692340653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A0E-4815-BB82-7C0B46648A11}"/>
            </c:ext>
          </c:extLst>
        </c:ser>
        <c:ser>
          <c:idx val="1"/>
          <c:order val="1"/>
          <c:tx>
            <c:strRef>
              <c:f>'Discussion compilation'!$D$2</c:f>
              <c:strCache>
                <c:ptCount val="1"/>
                <c:pt idx="0">
                  <c:v>0.3 µm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extLst>
                <c:ext xmlns:c15="http://schemas.microsoft.com/office/drawing/2012/chart" uri="{02D57815-91ED-43cb-92C2-25804820EDAC}">
                  <c15:fullRef>
                    <c15:sqref>'Discussion compilation'!$A$13:$B$20</c15:sqref>
                  </c15:fullRef>
                </c:ext>
              </c:extLst>
              <c:f>('Discussion compilation'!$A$13:$B$15,'Discussion compilation'!$A$17:$B$20)</c:f>
              <c:multiLvlStrCache>
                <c:ptCount val="7"/>
                <c:lvl>
                  <c:pt idx="0">
                    <c:v>1hr</c:v>
                  </c:pt>
                  <c:pt idx="1">
                    <c:v>4hr</c:v>
                  </c:pt>
                  <c:pt idx="2">
                    <c:v>8hr</c:v>
                  </c:pt>
                  <c:pt idx="3">
                    <c:v>4hr</c:v>
                  </c:pt>
                  <c:pt idx="4">
                    <c:v>8hr</c:v>
                  </c:pt>
                  <c:pt idx="5">
                    <c:v>4hr</c:v>
                  </c:pt>
                  <c:pt idx="6">
                    <c:v>8hr</c:v>
                  </c:pt>
                </c:lvl>
                <c:lvl>
                  <c:pt idx="0">
                    <c:v>Disp</c:v>
                  </c:pt>
                  <c:pt idx="3">
                    <c:v>L3</c:v>
                  </c:pt>
                  <c:pt idx="5">
                    <c:v>N95</c:v>
                  </c:pt>
                </c:lvl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'Discussion compilation'!$D$13:$D$20</c15:sqref>
                  </c15:fullRef>
                </c:ext>
              </c:extLst>
              <c:f>('Discussion compilation'!$D$13:$D$15,'Discussion compilation'!$D$17:$D$20)</c:f>
              <c:numCache>
                <c:formatCode>General</c:formatCode>
                <c:ptCount val="7"/>
                <c:pt idx="0">
                  <c:v>1.6407796299999973</c:v>
                </c:pt>
                <c:pt idx="1">
                  <c:v>3.4583571466666641</c:v>
                </c:pt>
                <c:pt idx="2">
                  <c:v>2.6216808133333345</c:v>
                </c:pt>
                <c:pt idx="3">
                  <c:v>0.5915793166666532</c:v>
                </c:pt>
                <c:pt idx="4">
                  <c:v>1.1031502099999813</c:v>
                </c:pt>
                <c:pt idx="5">
                  <c:v>0.55320899019662306</c:v>
                </c:pt>
                <c:pt idx="6">
                  <c:v>0.58022185019662231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A0E-4815-BB82-7C0B46648A11}"/>
            </c:ext>
          </c:extLst>
        </c:ser>
        <c:ser>
          <c:idx val="2"/>
          <c:order val="2"/>
          <c:tx>
            <c:strRef>
              <c:f>'Discussion compilation'!$E$2</c:f>
              <c:strCache>
                <c:ptCount val="1"/>
                <c:pt idx="0">
                  <c:v>1 µm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extLst>
                <c:ext xmlns:c15="http://schemas.microsoft.com/office/drawing/2012/chart" uri="{02D57815-91ED-43cb-92C2-25804820EDAC}">
                  <c15:fullRef>
                    <c15:sqref>'Discussion compilation'!$A$13:$B$20</c15:sqref>
                  </c15:fullRef>
                </c:ext>
              </c:extLst>
              <c:f>('Discussion compilation'!$A$13:$B$15,'Discussion compilation'!$A$17:$B$20)</c:f>
              <c:multiLvlStrCache>
                <c:ptCount val="7"/>
                <c:lvl>
                  <c:pt idx="0">
                    <c:v>1hr</c:v>
                  </c:pt>
                  <c:pt idx="1">
                    <c:v>4hr</c:v>
                  </c:pt>
                  <c:pt idx="2">
                    <c:v>8hr</c:v>
                  </c:pt>
                  <c:pt idx="3">
                    <c:v>4hr</c:v>
                  </c:pt>
                  <c:pt idx="4">
                    <c:v>8hr</c:v>
                  </c:pt>
                  <c:pt idx="5">
                    <c:v>4hr</c:v>
                  </c:pt>
                  <c:pt idx="6">
                    <c:v>8hr</c:v>
                  </c:pt>
                </c:lvl>
                <c:lvl>
                  <c:pt idx="0">
                    <c:v>Disp</c:v>
                  </c:pt>
                  <c:pt idx="3">
                    <c:v>L3</c:v>
                  </c:pt>
                  <c:pt idx="5">
                    <c:v>N95</c:v>
                  </c:pt>
                </c:lvl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'Discussion compilation'!$E$13:$E$20</c15:sqref>
                  </c15:fullRef>
                </c:ext>
              </c:extLst>
              <c:f>('Discussion compilation'!$E$13:$E$15,'Discussion compilation'!$E$17:$E$20)</c:f>
              <c:numCache>
                <c:formatCode>General</c:formatCode>
                <c:ptCount val="7"/>
                <c:pt idx="0">
                  <c:v>0.80363482000001341</c:v>
                </c:pt>
                <c:pt idx="1">
                  <c:v>4.2611539033333514</c:v>
                </c:pt>
                <c:pt idx="2">
                  <c:v>2.2981610633333389</c:v>
                </c:pt>
                <c:pt idx="3">
                  <c:v>0.10137532000000249</c:v>
                </c:pt>
                <c:pt idx="4">
                  <c:v>0.40481365333333486</c:v>
                </c:pt>
                <c:pt idx="5">
                  <c:v>3.120304675239538E-2</c:v>
                </c:pt>
                <c:pt idx="6">
                  <c:v>3.6364293419083538E-2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A0E-4815-BB82-7C0B46648A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30242816"/>
        <c:axId val="1030246144"/>
      </c:barChart>
      <c:catAx>
        <c:axId val="1030242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0246144"/>
        <c:crosses val="autoZero"/>
        <c:auto val="1"/>
        <c:lblAlgn val="ctr"/>
        <c:lblOffset val="100"/>
        <c:noMultiLvlLbl val="0"/>
      </c:catAx>
      <c:valAx>
        <c:axId val="1030246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02428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4.xml"/><Relationship Id="rId2" Type="http://schemas.openxmlformats.org/officeDocument/2006/relationships/chart" Target="../charts/chart13.xml"/><Relationship Id="rId1" Type="http://schemas.openxmlformats.org/officeDocument/2006/relationships/chart" Target="../charts/chart12.xml"/><Relationship Id="rId6" Type="http://schemas.openxmlformats.org/officeDocument/2006/relationships/chart" Target="../charts/chart17.xml"/><Relationship Id="rId5" Type="http://schemas.openxmlformats.org/officeDocument/2006/relationships/chart" Target="../charts/chart16.xml"/><Relationship Id="rId4" Type="http://schemas.openxmlformats.org/officeDocument/2006/relationships/chart" Target="../charts/chart1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590550</xdr:colOff>
      <xdr:row>1</xdr:row>
      <xdr:rowOff>14287</xdr:rowOff>
    </xdr:from>
    <xdr:to>
      <xdr:col>28</xdr:col>
      <xdr:colOff>285750</xdr:colOff>
      <xdr:row>15</xdr:row>
      <xdr:rowOff>90487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39DE0E1-E839-4D28-896B-28B4E0A7B05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328612</xdr:colOff>
      <xdr:row>43</xdr:row>
      <xdr:rowOff>157162</xdr:rowOff>
    </xdr:from>
    <xdr:to>
      <xdr:col>30</xdr:col>
      <xdr:colOff>23812</xdr:colOff>
      <xdr:row>58</xdr:row>
      <xdr:rowOff>42862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A15F837-3DA5-4D3F-ADD9-83C7A65CF0B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30</xdr:col>
      <xdr:colOff>495300</xdr:colOff>
      <xdr:row>44</xdr:row>
      <xdr:rowOff>0</xdr:rowOff>
    </xdr:from>
    <xdr:to>
      <xdr:col>38</xdr:col>
      <xdr:colOff>190500</xdr:colOff>
      <xdr:row>58</xdr:row>
      <xdr:rowOff>76200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CCEE0EC-CFCA-4242-934E-981B646F1D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30</xdr:col>
      <xdr:colOff>533400</xdr:colOff>
      <xdr:row>59</xdr:row>
      <xdr:rowOff>19050</xdr:rowOff>
    </xdr:from>
    <xdr:to>
      <xdr:col>38</xdr:col>
      <xdr:colOff>228600</xdr:colOff>
      <xdr:row>85</xdr:row>
      <xdr:rowOff>95250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D8E083D4-EA4E-44F8-B835-8D84D702E41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47</xdr:col>
      <xdr:colOff>133350</xdr:colOff>
      <xdr:row>2</xdr:row>
      <xdr:rowOff>90487</xdr:rowOff>
    </xdr:from>
    <xdr:to>
      <xdr:col>54</xdr:col>
      <xdr:colOff>438150</xdr:colOff>
      <xdr:row>16</xdr:row>
      <xdr:rowOff>138112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67023D3C-D73B-46A4-B152-F3286A2356E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46</xdr:col>
      <xdr:colOff>447675</xdr:colOff>
      <xdr:row>18</xdr:row>
      <xdr:rowOff>4762</xdr:rowOff>
    </xdr:from>
    <xdr:to>
      <xdr:col>54</xdr:col>
      <xdr:colOff>142875</xdr:colOff>
      <xdr:row>31</xdr:row>
      <xdr:rowOff>128587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F9E35C7B-F686-4CF2-966C-E227095828C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40</xdr:col>
      <xdr:colOff>0</xdr:colOff>
      <xdr:row>22</xdr:row>
      <xdr:rowOff>0</xdr:rowOff>
    </xdr:from>
    <xdr:to>
      <xdr:col>45</xdr:col>
      <xdr:colOff>314325</xdr:colOff>
      <xdr:row>35</xdr:row>
      <xdr:rowOff>28575</xdr:rowOff>
    </xdr:to>
    <xdr:graphicFrame macro="">
      <xdr:nvGraphicFramePr>
        <xdr:cNvPr id="11" name="Chart 10" title="Chart">
          <a:extLst>
            <a:ext uri="{FF2B5EF4-FFF2-40B4-BE49-F238E27FC236}">
              <a16:creationId xmlns:a16="http://schemas.microsoft.com/office/drawing/2014/main" id="{40350B9F-0096-41C8-94FB-BE0A284E734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566737</xdr:colOff>
      <xdr:row>0</xdr:row>
      <xdr:rowOff>0</xdr:rowOff>
    </xdr:from>
    <xdr:to>
      <xdr:col>19</xdr:col>
      <xdr:colOff>261937</xdr:colOff>
      <xdr:row>14</xdr:row>
      <xdr:rowOff>76200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7E34A99-4A2A-408F-B8CD-71947CF564F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214312</xdr:colOff>
      <xdr:row>14</xdr:row>
      <xdr:rowOff>185737</xdr:rowOff>
    </xdr:from>
    <xdr:to>
      <xdr:col>13</xdr:col>
      <xdr:colOff>519112</xdr:colOff>
      <xdr:row>29</xdr:row>
      <xdr:rowOff>71437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63FA6FB8-A90D-4DAE-8530-E512612E756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2</xdr:row>
      <xdr:rowOff>61912</xdr:rowOff>
    </xdr:from>
    <xdr:to>
      <xdr:col>11</xdr:col>
      <xdr:colOff>542925</xdr:colOff>
      <xdr:row>19</xdr:row>
      <xdr:rowOff>80962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A89EC33-38AB-4D5A-A706-E9A2F295376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161925</xdr:colOff>
      <xdr:row>19</xdr:row>
      <xdr:rowOff>133350</xdr:rowOff>
    </xdr:from>
    <xdr:to>
      <xdr:col>11</xdr:col>
      <xdr:colOff>466725</xdr:colOff>
      <xdr:row>38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8254EC5-C739-4F75-8D7A-FED9F14EEA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590550</xdr:colOff>
      <xdr:row>1</xdr:row>
      <xdr:rowOff>14287</xdr:rowOff>
    </xdr:from>
    <xdr:to>
      <xdr:col>28</xdr:col>
      <xdr:colOff>285750</xdr:colOff>
      <xdr:row>15</xdr:row>
      <xdr:rowOff>90487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754DE93-0D2D-4F74-8EAC-63D62E0245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328612</xdr:colOff>
      <xdr:row>43</xdr:row>
      <xdr:rowOff>157162</xdr:rowOff>
    </xdr:from>
    <xdr:to>
      <xdr:col>30</xdr:col>
      <xdr:colOff>23812</xdr:colOff>
      <xdr:row>58</xdr:row>
      <xdr:rowOff>42862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A9A53B9-BDFD-422F-A405-AE57276BD11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30</xdr:col>
      <xdr:colOff>495300</xdr:colOff>
      <xdr:row>44</xdr:row>
      <xdr:rowOff>0</xdr:rowOff>
    </xdr:from>
    <xdr:to>
      <xdr:col>38</xdr:col>
      <xdr:colOff>190500</xdr:colOff>
      <xdr:row>58</xdr:row>
      <xdr:rowOff>76200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4868DFB-53F9-4F53-B995-631D3EC07A4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31</xdr:col>
      <xdr:colOff>0</xdr:colOff>
      <xdr:row>59</xdr:row>
      <xdr:rowOff>0</xdr:rowOff>
    </xdr:from>
    <xdr:to>
      <xdr:col>38</xdr:col>
      <xdr:colOff>304800</xdr:colOff>
      <xdr:row>85</xdr:row>
      <xdr:rowOff>76200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5CEC0F41-CA91-4BF9-96AD-C2F8242127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40</xdr:col>
      <xdr:colOff>390525</xdr:colOff>
      <xdr:row>1</xdr:row>
      <xdr:rowOff>109537</xdr:rowOff>
    </xdr:from>
    <xdr:to>
      <xdr:col>48</xdr:col>
      <xdr:colOff>85725</xdr:colOff>
      <xdr:row>15</xdr:row>
      <xdr:rowOff>157162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C70D7F5E-55D0-45F0-94C6-00E02351313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40</xdr:col>
      <xdr:colOff>285750</xdr:colOff>
      <xdr:row>16</xdr:row>
      <xdr:rowOff>38100</xdr:rowOff>
    </xdr:from>
    <xdr:to>
      <xdr:col>45</xdr:col>
      <xdr:colOff>600075</xdr:colOff>
      <xdr:row>30</xdr:row>
      <xdr:rowOff>66675</xdr:rowOff>
    </xdr:to>
    <xdr:graphicFrame macro="">
      <xdr:nvGraphicFramePr>
        <xdr:cNvPr id="8" name="Chart 7" title="Chart">
          <a:extLst>
            <a:ext uri="{FF2B5EF4-FFF2-40B4-BE49-F238E27FC236}">
              <a16:creationId xmlns:a16="http://schemas.microsoft.com/office/drawing/2014/main" id="{CAFEEF56-D56E-4CB8-B587-0183D5A900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0</xdr:colOff>
      <xdr:row>2</xdr:row>
      <xdr:rowOff>0</xdr:rowOff>
    </xdr:from>
    <xdr:to>
      <xdr:col>26</xdr:col>
      <xdr:colOff>314325</xdr:colOff>
      <xdr:row>16</xdr:row>
      <xdr:rowOff>0</xdr:rowOff>
    </xdr:to>
    <xdr:graphicFrame macro="">
      <xdr:nvGraphicFramePr>
        <xdr:cNvPr id="2" name="Chart 1" title="Chart">
          <a:extLst>
            <a:ext uri="{FF2B5EF4-FFF2-40B4-BE49-F238E27FC236}">
              <a16:creationId xmlns:a16="http://schemas.microsoft.com/office/drawing/2014/main" id="{48657434-F6B1-4AA7-B080-B330003C5A9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28575</xdr:colOff>
      <xdr:row>0</xdr:row>
      <xdr:rowOff>0</xdr:rowOff>
    </xdr:from>
    <xdr:to>
      <xdr:col>26</xdr:col>
      <xdr:colOff>342900</xdr:colOff>
      <xdr:row>14</xdr:row>
      <xdr:rowOff>0</xdr:rowOff>
    </xdr:to>
    <xdr:graphicFrame macro="">
      <xdr:nvGraphicFramePr>
        <xdr:cNvPr id="2" name="Chart 1" title="Chart">
          <a:extLst>
            <a:ext uri="{FF2B5EF4-FFF2-40B4-BE49-F238E27FC236}">
              <a16:creationId xmlns:a16="http://schemas.microsoft.com/office/drawing/2014/main" id="{1FAD8AEF-9532-41CF-89D5-57DCDD4CDA0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581025</xdr:colOff>
      <xdr:row>1</xdr:row>
      <xdr:rowOff>28575</xdr:rowOff>
    </xdr:from>
    <xdr:to>
      <xdr:col>26</xdr:col>
      <xdr:colOff>285750</xdr:colOff>
      <xdr:row>15</xdr:row>
      <xdr:rowOff>28575</xdr:rowOff>
    </xdr:to>
    <xdr:graphicFrame macro="">
      <xdr:nvGraphicFramePr>
        <xdr:cNvPr id="3" name="Chart 2" title="Chart">
          <a:extLst>
            <a:ext uri="{FF2B5EF4-FFF2-40B4-BE49-F238E27FC236}">
              <a16:creationId xmlns:a16="http://schemas.microsoft.com/office/drawing/2014/main" id="{3D2BBDF1-1C00-46CE-90DD-99DBDB23F07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0</xdr:colOff>
      <xdr:row>0</xdr:row>
      <xdr:rowOff>0</xdr:rowOff>
    </xdr:from>
    <xdr:to>
      <xdr:col>27</xdr:col>
      <xdr:colOff>314325</xdr:colOff>
      <xdr:row>14</xdr:row>
      <xdr:rowOff>0</xdr:rowOff>
    </xdr:to>
    <xdr:graphicFrame macro="">
      <xdr:nvGraphicFramePr>
        <xdr:cNvPr id="2" name="Chart 1" title="Chart">
          <a:extLst>
            <a:ext uri="{FF2B5EF4-FFF2-40B4-BE49-F238E27FC236}">
              <a16:creationId xmlns:a16="http://schemas.microsoft.com/office/drawing/2014/main" id="{B2ED7B8B-ACF1-4D76-8B8B-2698BC99383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0</xdr:colOff>
      <xdr:row>2</xdr:row>
      <xdr:rowOff>0</xdr:rowOff>
    </xdr:from>
    <xdr:to>
      <xdr:col>27</xdr:col>
      <xdr:colOff>314325</xdr:colOff>
      <xdr:row>16</xdr:row>
      <xdr:rowOff>0</xdr:rowOff>
    </xdr:to>
    <xdr:graphicFrame macro="">
      <xdr:nvGraphicFramePr>
        <xdr:cNvPr id="2" name="Chart 1" title="Chart">
          <a:extLst>
            <a:ext uri="{FF2B5EF4-FFF2-40B4-BE49-F238E27FC236}">
              <a16:creationId xmlns:a16="http://schemas.microsoft.com/office/drawing/2014/main" id="{A8ED0F94-B482-43EA-803B-16C02777AD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thorax.bmj.com/content/59/8/694.abstract" TargetMode="External"/><Relationship Id="rId2" Type="http://schemas.openxmlformats.org/officeDocument/2006/relationships/hyperlink" Target="http://thorax.bmj.com/content/59/8/694.abstract" TargetMode="External"/><Relationship Id="rId1" Type="http://schemas.openxmlformats.org/officeDocument/2006/relationships/hyperlink" Target="https://www.atsjournals.org/doi/10.1164/ajrccm.165.5.2101018?url_ver=Z39.88-2003&amp;rfr_id=ori:rid:crossref.org&amp;rfr_dat=cr_pub%20%200pubmed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://thorax.bmj.com/content/59/8/694.abstract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D6DA7A-EAE0-4199-9AF8-5A612D4154C9}">
  <dimension ref="A1:O12"/>
  <sheetViews>
    <sheetView workbookViewId="0">
      <selection activeCell="I2" sqref="I2"/>
    </sheetView>
  </sheetViews>
  <sheetFormatPr defaultRowHeight="14.4" x14ac:dyDescent="0.3"/>
  <cols>
    <col min="1" max="1" width="21.44140625" customWidth="1"/>
    <col min="2" max="2" width="6.33203125" customWidth="1"/>
    <col min="3" max="3" width="10.109375" customWidth="1"/>
    <col min="4" max="4" width="6.88671875" customWidth="1"/>
    <col min="6" max="6" width="21.44140625" customWidth="1"/>
    <col min="11" max="11" width="14.6640625" customWidth="1"/>
  </cols>
  <sheetData>
    <row r="1" spans="1:15" x14ac:dyDescent="0.3">
      <c r="A1" s="2" t="s">
        <v>0</v>
      </c>
      <c r="D1" t="s">
        <v>1</v>
      </c>
      <c r="F1" s="2" t="s">
        <v>2</v>
      </c>
      <c r="K1" s="2" t="s">
        <v>3</v>
      </c>
      <c r="L1" s="5"/>
    </row>
    <row r="2" spans="1:15" ht="30.75" customHeight="1" x14ac:dyDescent="0.3">
      <c r="A2" t="s">
        <v>4</v>
      </c>
      <c r="B2">
        <v>497</v>
      </c>
      <c r="C2" t="s">
        <v>5</v>
      </c>
      <c r="D2" s="4">
        <v>1</v>
      </c>
      <c r="F2" s="3" t="s">
        <v>6</v>
      </c>
      <c r="G2" s="5">
        <f>B2*10^-6*B3</f>
        <v>2.9044679999999996E-2</v>
      </c>
      <c r="H2" t="s">
        <v>7</v>
      </c>
      <c r="I2">
        <f>G2*1000</f>
        <v>29.044679999999996</v>
      </c>
      <c r="J2" t="s">
        <v>8</v>
      </c>
      <c r="L2" s="5" t="s">
        <v>9</v>
      </c>
      <c r="M2" t="s">
        <v>10</v>
      </c>
      <c r="N2" t="s">
        <v>11</v>
      </c>
      <c r="O2" t="s">
        <v>12</v>
      </c>
    </row>
    <row r="3" spans="1:15" ht="29.25" customHeight="1" x14ac:dyDescent="0.3">
      <c r="A3" t="s">
        <v>13</v>
      </c>
      <c r="B3">
        <v>58.44</v>
      </c>
      <c r="C3" t="s">
        <v>14</v>
      </c>
      <c r="F3" s="3" t="s">
        <v>15</v>
      </c>
      <c r="G3" s="5">
        <f>(((B6-B5)/(22.5-15))*(18.9-15))+1.019</f>
        <v>1.1952799999999999</v>
      </c>
      <c r="H3" t="s">
        <v>16</v>
      </c>
      <c r="I3">
        <f>G3*10</f>
        <v>11.9528</v>
      </c>
      <c r="J3" t="s">
        <v>17</v>
      </c>
      <c r="L3" t="s">
        <v>18</v>
      </c>
      <c r="M3" t="s">
        <v>19</v>
      </c>
    </row>
    <row r="4" spans="1:15" ht="28.8" x14ac:dyDescent="0.3">
      <c r="A4" t="s">
        <v>20</v>
      </c>
      <c r="B4" s="1">
        <v>6</v>
      </c>
      <c r="C4" t="s">
        <v>21</v>
      </c>
      <c r="D4" s="4">
        <v>2</v>
      </c>
      <c r="F4" s="3" t="s">
        <v>22</v>
      </c>
      <c r="G4" s="5">
        <f>I3*8</f>
        <v>95.622399999999999</v>
      </c>
      <c r="H4" t="s">
        <v>23</v>
      </c>
      <c r="L4" t="s">
        <v>24</v>
      </c>
      <c r="M4" t="s">
        <v>25</v>
      </c>
    </row>
    <row r="5" spans="1:15" ht="28.8" x14ac:dyDescent="0.3">
      <c r="A5" t="s">
        <v>26</v>
      </c>
      <c r="B5" s="1">
        <v>1.0189999999999999</v>
      </c>
      <c r="C5" t="s">
        <v>16</v>
      </c>
      <c r="D5" s="4">
        <v>2</v>
      </c>
      <c r="F5" s="3" t="s">
        <v>27</v>
      </c>
      <c r="G5" s="5">
        <f>I3*4</f>
        <v>47.811199999999999</v>
      </c>
      <c r="H5" t="s">
        <v>23</v>
      </c>
      <c r="L5" s="5" t="s">
        <v>28</v>
      </c>
      <c r="M5" t="s">
        <v>25</v>
      </c>
    </row>
    <row r="6" spans="1:15" x14ac:dyDescent="0.3">
      <c r="A6" t="s">
        <v>29</v>
      </c>
      <c r="B6" s="1">
        <v>1.3580000000000001</v>
      </c>
      <c r="C6" t="s">
        <v>16</v>
      </c>
      <c r="D6" s="4">
        <v>2</v>
      </c>
      <c r="G6" s="5"/>
    </row>
    <row r="7" spans="1:15" x14ac:dyDescent="0.3">
      <c r="F7" t="s">
        <v>3</v>
      </c>
      <c r="G7" s="5"/>
      <c r="K7" t="s">
        <v>30</v>
      </c>
    </row>
    <row r="8" spans="1:15" x14ac:dyDescent="0.3">
      <c r="G8" s="5"/>
      <c r="L8">
        <f>8*3+8*3+8*3+8*3+3*4+3</f>
        <v>111</v>
      </c>
      <c r="M8" t="s">
        <v>31</v>
      </c>
    </row>
    <row r="9" spans="1:15" x14ac:dyDescent="0.3">
      <c r="K9" t="s">
        <v>32</v>
      </c>
      <c r="L9">
        <f>L8*I3</f>
        <v>1326.7608</v>
      </c>
      <c r="M9" t="s">
        <v>23</v>
      </c>
    </row>
    <row r="11" spans="1:15" ht="43.2" x14ac:dyDescent="0.3">
      <c r="F11" s="6" t="s">
        <v>33</v>
      </c>
      <c r="G11" s="7" t="s">
        <v>34</v>
      </c>
      <c r="H11" s="7"/>
      <c r="I11" s="6" t="s">
        <v>35</v>
      </c>
      <c r="J11" s="7">
        <f>(B4*1500)</f>
        <v>9000</v>
      </c>
      <c r="K11" s="7" t="s">
        <v>36</v>
      </c>
      <c r="L11" s="7"/>
      <c r="M11" s="7" t="s">
        <v>37</v>
      </c>
      <c r="N11" s="8">
        <f>I2*1.5</f>
        <v>43.567019999999992</v>
      </c>
      <c r="O11" s="7" t="s">
        <v>38</v>
      </c>
    </row>
    <row r="12" spans="1:15" x14ac:dyDescent="0.3">
      <c r="I12" t="s">
        <v>39</v>
      </c>
      <c r="J12" s="7" t="s">
        <v>40</v>
      </c>
    </row>
  </sheetData>
  <hyperlinks>
    <hyperlink ref="D2" r:id="rId1" display="https://www.atsjournals.org/doi/10.1164/ajrccm.165.5.2101018?url_ver=Z39.88-2003&amp;rfr_id=ori:rid:crossref.org&amp;rfr_dat=cr_pub%20%200pubmed" xr:uid="{BEBE2B2E-E441-4892-A666-07F80D55D42B}"/>
    <hyperlink ref="D4" r:id="rId2" display="http://thorax.bmj.com/content/59/8/694.abstract" xr:uid="{E7A21532-E35A-49C9-A7DD-C712394DEE81}"/>
    <hyperlink ref="D5" r:id="rId3" display="http://thorax.bmj.com/content/59/8/694.abstract" xr:uid="{0F7507E8-58B5-47A8-8734-3FDBC72AAF2B}"/>
    <hyperlink ref="D6" r:id="rId4" display="http://thorax.bmj.com/content/59/8/694.abstract" xr:uid="{5840AF2B-7B0A-4549-922D-E67C2DE6D3EC}"/>
  </hyperlinks>
  <pageMargins left="0.7" right="0.7" top="0.75" bottom="0.75" header="0.3" footer="0.3"/>
  <pageSetup orientation="portrait" r:id="rId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675517-0FF9-4B48-84F7-1955DD8D5200}">
  <dimension ref="A1:AC73"/>
  <sheetViews>
    <sheetView topLeftCell="A10" workbookViewId="0">
      <selection activeCell="F34" sqref="F34"/>
    </sheetView>
  </sheetViews>
  <sheetFormatPr defaultRowHeight="14.4" x14ac:dyDescent="0.3"/>
  <cols>
    <col min="5" max="6" width="14.44140625" bestFit="1" customWidth="1"/>
    <col min="7" max="10" width="13.33203125" bestFit="1" customWidth="1"/>
    <col min="11" max="11" width="13.109375" bestFit="1" customWidth="1"/>
    <col min="14" max="20" width="12" bestFit="1" customWidth="1"/>
  </cols>
  <sheetData>
    <row r="1" spans="1:29" x14ac:dyDescent="0.3">
      <c r="A1" t="s">
        <v>60</v>
      </c>
    </row>
    <row r="2" spans="1:29" x14ac:dyDescent="0.3">
      <c r="A2" s="9" t="s">
        <v>43</v>
      </c>
      <c r="B2" t="s">
        <v>44</v>
      </c>
      <c r="C2" s="14">
        <v>538</v>
      </c>
      <c r="M2" t="s">
        <v>45</v>
      </c>
      <c r="N2" t="s">
        <v>99</v>
      </c>
      <c r="O2">
        <f>AVERAGE(C2,C14,C26)</f>
        <v>519</v>
      </c>
      <c r="AC2" t="s">
        <v>113</v>
      </c>
    </row>
    <row r="3" spans="1:29" x14ac:dyDescent="0.3">
      <c r="A3" t="s">
        <v>46</v>
      </c>
      <c r="D3" t="s">
        <v>47</v>
      </c>
      <c r="E3">
        <v>0.1</v>
      </c>
      <c r="F3">
        <v>0.15</v>
      </c>
      <c r="G3">
        <v>0.2</v>
      </c>
      <c r="H3">
        <v>0.25</v>
      </c>
      <c r="I3">
        <v>0.3</v>
      </c>
      <c r="J3">
        <v>0.5</v>
      </c>
      <c r="K3">
        <v>1</v>
      </c>
      <c r="M3" t="s">
        <v>48</v>
      </c>
      <c r="N3" s="11">
        <f>AVERAGE(E12,E24,E36)</f>
        <v>21.597440626666668</v>
      </c>
      <c r="O3" s="11">
        <f t="shared" ref="O3:T3" si="0">AVERAGE(F12,F24,F36)</f>
        <v>25.211688573333333</v>
      </c>
      <c r="P3" s="11">
        <f t="shared" si="0"/>
        <v>29.051608456666667</v>
      </c>
      <c r="Q3" s="11">
        <f t="shared" si="0"/>
        <v>31.763045026666664</v>
      </c>
      <c r="R3" s="11">
        <f t="shared" si="0"/>
        <v>34.568603166666662</v>
      </c>
      <c r="S3" s="11">
        <f t="shared" si="0"/>
        <v>45.640121023333336</v>
      </c>
      <c r="T3" s="11">
        <f t="shared" si="0"/>
        <v>58.164566129999997</v>
      </c>
    </row>
    <row r="4" spans="1:29" x14ac:dyDescent="0.3">
      <c r="A4">
        <v>210105002</v>
      </c>
      <c r="D4" t="s">
        <v>52</v>
      </c>
      <c r="E4" s="10">
        <v>18663699.629999999</v>
      </c>
      <c r="F4" s="10">
        <v>13283264.960000001</v>
      </c>
      <c r="G4" s="10">
        <v>10704782.66</v>
      </c>
      <c r="H4" s="10">
        <v>9160371.1799999997</v>
      </c>
      <c r="I4" s="10">
        <v>7784102.5599999996</v>
      </c>
      <c r="J4" s="10">
        <v>3922526.25</v>
      </c>
      <c r="K4" s="10">
        <v>793216.12</v>
      </c>
      <c r="M4" t="s">
        <v>53</v>
      </c>
      <c r="N4" s="11">
        <f>STDEV(E8,E9,E10,E20,E21,E22,E32,E33,E34)</f>
        <v>5.9181373884284518</v>
      </c>
      <c r="O4" s="11">
        <f t="shared" ref="O4:T4" si="1">STDEV(F8,F9,F10,F20,F21,F22,F32,F33,F34)</f>
        <v>4.1471764555990518</v>
      </c>
      <c r="P4" s="11">
        <f t="shared" si="1"/>
        <v>3.6711718353165703</v>
      </c>
      <c r="Q4" s="11">
        <f t="shared" si="1"/>
        <v>3.5613563258421332</v>
      </c>
      <c r="R4" s="11">
        <f t="shared" si="1"/>
        <v>3.8393057934633692</v>
      </c>
      <c r="S4" s="11">
        <f t="shared" si="1"/>
        <v>5.5607935623736529</v>
      </c>
      <c r="T4" s="11">
        <f t="shared" si="1"/>
        <v>7.8186804208724219</v>
      </c>
    </row>
    <row r="5" spans="1:29" x14ac:dyDescent="0.3">
      <c r="A5" t="s">
        <v>56</v>
      </c>
      <c r="D5" t="s">
        <v>57</v>
      </c>
      <c r="E5">
        <v>149.38630280000001</v>
      </c>
      <c r="F5">
        <v>114.7219879</v>
      </c>
      <c r="G5">
        <v>103.33374480000001</v>
      </c>
      <c r="H5">
        <v>98.397129849999999</v>
      </c>
      <c r="I5">
        <v>104.8279107</v>
      </c>
      <c r="J5">
        <v>122.47503380000001</v>
      </c>
      <c r="K5">
        <v>55.849547979999997</v>
      </c>
      <c r="M5" t="s">
        <v>58</v>
      </c>
      <c r="N5" s="12">
        <f>AVERAGE(E16,E4,E28)</f>
        <v>15868449.986666666</v>
      </c>
      <c r="O5" s="12">
        <f t="shared" ref="O5:T5" si="2">AVERAGE(F16,F4,F28)</f>
        <v>11317329.293333335</v>
      </c>
      <c r="P5" s="12">
        <f t="shared" si="2"/>
        <v>9089787.6500000004</v>
      </c>
      <c r="Q5" s="12">
        <f t="shared" si="2"/>
        <v>7745340.2433333332</v>
      </c>
      <c r="R5" s="12">
        <f t="shared" si="2"/>
        <v>6488953.6799999997</v>
      </c>
      <c r="S5" s="12">
        <f t="shared" si="2"/>
        <v>3101064.4599999995</v>
      </c>
      <c r="T5" s="12">
        <f t="shared" si="2"/>
        <v>578603.78666666662</v>
      </c>
    </row>
    <row r="6" spans="1:29" x14ac:dyDescent="0.3">
      <c r="A6" t="s">
        <v>61</v>
      </c>
      <c r="B6">
        <v>0.2</v>
      </c>
      <c r="C6" t="s">
        <v>62</v>
      </c>
      <c r="D6" t="s">
        <v>63</v>
      </c>
      <c r="E6">
        <v>15821643.52</v>
      </c>
      <c r="F6">
        <v>10325220.039999999</v>
      </c>
      <c r="G6">
        <v>7788467.7869999995</v>
      </c>
      <c r="H6">
        <v>6434389.6509999996</v>
      </c>
      <c r="I6">
        <v>5295371.148</v>
      </c>
      <c r="J6">
        <v>2374943.0189999999</v>
      </c>
      <c r="K6">
        <v>410124.87099999998</v>
      </c>
      <c r="M6" t="s">
        <v>53</v>
      </c>
      <c r="N6" s="12">
        <f>STDEV(E4,E16,E28)</f>
        <v>2674777.8179705529</v>
      </c>
      <c r="O6" s="12">
        <f t="shared" ref="O6:T6" si="3">STDEV(F4,F16,F28)</f>
        <v>1904455.4284760365</v>
      </c>
      <c r="P6" s="12">
        <f t="shared" si="3"/>
        <v>1573208.1795381184</v>
      </c>
      <c r="Q6" s="12">
        <f t="shared" si="3"/>
        <v>1396049.6516520565</v>
      </c>
      <c r="R6" s="12">
        <f t="shared" si="3"/>
        <v>1302817.7137942596</v>
      </c>
      <c r="S6" s="12">
        <f t="shared" si="3"/>
        <v>869093.012225235</v>
      </c>
      <c r="T6" s="12">
        <f t="shared" si="3"/>
        <v>236955.91179292282</v>
      </c>
    </row>
    <row r="7" spans="1:29" ht="16.2" x14ac:dyDescent="0.45">
      <c r="B7" s="13">
        <f>B6*25.4/(PI()*4)</f>
        <v>0.40425355545341418</v>
      </c>
      <c r="C7" t="s">
        <v>65</v>
      </c>
      <c r="D7" t="s">
        <v>57</v>
      </c>
      <c r="E7">
        <v>107.8009515</v>
      </c>
      <c r="F7">
        <v>111.68853319999999</v>
      </c>
      <c r="G7">
        <v>110.3084207</v>
      </c>
      <c r="H7">
        <v>101.9976283</v>
      </c>
      <c r="I7">
        <v>112.5309469</v>
      </c>
      <c r="J7">
        <v>105.83864440000001</v>
      </c>
      <c r="K7">
        <v>41.279812550000003</v>
      </c>
      <c r="M7" t="s">
        <v>66</v>
      </c>
      <c r="N7" s="12">
        <f>AVERAGE(E6,E18,E30)</f>
        <v>12524439.894666666</v>
      </c>
      <c r="O7" s="12">
        <f t="shared" ref="O7:T7" si="4">AVERAGE(F6,F18,F30)</f>
        <v>8495579.8046666663</v>
      </c>
      <c r="P7" s="12">
        <f t="shared" si="4"/>
        <v>6469449.3723333329</v>
      </c>
      <c r="Q7" s="12">
        <f t="shared" si="4"/>
        <v>5305990.2943333331</v>
      </c>
      <c r="R7" s="12">
        <f t="shared" si="4"/>
        <v>4273116.4800000004</v>
      </c>
      <c r="S7" s="12">
        <f t="shared" si="4"/>
        <v>1725762.13</v>
      </c>
      <c r="T7" s="12">
        <f t="shared" si="4"/>
        <v>258736.84620000003</v>
      </c>
    </row>
    <row r="8" spans="1:29" x14ac:dyDescent="0.3">
      <c r="A8" t="s">
        <v>70</v>
      </c>
      <c r="B8">
        <v>30</v>
      </c>
      <c r="C8" t="s">
        <v>71</v>
      </c>
      <c r="D8" t="s">
        <v>72</v>
      </c>
      <c r="E8">
        <v>14.118650479999999</v>
      </c>
      <c r="F8">
        <v>20.519579050000001</v>
      </c>
      <c r="G8">
        <v>25.06998346</v>
      </c>
      <c r="H8">
        <v>27.76041824</v>
      </c>
      <c r="I8">
        <v>29.426346819999999</v>
      </c>
      <c r="J8">
        <v>35.930261109999996</v>
      </c>
      <c r="K8">
        <v>41.530447279999997</v>
      </c>
      <c r="M8" t="s">
        <v>53</v>
      </c>
      <c r="N8" s="12">
        <f>STDEV(E6,E18,E30)</f>
        <v>3028806.4855581624</v>
      </c>
      <c r="O8" s="12">
        <f t="shared" ref="O8:T8" si="5">STDEV(F6,F18,F30)</f>
        <v>1779755.7787198289</v>
      </c>
      <c r="P8" s="12">
        <f t="shared" si="5"/>
        <v>1323957.3032942784</v>
      </c>
      <c r="Q8" s="12">
        <f t="shared" si="5"/>
        <v>1138731.6154559415</v>
      </c>
      <c r="R8" s="12">
        <f t="shared" si="5"/>
        <v>1045983.2028913783</v>
      </c>
      <c r="S8" s="12">
        <f t="shared" si="5"/>
        <v>656868.75387028162</v>
      </c>
      <c r="T8" s="12">
        <f t="shared" si="5"/>
        <v>149051.50673098932</v>
      </c>
    </row>
    <row r="9" spans="1:29" x14ac:dyDescent="0.3">
      <c r="D9" t="s">
        <v>74</v>
      </c>
      <c r="E9">
        <v>12.829084</v>
      </c>
      <c r="F9">
        <v>20.393101399999999</v>
      </c>
      <c r="G9">
        <v>25.577617750000002</v>
      </c>
      <c r="H9">
        <v>28.018867289999999</v>
      </c>
      <c r="I9">
        <v>30.641893459999999</v>
      </c>
      <c r="J9">
        <v>39.536250369999998</v>
      </c>
      <c r="K9">
        <v>52.252981069999997</v>
      </c>
      <c r="M9" t="s">
        <v>75</v>
      </c>
      <c r="N9">
        <f>AVERAGE(E8,E20,E32)</f>
        <v>21.170579893333336</v>
      </c>
      <c r="O9">
        <f t="shared" ref="O9:T11" si="6">AVERAGE(F8,F20,F32)</f>
        <v>24.398934213333334</v>
      </c>
      <c r="P9">
        <f t="shared" si="6"/>
        <v>27.962886960000002</v>
      </c>
      <c r="Q9">
        <f t="shared" si="6"/>
        <v>30.578935740000002</v>
      </c>
      <c r="R9">
        <f t="shared" si="6"/>
        <v>33.037012743333328</v>
      </c>
      <c r="S9">
        <f t="shared" si="6"/>
        <v>43.418722809999998</v>
      </c>
      <c r="T9">
        <f t="shared" si="6"/>
        <v>53.144496966666658</v>
      </c>
    </row>
    <row r="10" spans="1:29" x14ac:dyDescent="0.3">
      <c r="D10" t="s">
        <v>77</v>
      </c>
      <c r="E10">
        <v>18.58582827</v>
      </c>
      <c r="F10">
        <v>25.844784950000001</v>
      </c>
      <c r="G10">
        <v>31.112462300000001</v>
      </c>
      <c r="H10">
        <v>33.571731790000001</v>
      </c>
      <c r="I10">
        <v>36.107774399999997</v>
      </c>
      <c r="J10">
        <v>44.132010989999998</v>
      </c>
      <c r="K10">
        <v>56.479076480000003</v>
      </c>
      <c r="M10" t="s">
        <v>78</v>
      </c>
      <c r="N10">
        <f>AVERAGE(E9,E21,E33)</f>
        <v>18.731683143333335</v>
      </c>
      <c r="O10">
        <f t="shared" si="6"/>
        <v>22.621220176666668</v>
      </c>
      <c r="P10">
        <f t="shared" si="6"/>
        <v>26.694980920000003</v>
      </c>
      <c r="Q10">
        <f t="shared" si="6"/>
        <v>29.591935979999999</v>
      </c>
      <c r="R10">
        <f t="shared" si="6"/>
        <v>32.769074379999999</v>
      </c>
      <c r="S10">
        <f t="shared" si="6"/>
        <v>45.149902366666673</v>
      </c>
      <c r="T10">
        <f t="shared" si="6"/>
        <v>59.673833386666665</v>
      </c>
    </row>
    <row r="11" spans="1:29" x14ac:dyDescent="0.3">
      <c r="D11" t="s">
        <v>80</v>
      </c>
      <c r="E11">
        <v>3.0210032469999999</v>
      </c>
      <c r="F11">
        <v>3.111662688</v>
      </c>
      <c r="G11">
        <v>3.3517096959999999</v>
      </c>
      <c r="H11">
        <v>3.2830997869999998</v>
      </c>
      <c r="I11">
        <v>3.558906264</v>
      </c>
      <c r="J11">
        <v>4.1108165310000002</v>
      </c>
      <c r="K11">
        <v>7.7059947260000001</v>
      </c>
      <c r="M11" t="s">
        <v>81</v>
      </c>
      <c r="N11">
        <f>AVERAGE(E10,E22,E34)</f>
        <v>24.890058839999998</v>
      </c>
      <c r="O11">
        <f t="shared" si="6"/>
        <v>28.614911326666668</v>
      </c>
      <c r="P11">
        <f t="shared" si="6"/>
        <v>32.49695749</v>
      </c>
      <c r="Q11">
        <f t="shared" si="6"/>
        <v>35.118263356666667</v>
      </c>
      <c r="R11">
        <f t="shared" si="6"/>
        <v>37.899722376666666</v>
      </c>
      <c r="S11">
        <f t="shared" si="6"/>
        <v>48.351737893333336</v>
      </c>
      <c r="T11">
        <f t="shared" si="6"/>
        <v>61.675368036666669</v>
      </c>
    </row>
    <row r="12" spans="1:29" x14ac:dyDescent="0.3">
      <c r="D12" t="s">
        <v>84</v>
      </c>
      <c r="E12">
        <v>15.177854249999999</v>
      </c>
      <c r="F12">
        <v>22.252488469999999</v>
      </c>
      <c r="G12">
        <v>27.2533545</v>
      </c>
      <c r="H12">
        <v>29.78367244</v>
      </c>
      <c r="I12">
        <v>32.058671560000001</v>
      </c>
      <c r="J12">
        <v>39.86617416</v>
      </c>
      <c r="K12">
        <v>50.087501609999997</v>
      </c>
      <c r="M12" t="s">
        <v>85</v>
      </c>
      <c r="N12">
        <f>STDEV(E20,E8,E32)</f>
        <v>6.1076460513338517</v>
      </c>
      <c r="O12">
        <f t="shared" ref="O12:T12" si="7">STDEV(F20,F8,F32)</f>
        <v>3.4592575859364803</v>
      </c>
      <c r="P12">
        <f t="shared" si="7"/>
        <v>2.8052936779463966</v>
      </c>
      <c r="Q12">
        <f t="shared" si="7"/>
        <v>2.7496537078430339</v>
      </c>
      <c r="R12">
        <f t="shared" si="7"/>
        <v>3.5950546840064752</v>
      </c>
      <c r="S12">
        <f t="shared" si="7"/>
        <v>7.1666913585089906</v>
      </c>
      <c r="T12">
        <f t="shared" si="7"/>
        <v>10.334036433190903</v>
      </c>
    </row>
    <row r="13" spans="1:29" x14ac:dyDescent="0.3">
      <c r="M13" t="s">
        <v>87</v>
      </c>
      <c r="N13">
        <f>STDEV(E9,E21,E33)</f>
        <v>5.2288143061476422</v>
      </c>
      <c r="O13">
        <f t="shared" ref="O13:T14" si="8">STDEV(F9,F21,F33)</f>
        <v>1.9313476564677834</v>
      </c>
      <c r="P13">
        <f t="shared" si="8"/>
        <v>1.0971429702774576</v>
      </c>
      <c r="Q13">
        <f t="shared" si="8"/>
        <v>1.499288019451072</v>
      </c>
      <c r="R13">
        <f t="shared" si="8"/>
        <v>2.0765328745626181</v>
      </c>
      <c r="S13">
        <f t="shared" si="8"/>
        <v>5.4325916631261713</v>
      </c>
      <c r="T13">
        <f t="shared" si="8"/>
        <v>7.0242107999314269</v>
      </c>
    </row>
    <row r="14" spans="1:29" x14ac:dyDescent="0.3">
      <c r="A14" s="9" t="s">
        <v>89</v>
      </c>
      <c r="B14" t="s">
        <v>44</v>
      </c>
      <c r="C14">
        <v>519</v>
      </c>
      <c r="M14" t="s">
        <v>90</v>
      </c>
      <c r="N14">
        <f>STDEV(E10,E22,E34)</f>
        <v>6.8263749640739144</v>
      </c>
      <c r="O14">
        <f t="shared" si="8"/>
        <v>4.9669096519413074</v>
      </c>
      <c r="P14">
        <f t="shared" si="8"/>
        <v>4.1136915967137622</v>
      </c>
      <c r="Q14">
        <f t="shared" si="8"/>
        <v>3.855463193217346</v>
      </c>
      <c r="R14">
        <f t="shared" si="8"/>
        <v>4.0870559743621433</v>
      </c>
      <c r="S14">
        <f t="shared" si="8"/>
        <v>4.9013770883426098</v>
      </c>
      <c r="T14">
        <f t="shared" si="8"/>
        <v>5.3561310293652271</v>
      </c>
    </row>
    <row r="15" spans="1:29" x14ac:dyDescent="0.3">
      <c r="A15" t="s">
        <v>46</v>
      </c>
      <c r="D15" t="s">
        <v>47</v>
      </c>
      <c r="E15">
        <v>0.1</v>
      </c>
      <c r="F15">
        <v>0.15</v>
      </c>
      <c r="G15">
        <v>0.2</v>
      </c>
      <c r="H15">
        <v>0.25</v>
      </c>
      <c r="I15">
        <v>0.3</v>
      </c>
      <c r="J15">
        <v>0.5</v>
      </c>
      <c r="K15">
        <v>1</v>
      </c>
    </row>
    <row r="16" spans="1:29" x14ac:dyDescent="0.3">
      <c r="A16">
        <v>210105002</v>
      </c>
      <c r="D16" t="s">
        <v>52</v>
      </c>
      <c r="E16" s="10">
        <v>15608529.41</v>
      </c>
      <c r="F16" s="10">
        <v>11187750.699999999</v>
      </c>
      <c r="G16" s="10">
        <v>9002586.8300000001</v>
      </c>
      <c r="H16" s="10">
        <v>7706570.0300000003</v>
      </c>
      <c r="I16" s="10">
        <v>6504158.2599999998</v>
      </c>
      <c r="J16" s="10">
        <v>3189556.02</v>
      </c>
      <c r="K16" s="10">
        <v>618281.51</v>
      </c>
      <c r="N16" s="10"/>
      <c r="O16" s="10"/>
      <c r="P16" s="10"/>
    </row>
    <row r="17" spans="1:29" x14ac:dyDescent="0.3">
      <c r="A17" t="s">
        <v>56</v>
      </c>
      <c r="D17" t="s">
        <v>57</v>
      </c>
      <c r="E17">
        <v>150.20550729999999</v>
      </c>
      <c r="F17">
        <v>125.8460019</v>
      </c>
      <c r="G17">
        <v>114.43714180000001</v>
      </c>
      <c r="H17">
        <v>113.057036</v>
      </c>
      <c r="I17">
        <v>120.8847621</v>
      </c>
      <c r="J17">
        <v>120.53943080000001</v>
      </c>
      <c r="K17">
        <v>43.732666559999998</v>
      </c>
    </row>
    <row r="18" spans="1:29" x14ac:dyDescent="0.3">
      <c r="A18" t="s">
        <v>61</v>
      </c>
      <c r="B18">
        <v>0.3</v>
      </c>
      <c r="C18" t="s">
        <v>62</v>
      </c>
      <c r="D18" t="s">
        <v>63</v>
      </c>
      <c r="E18">
        <v>11885791.01</v>
      </c>
      <c r="F18">
        <v>8391218.2540000007</v>
      </c>
      <c r="G18">
        <v>6479272.4869999997</v>
      </c>
      <c r="H18">
        <v>5326380.9519999996</v>
      </c>
      <c r="I18">
        <v>4319059.5240000002</v>
      </c>
      <c r="J18">
        <v>1740876.9839999999</v>
      </c>
      <c r="K18">
        <v>253948.41269999999</v>
      </c>
    </row>
    <row r="19" spans="1:29" ht="16.2" x14ac:dyDescent="0.45">
      <c r="B19" s="13">
        <f>B18*25.4/(PI()*4)</f>
        <v>0.60638033318012119</v>
      </c>
      <c r="C19" t="s">
        <v>65</v>
      </c>
      <c r="D19" t="s">
        <v>57</v>
      </c>
      <c r="E19">
        <v>100.87299160000001</v>
      </c>
      <c r="F19">
        <v>95.075095640000001</v>
      </c>
      <c r="G19">
        <v>91.456105100000002</v>
      </c>
      <c r="H19">
        <v>89.085844100000003</v>
      </c>
      <c r="I19">
        <v>92.259372709999994</v>
      </c>
      <c r="J19">
        <v>75.371137360000006</v>
      </c>
      <c r="K19">
        <v>21.049355179999999</v>
      </c>
      <c r="V19" t="s">
        <v>93</v>
      </c>
    </row>
    <row r="20" spans="1:29" x14ac:dyDescent="0.3">
      <c r="A20" t="s">
        <v>70</v>
      </c>
      <c r="B20">
        <v>30</v>
      </c>
      <c r="C20" t="s">
        <v>71</v>
      </c>
      <c r="D20" t="s">
        <v>72</v>
      </c>
      <c r="E20">
        <v>24.77438386</v>
      </c>
      <c r="F20">
        <v>25.514345039999998</v>
      </c>
      <c r="G20">
        <v>28.147195839999998</v>
      </c>
      <c r="H20">
        <v>30.722269990000001</v>
      </c>
      <c r="I20">
        <v>33.068441290000003</v>
      </c>
      <c r="J20">
        <v>44.112761689999999</v>
      </c>
      <c r="K20">
        <v>56.579245180000001</v>
      </c>
      <c r="V20" t="s">
        <v>48</v>
      </c>
      <c r="W20">
        <v>27.449415985000002</v>
      </c>
      <c r="X20">
        <v>28.869225735000001</v>
      </c>
      <c r="Y20">
        <v>32.753454009999999</v>
      </c>
      <c r="Z20">
        <v>36.411055654999998</v>
      </c>
      <c r="AA20">
        <v>40.738686990000005</v>
      </c>
      <c r="AB20">
        <v>54.048841590000002</v>
      </c>
      <c r="AC20">
        <v>68.118233884999995</v>
      </c>
    </row>
    <row r="21" spans="1:29" x14ac:dyDescent="0.3">
      <c r="D21" t="s">
        <v>74</v>
      </c>
      <c r="E21">
        <v>22.782978880000002</v>
      </c>
      <c r="F21">
        <v>23.817247900000002</v>
      </c>
      <c r="G21">
        <v>26.736606070000001</v>
      </c>
      <c r="H21">
        <v>29.75240664</v>
      </c>
      <c r="I21">
        <v>32.874377420000002</v>
      </c>
      <c r="J21">
        <v>45.532221069999999</v>
      </c>
      <c r="K21">
        <v>60.54916686</v>
      </c>
      <c r="V21" t="s">
        <v>53</v>
      </c>
      <c r="W21">
        <v>3.7979229028166799</v>
      </c>
      <c r="X21">
        <v>3.9742831704017507</v>
      </c>
      <c r="Y21">
        <v>4.6336110987785775</v>
      </c>
      <c r="Z21">
        <v>5.4250979527510053</v>
      </c>
      <c r="AA21">
        <v>6.3410310888361412</v>
      </c>
      <c r="AB21">
        <v>7.7509929482644271</v>
      </c>
      <c r="AC21">
        <v>5.5006410963188834</v>
      </c>
    </row>
    <row r="22" spans="1:29" x14ac:dyDescent="0.3">
      <c r="D22" t="s">
        <v>77</v>
      </c>
      <c r="E22">
        <v>23.94438169</v>
      </c>
      <c r="F22">
        <v>25.650837660000001</v>
      </c>
      <c r="G22">
        <v>29.254127149999999</v>
      </c>
      <c r="H22">
        <v>32.276176249999999</v>
      </c>
      <c r="I22">
        <v>35.01472845</v>
      </c>
      <c r="J22">
        <v>47.195269150000001</v>
      </c>
      <c r="K22">
        <v>61.368852879999999</v>
      </c>
      <c r="V22" t="s">
        <v>58</v>
      </c>
      <c r="W22">
        <v>11359544.725</v>
      </c>
      <c r="X22">
        <v>8064834.7350000003</v>
      </c>
      <c r="Y22">
        <v>6383841.835</v>
      </c>
      <c r="Z22">
        <v>5292200.8849999998</v>
      </c>
      <c r="AA22">
        <v>4269722.9749999996</v>
      </c>
      <c r="AB22">
        <v>2073976.19</v>
      </c>
      <c r="AC22">
        <v>422698.82</v>
      </c>
    </row>
    <row r="23" spans="1:29" x14ac:dyDescent="0.3">
      <c r="D23" t="s">
        <v>80</v>
      </c>
      <c r="E23">
        <v>1.000287782</v>
      </c>
      <c r="F23">
        <v>1.0215038169999999</v>
      </c>
      <c r="G23">
        <v>1.2618090710000001</v>
      </c>
      <c r="H23">
        <v>1.273098099</v>
      </c>
      <c r="I23">
        <v>1.1836945720000001</v>
      </c>
      <c r="J23">
        <v>1.5428569860000001</v>
      </c>
      <c r="K23">
        <v>2.56165654</v>
      </c>
      <c r="V23" t="s">
        <v>53</v>
      </c>
      <c r="W23">
        <v>1588965.8604526697</v>
      </c>
      <c r="X23">
        <v>1026414.0216306672</v>
      </c>
      <c r="Y23">
        <v>762863.37417783856</v>
      </c>
      <c r="Z23">
        <v>589872.50030340313</v>
      </c>
      <c r="AA23">
        <v>436499.20098640921</v>
      </c>
      <c r="AB23">
        <v>159503.08072387875</v>
      </c>
      <c r="AC23">
        <v>19822.677950393081</v>
      </c>
    </row>
    <row r="24" spans="1:29" x14ac:dyDescent="0.3">
      <c r="D24" t="s">
        <v>84</v>
      </c>
      <c r="E24">
        <v>23.83391481</v>
      </c>
      <c r="F24">
        <v>24.994143529999999</v>
      </c>
      <c r="G24">
        <v>28.04597635</v>
      </c>
      <c r="H24">
        <v>30.916950960000001</v>
      </c>
      <c r="I24">
        <v>33.652515719999997</v>
      </c>
      <c r="J24">
        <v>45.613417300000002</v>
      </c>
      <c r="K24">
        <v>59.499088309999998</v>
      </c>
      <c r="V24" t="s">
        <v>66</v>
      </c>
      <c r="W24">
        <v>8279916.4330000002</v>
      </c>
      <c r="X24">
        <v>5762316.6825000001</v>
      </c>
      <c r="Y24">
        <v>4315408.5745000001</v>
      </c>
      <c r="Z24">
        <v>3385901.6495000003</v>
      </c>
      <c r="AA24">
        <v>2548357.4929999998</v>
      </c>
      <c r="AB24">
        <v>961030.73439999996</v>
      </c>
      <c r="AC24">
        <v>135306.17804999999</v>
      </c>
    </row>
    <row r="25" spans="1:29" x14ac:dyDescent="0.3">
      <c r="V25" t="s">
        <v>53</v>
      </c>
      <c r="W25">
        <v>1698902.9393611033</v>
      </c>
      <c r="X25">
        <v>1133541.9074259149</v>
      </c>
      <c r="Y25">
        <v>887061.9363138621</v>
      </c>
      <c r="Z25">
        <v>741673.36455177015</v>
      </c>
      <c r="AA25">
        <v>605804.82099349215</v>
      </c>
      <c r="AB25">
        <v>280344.95054248779</v>
      </c>
      <c r="AC25">
        <v>35419.931637443296</v>
      </c>
    </row>
    <row r="26" spans="1:29" x14ac:dyDescent="0.3">
      <c r="A26" s="9" t="s">
        <v>94</v>
      </c>
      <c r="B26" t="s">
        <v>44</v>
      </c>
      <c r="C26">
        <v>500</v>
      </c>
    </row>
    <row r="27" spans="1:29" ht="15" thickBot="1" x14ac:dyDescent="0.35">
      <c r="A27" t="s">
        <v>46</v>
      </c>
      <c r="D27" t="s">
        <v>47</v>
      </c>
      <c r="E27">
        <v>0.1</v>
      </c>
      <c r="F27">
        <v>0.15</v>
      </c>
      <c r="G27">
        <v>0.2</v>
      </c>
      <c r="H27">
        <v>0.25</v>
      </c>
      <c r="I27">
        <v>0.3</v>
      </c>
      <c r="J27">
        <v>0.5</v>
      </c>
      <c r="K27">
        <v>1</v>
      </c>
    </row>
    <row r="28" spans="1:29" ht="16.2" thickBot="1" x14ac:dyDescent="0.35">
      <c r="A28">
        <v>210105002</v>
      </c>
      <c r="D28" t="s">
        <v>52</v>
      </c>
      <c r="E28" s="15">
        <v>13333120.92</v>
      </c>
      <c r="F28" s="15">
        <v>9480972.2200000007</v>
      </c>
      <c r="G28" s="15">
        <v>7561993.46</v>
      </c>
      <c r="H28" s="15">
        <v>6369079.5199999996</v>
      </c>
      <c r="I28" s="15">
        <v>5178600.22</v>
      </c>
      <c r="J28" s="15">
        <v>2191111.11</v>
      </c>
      <c r="K28" s="15">
        <v>324313.73</v>
      </c>
    </row>
    <row r="29" spans="1:29" ht="16.2" thickBot="1" x14ac:dyDescent="0.35">
      <c r="A29" t="s">
        <v>56</v>
      </c>
      <c r="D29" t="s">
        <v>57</v>
      </c>
      <c r="E29" s="16">
        <v>153.39109389999999</v>
      </c>
      <c r="F29" s="16">
        <v>106.72603599999999</v>
      </c>
      <c r="G29" s="16">
        <v>79.959702530000001</v>
      </c>
      <c r="H29" s="16">
        <v>62.555038609999997</v>
      </c>
      <c r="I29" s="16">
        <v>46.211338980000001</v>
      </c>
      <c r="J29" s="16">
        <v>40.872921099999999</v>
      </c>
      <c r="K29" s="16">
        <v>17.183164089999998</v>
      </c>
    </row>
    <row r="30" spans="1:29" ht="16.2" thickBot="1" x14ac:dyDescent="0.35">
      <c r="A30" t="s">
        <v>61</v>
      </c>
      <c r="B30">
        <v>0.2</v>
      </c>
      <c r="C30" t="s">
        <v>62</v>
      </c>
      <c r="D30" t="s">
        <v>63</v>
      </c>
      <c r="E30" s="16">
        <v>9865885.1539999992</v>
      </c>
      <c r="F30" s="16">
        <v>6770301.1200000001</v>
      </c>
      <c r="G30" s="16">
        <v>5140607.8430000003</v>
      </c>
      <c r="H30" s="16">
        <v>4157200.28</v>
      </c>
      <c r="I30" s="16">
        <v>3204918.7680000002</v>
      </c>
      <c r="J30" s="16">
        <v>1061466.3870000001</v>
      </c>
      <c r="K30" s="16">
        <v>112137.2549</v>
      </c>
    </row>
    <row r="31" spans="1:29" ht="18" thickBot="1" x14ac:dyDescent="0.5">
      <c r="B31" s="13">
        <f>B30*25.4/(PI()*4)</f>
        <v>0.40425355545341418</v>
      </c>
      <c r="C31" t="s">
        <v>65</v>
      </c>
      <c r="D31" t="s">
        <v>57</v>
      </c>
      <c r="E31" s="16">
        <v>47.360901890000001</v>
      </c>
      <c r="F31" s="16">
        <v>32.721115640000001</v>
      </c>
      <c r="G31" s="16">
        <v>24.180099869999999</v>
      </c>
      <c r="H31" s="16">
        <v>20.645336700000001</v>
      </c>
      <c r="I31" s="16">
        <v>16.853873050000001</v>
      </c>
      <c r="J31" s="16">
        <v>11.95495964</v>
      </c>
      <c r="K31" s="16">
        <v>4.2690380230000002</v>
      </c>
    </row>
    <row r="32" spans="1:29" ht="16.2" thickBot="1" x14ac:dyDescent="0.35">
      <c r="A32" t="s">
        <v>70</v>
      </c>
      <c r="B32">
        <v>31</v>
      </c>
      <c r="C32" t="s">
        <v>71</v>
      </c>
      <c r="D32" t="s">
        <v>72</v>
      </c>
      <c r="E32" s="16">
        <v>24.618705340000002</v>
      </c>
      <c r="F32" s="16">
        <v>27.162878549999999</v>
      </c>
      <c r="G32" s="16">
        <v>30.671481579999998</v>
      </c>
      <c r="H32" s="16">
        <v>33.254118990000002</v>
      </c>
      <c r="I32" s="16">
        <v>36.616250119999997</v>
      </c>
      <c r="J32" s="16">
        <v>50.21314563</v>
      </c>
      <c r="K32" s="16">
        <v>61.323798439999997</v>
      </c>
    </row>
    <row r="33" spans="1:29" ht="16.2" thickBot="1" x14ac:dyDescent="0.35">
      <c r="D33" t="s">
        <v>74</v>
      </c>
      <c r="E33" s="16">
        <v>20.582986550000001</v>
      </c>
      <c r="F33" s="16">
        <v>23.65331123</v>
      </c>
      <c r="G33" s="16">
        <v>27.770718939999998</v>
      </c>
      <c r="H33" s="16">
        <v>31.00453401</v>
      </c>
      <c r="I33" s="16">
        <v>34.790952259999997</v>
      </c>
      <c r="J33" s="16">
        <v>50.381235660000002</v>
      </c>
      <c r="K33" s="16">
        <v>66.219352229999998</v>
      </c>
    </row>
    <row r="34" spans="1:29" ht="16.2" thickBot="1" x14ac:dyDescent="0.35">
      <c r="D34" t="s">
        <v>77</v>
      </c>
      <c r="E34" s="16">
        <v>32.139966559999998</v>
      </c>
      <c r="F34" s="16">
        <v>34.349111370000003</v>
      </c>
      <c r="G34" s="16">
        <v>37.12428302</v>
      </c>
      <c r="H34" s="16">
        <v>39.50688203</v>
      </c>
      <c r="I34" s="16">
        <v>42.576664280000003</v>
      </c>
      <c r="J34" s="16">
        <v>53.727933540000002</v>
      </c>
      <c r="K34" s="16">
        <v>67.178174749999997</v>
      </c>
    </row>
    <row r="35" spans="1:29" ht="16.2" thickBot="1" x14ac:dyDescent="0.35">
      <c r="D35" t="s">
        <v>80</v>
      </c>
      <c r="E35" s="16">
        <v>5.8654380850000001</v>
      </c>
      <c r="F35" s="16">
        <v>5.4522036150000002</v>
      </c>
      <c r="G35" s="16">
        <v>4.787870635</v>
      </c>
      <c r="H35" s="16">
        <v>4.4054436030000002</v>
      </c>
      <c r="I35" s="16">
        <v>4.071763764</v>
      </c>
      <c r="J35" s="16">
        <v>1.982522594</v>
      </c>
      <c r="K35" s="16">
        <v>3.1400506780000002</v>
      </c>
    </row>
    <row r="36" spans="1:29" ht="16.2" thickBot="1" x14ac:dyDescent="0.35">
      <c r="D36" t="s">
        <v>84</v>
      </c>
      <c r="E36" s="16">
        <v>25.78055282</v>
      </c>
      <c r="F36" s="16">
        <v>28.388433719999998</v>
      </c>
      <c r="G36" s="16">
        <v>31.855494520000001</v>
      </c>
      <c r="H36" s="16">
        <v>34.588511680000003</v>
      </c>
      <c r="I36" s="16">
        <v>37.994622219999997</v>
      </c>
      <c r="J36" s="16">
        <v>51.440771609999999</v>
      </c>
      <c r="K36" s="16">
        <v>64.907108469999997</v>
      </c>
      <c r="V36" t="s">
        <v>75</v>
      </c>
      <c r="W36">
        <v>26.973316795000002</v>
      </c>
      <c r="X36">
        <v>28.178658745</v>
      </c>
      <c r="Y36">
        <v>31.95576616</v>
      </c>
      <c r="Z36">
        <v>35.686364499999996</v>
      </c>
      <c r="AA36">
        <v>39.847907855000003</v>
      </c>
      <c r="AB36">
        <v>53.877481079999995</v>
      </c>
      <c r="AC36">
        <v>68.069923614999993</v>
      </c>
    </row>
    <row r="37" spans="1:29" x14ac:dyDescent="0.3">
      <c r="V37" t="s">
        <v>78</v>
      </c>
      <c r="W37">
        <v>27.994628394999999</v>
      </c>
      <c r="X37">
        <v>29.637766370000001</v>
      </c>
      <c r="Y37">
        <v>33.515111109999999</v>
      </c>
      <c r="Z37">
        <v>37.077151350000001</v>
      </c>
      <c r="AA37">
        <v>41.223143575000002</v>
      </c>
      <c r="AB37">
        <v>53.700547729999997</v>
      </c>
      <c r="AC37">
        <v>68.507060674999991</v>
      </c>
    </row>
    <row r="38" spans="1:29" x14ac:dyDescent="0.3">
      <c r="A38" t="s">
        <v>55</v>
      </c>
      <c r="V38" t="s">
        <v>81</v>
      </c>
      <c r="W38">
        <v>27.38030277</v>
      </c>
      <c r="X38">
        <v>28.791252085</v>
      </c>
      <c r="Y38">
        <v>32.789484760000001</v>
      </c>
      <c r="Z38">
        <v>36.469651114999998</v>
      </c>
      <c r="AA38">
        <v>41.145009549999997</v>
      </c>
      <c r="AB38">
        <v>54.56849596</v>
      </c>
      <c r="AC38">
        <v>67.777717370000005</v>
      </c>
    </row>
    <row r="39" spans="1:29" x14ac:dyDescent="0.3">
      <c r="A39" s="9" t="s">
        <v>43</v>
      </c>
      <c r="B39" t="s">
        <v>44</v>
      </c>
      <c r="C39">
        <v>513</v>
      </c>
      <c r="M39" t="s">
        <v>45</v>
      </c>
      <c r="N39" t="s">
        <v>100</v>
      </c>
      <c r="O39">
        <f>AVERAGE(C39,C51,C63)</f>
        <v>508.33333333333331</v>
      </c>
      <c r="V39" t="s">
        <v>85</v>
      </c>
      <c r="W39">
        <v>4.2128247589441274</v>
      </c>
      <c r="X39">
        <v>4.3585482376910276</v>
      </c>
      <c r="Y39">
        <v>5.3548682755470161</v>
      </c>
      <c r="Z39">
        <v>6.879827162506901</v>
      </c>
      <c r="AA39">
        <v>8.0730263333367347</v>
      </c>
      <c r="AB39">
        <v>10.330048536294484</v>
      </c>
      <c r="AC39">
        <v>4.6107689980417126</v>
      </c>
    </row>
    <row r="40" spans="1:29" x14ac:dyDescent="0.3">
      <c r="A40" t="s">
        <v>46</v>
      </c>
      <c r="D40" t="s">
        <v>47</v>
      </c>
      <c r="E40">
        <v>0.1</v>
      </c>
      <c r="F40">
        <v>0.15</v>
      </c>
      <c r="G40">
        <v>0.2</v>
      </c>
      <c r="H40">
        <v>0.25</v>
      </c>
      <c r="I40">
        <v>0.3</v>
      </c>
      <c r="J40">
        <v>0.5</v>
      </c>
      <c r="K40">
        <v>1</v>
      </c>
      <c r="M40" t="s">
        <v>48</v>
      </c>
      <c r="N40" s="11">
        <f>AVERAGE(E49,E61,E73)</f>
        <v>10.813808658483332</v>
      </c>
      <c r="O40" s="11">
        <f t="shared" ref="O40:T40" si="9">AVERAGE(F49,F61,F73)</f>
        <v>23.213157863333333</v>
      </c>
      <c r="P40" s="11">
        <f t="shared" si="9"/>
        <v>30.481257823333333</v>
      </c>
      <c r="Q40" s="11">
        <f t="shared" si="9"/>
        <v>34.220246746666668</v>
      </c>
      <c r="R40" s="11">
        <f t="shared" si="9"/>
        <v>38.201135223333331</v>
      </c>
      <c r="S40" s="11">
        <f t="shared" si="9"/>
        <v>50.610154200000004</v>
      </c>
      <c r="T40" s="11">
        <f t="shared" si="9"/>
        <v>60.575083220000003</v>
      </c>
      <c r="V40" t="s">
        <v>87</v>
      </c>
      <c r="W40">
        <v>4.4191155114599816</v>
      </c>
      <c r="X40">
        <v>4.6556809064619857</v>
      </c>
      <c r="Y40">
        <v>5.327891218463793</v>
      </c>
      <c r="Z40">
        <v>6.2412174050918789</v>
      </c>
      <c r="AA40">
        <v>7.7936039105048831</v>
      </c>
      <c r="AB40">
        <v>10.322537761201826</v>
      </c>
      <c r="AC40">
        <v>8.5050064360978226</v>
      </c>
    </row>
    <row r="41" spans="1:29" x14ac:dyDescent="0.3">
      <c r="A41">
        <v>210105002</v>
      </c>
      <c r="D41" t="s">
        <v>52</v>
      </c>
      <c r="E41" s="10">
        <v>15109920.960000001</v>
      </c>
      <c r="F41" s="10">
        <v>10643646.539999999</v>
      </c>
      <c r="G41" s="10">
        <v>8450789.8800000008</v>
      </c>
      <c r="H41" s="10">
        <v>7092778.8700000001</v>
      </c>
      <c r="I41" s="10">
        <v>5755102.7599999998</v>
      </c>
      <c r="J41" s="10">
        <v>2285162.63</v>
      </c>
      <c r="K41" s="10">
        <v>287256.74</v>
      </c>
      <c r="M41" t="s">
        <v>53</v>
      </c>
      <c r="N41" s="11">
        <f t="shared" ref="N41:T41" si="10">STDEV(E45,E46,E47,E57,E58,E59,E69,E70,E71)</f>
        <v>9.7624855792776604</v>
      </c>
      <c r="O41" s="11">
        <f t="shared" si="10"/>
        <v>3.9026650886287961</v>
      </c>
      <c r="P41" s="11">
        <f t="shared" si="10"/>
        <v>3.4226518368757843</v>
      </c>
      <c r="Q41" s="11">
        <f t="shared" si="10"/>
        <v>3.663927174035194</v>
      </c>
      <c r="R41" s="11">
        <f t="shared" si="10"/>
        <v>4.1314106243671844</v>
      </c>
      <c r="S41" s="11">
        <f t="shared" si="10"/>
        <v>5.5899416605132464</v>
      </c>
      <c r="T41" s="11">
        <f t="shared" si="10"/>
        <v>8.1880532653250349</v>
      </c>
      <c r="V41" t="s">
        <v>90</v>
      </c>
      <c r="W41">
        <v>5.8126766838566875</v>
      </c>
      <c r="X41">
        <v>6.0129103950402092</v>
      </c>
      <c r="Y41">
        <v>6.9177502608471038</v>
      </c>
      <c r="Z41">
        <v>7.6765248749155868</v>
      </c>
      <c r="AA41">
        <v>8.5289385570309832</v>
      </c>
      <c r="AB41">
        <v>9.2888827327865187</v>
      </c>
      <c r="AC41">
        <v>7.5598937702588938</v>
      </c>
    </row>
    <row r="42" spans="1:29" x14ac:dyDescent="0.3">
      <c r="A42" t="s">
        <v>56</v>
      </c>
      <c r="D42" t="s">
        <v>57</v>
      </c>
      <c r="E42">
        <v>53.265232859999998</v>
      </c>
      <c r="F42">
        <v>26.98386124</v>
      </c>
      <c r="G42">
        <v>17.936266440000001</v>
      </c>
      <c r="H42">
        <v>19.31274642</v>
      </c>
      <c r="I42">
        <v>16.607432750000001</v>
      </c>
      <c r="J42">
        <v>34.380500779999998</v>
      </c>
      <c r="K42">
        <v>14.07025803</v>
      </c>
      <c r="M42" t="s">
        <v>58</v>
      </c>
      <c r="N42" s="12">
        <f t="shared" ref="N42:T42" si="11">AVERAGE(E53,E41,E65)</f>
        <v>14630237.943333335</v>
      </c>
      <c r="O42" s="12">
        <f t="shared" si="11"/>
        <v>10282824.886666667</v>
      </c>
      <c r="P42" s="12">
        <f t="shared" si="11"/>
        <v>8150407.5166666666</v>
      </c>
      <c r="Q42" s="12">
        <f t="shared" si="11"/>
        <v>6827777.8933333335</v>
      </c>
      <c r="R42" s="12">
        <f t="shared" si="11"/>
        <v>5532812.0333333323</v>
      </c>
      <c r="S42" s="12">
        <f t="shared" si="11"/>
        <v>2154358.9899999998</v>
      </c>
      <c r="T42" s="12">
        <f t="shared" si="11"/>
        <v>260522.72666666665</v>
      </c>
    </row>
    <row r="43" spans="1:29" x14ac:dyDescent="0.3">
      <c r="A43" t="s">
        <v>61</v>
      </c>
      <c r="B43">
        <v>0.3</v>
      </c>
      <c r="C43" t="s">
        <v>62</v>
      </c>
      <c r="D43" t="s">
        <v>63</v>
      </c>
      <c r="E43">
        <v>13358241.810000001</v>
      </c>
      <c r="F43">
        <v>8361585.6519999998</v>
      </c>
      <c r="G43">
        <v>6003548.9589999998</v>
      </c>
      <c r="H43">
        <v>4780568.9550000001</v>
      </c>
      <c r="I43">
        <v>3676736.1370000001</v>
      </c>
      <c r="J43">
        <v>1155121.6240000001</v>
      </c>
      <c r="K43">
        <v>105279.73609999999</v>
      </c>
      <c r="N43" s="12">
        <f t="shared" ref="N43:T43" si="12">STDEV(E41,E53,E65)</f>
        <v>415744.63130940247</v>
      </c>
      <c r="O43" s="12">
        <f t="shared" si="12"/>
        <v>313208.55853196624</v>
      </c>
      <c r="P43" s="12">
        <f t="shared" si="12"/>
        <v>260827.47036145654</v>
      </c>
      <c r="Q43" s="12">
        <f t="shared" si="12"/>
        <v>230369.99048453031</v>
      </c>
      <c r="R43" s="12">
        <f t="shared" si="12"/>
        <v>192510.69940051538</v>
      </c>
      <c r="S43" s="12">
        <f t="shared" si="12"/>
        <v>113443.03843908968</v>
      </c>
      <c r="T43" s="12">
        <f t="shared" si="12"/>
        <v>23667.41138968377</v>
      </c>
    </row>
    <row r="44" spans="1:29" ht="16.2" x14ac:dyDescent="0.45">
      <c r="B44" s="13">
        <f>B43*25.4/(PI()*4)</f>
        <v>0.60638033318012119</v>
      </c>
      <c r="C44" t="s">
        <v>65</v>
      </c>
      <c r="D44" t="s">
        <v>57</v>
      </c>
      <c r="E44">
        <v>44.438156419999999</v>
      </c>
      <c r="F44">
        <v>36.734450010000003</v>
      </c>
      <c r="G44">
        <v>35.986996759999997</v>
      </c>
      <c r="H44">
        <v>33.890234419999999</v>
      </c>
      <c r="I44">
        <v>39.18377091</v>
      </c>
      <c r="J44">
        <v>28.367595569999999</v>
      </c>
      <c r="K44">
        <v>3.9624740389999999</v>
      </c>
      <c r="M44" t="s">
        <v>66</v>
      </c>
      <c r="N44" s="12">
        <f t="shared" ref="N44:T44" si="13">AVERAGE(E43,E55,E67)</f>
        <v>13032704.216666667</v>
      </c>
      <c r="O44" s="12">
        <f t="shared" si="13"/>
        <v>7889138.1313333334</v>
      </c>
      <c r="P44" s="12">
        <f t="shared" si="13"/>
        <v>5660678.9356666664</v>
      </c>
      <c r="Q44" s="12">
        <f t="shared" si="13"/>
        <v>4486377.4886666667</v>
      </c>
      <c r="R44" s="12">
        <f t="shared" si="13"/>
        <v>3414819.2266666666</v>
      </c>
      <c r="S44" s="12">
        <f t="shared" si="13"/>
        <v>1058126.0285333332</v>
      </c>
      <c r="T44" s="12">
        <f t="shared" si="13"/>
        <v>99739.778983333337</v>
      </c>
    </row>
    <row r="45" spans="1:29" x14ac:dyDescent="0.3">
      <c r="A45" t="s">
        <v>70</v>
      </c>
      <c r="B45">
        <v>31.6</v>
      </c>
      <c r="C45" t="s">
        <v>71</v>
      </c>
      <c r="D45" t="s">
        <v>72</v>
      </c>
      <c r="E45">
        <v>9.309455153</v>
      </c>
      <c r="F45">
        <v>19.379794749999999</v>
      </c>
      <c r="G45">
        <v>26.737991959999999</v>
      </c>
      <c r="H45">
        <v>30.394347199999999</v>
      </c>
      <c r="I45">
        <v>32.945433719999997</v>
      </c>
      <c r="J45">
        <v>40.790164240000003</v>
      </c>
      <c r="K45">
        <v>51.186564439999998</v>
      </c>
      <c r="N45" s="12">
        <f t="shared" ref="N45:T45" si="14">STDEV(E43,E55,E67)</f>
        <v>1519372.347545018</v>
      </c>
      <c r="O45" s="12">
        <f t="shared" si="14"/>
        <v>445537.15313900344</v>
      </c>
      <c r="P45" s="12">
        <f t="shared" si="14"/>
        <v>299843.38603363233</v>
      </c>
      <c r="Q45" s="12">
        <f t="shared" si="14"/>
        <v>263548.90723553055</v>
      </c>
      <c r="R45" s="12">
        <f t="shared" si="14"/>
        <v>229863.87550339886</v>
      </c>
      <c r="S45" s="12">
        <f t="shared" si="14"/>
        <v>86346.881293376049</v>
      </c>
      <c r="T45" s="12">
        <f t="shared" si="14"/>
        <v>5353.2130422941882</v>
      </c>
    </row>
    <row r="46" spans="1:29" x14ac:dyDescent="0.3">
      <c r="D46" t="s">
        <v>74</v>
      </c>
      <c r="E46">
        <v>10.58216603</v>
      </c>
      <c r="F46">
        <v>21.039907639999999</v>
      </c>
      <c r="G46">
        <v>28.834097010000001</v>
      </c>
      <c r="H46">
        <v>32.442832699999997</v>
      </c>
      <c r="I46">
        <v>36.84945381</v>
      </c>
      <c r="J46">
        <v>53.763626299999999</v>
      </c>
      <c r="K46">
        <v>67.919691119999996</v>
      </c>
      <c r="M46" t="s">
        <v>75</v>
      </c>
      <c r="N46">
        <f t="shared" ref="N46:T48" si="15">AVERAGE(E45,E57,E69)</f>
        <v>11.683868395666664</v>
      </c>
      <c r="O46">
        <f t="shared" si="15"/>
        <v>23.924218733333333</v>
      </c>
      <c r="P46">
        <f t="shared" si="15"/>
        <v>31.152559203333329</v>
      </c>
      <c r="Q46">
        <f t="shared" si="15"/>
        <v>34.919953060000005</v>
      </c>
      <c r="R46">
        <f t="shared" si="15"/>
        <v>38.628820436666665</v>
      </c>
      <c r="S46">
        <f t="shared" si="15"/>
        <v>48.984652316666661</v>
      </c>
      <c r="T46">
        <f t="shared" si="15"/>
        <v>58.382438049999998</v>
      </c>
    </row>
    <row r="47" spans="1:29" x14ac:dyDescent="0.3">
      <c r="D47" t="s">
        <v>77</v>
      </c>
      <c r="E47">
        <v>14.790296379999999</v>
      </c>
      <c r="F47">
        <v>23.861485030000001</v>
      </c>
      <c r="G47">
        <v>31.286252959999999</v>
      </c>
      <c r="H47">
        <v>34.954872950000002</v>
      </c>
      <c r="I47">
        <v>38.580882410000001</v>
      </c>
      <c r="J47">
        <v>53.278272909999998</v>
      </c>
      <c r="K47">
        <v>68.001489149999998</v>
      </c>
      <c r="M47" t="s">
        <v>78</v>
      </c>
      <c r="N47">
        <f t="shared" si="15"/>
        <v>8.0764738000000005</v>
      </c>
      <c r="O47">
        <f t="shared" si="15"/>
        <v>20.604798553333335</v>
      </c>
      <c r="P47">
        <f t="shared" si="15"/>
        <v>28.100405850000001</v>
      </c>
      <c r="Q47">
        <f t="shared" si="15"/>
        <v>31.697571763333329</v>
      </c>
      <c r="R47">
        <f t="shared" si="15"/>
        <v>35.76259086666667</v>
      </c>
      <c r="S47">
        <f t="shared" si="15"/>
        <v>48.355071283333331</v>
      </c>
      <c r="T47">
        <f t="shared" si="15"/>
        <v>56.275561476666667</v>
      </c>
    </row>
    <row r="48" spans="1:29" x14ac:dyDescent="0.3">
      <c r="D48" t="s">
        <v>80</v>
      </c>
      <c r="E48">
        <v>2.868442511</v>
      </c>
      <c r="F48">
        <v>2.2657898410000001</v>
      </c>
      <c r="G48">
        <v>2.2764520340000001</v>
      </c>
      <c r="H48">
        <v>2.2841860039999999</v>
      </c>
      <c r="I48">
        <v>2.8866791730000001</v>
      </c>
      <c r="J48">
        <v>7.3541274559999996</v>
      </c>
      <c r="K48">
        <v>9.6845746120000005</v>
      </c>
      <c r="M48" t="s">
        <v>81</v>
      </c>
      <c r="N48">
        <f t="shared" si="15"/>
        <v>12.681083780666667</v>
      </c>
      <c r="O48">
        <f t="shared" si="15"/>
        <v>25.110456290000002</v>
      </c>
      <c r="P48">
        <f t="shared" si="15"/>
        <v>32.190808406666669</v>
      </c>
      <c r="Q48">
        <f t="shared" si="15"/>
        <v>36.043215416666662</v>
      </c>
      <c r="R48">
        <f t="shared" si="15"/>
        <v>40.211994363333332</v>
      </c>
      <c r="S48">
        <f t="shared" si="15"/>
        <v>54.490739009999999</v>
      </c>
      <c r="T48">
        <f t="shared" si="15"/>
        <v>67.067250123333324</v>
      </c>
    </row>
    <row r="49" spans="1:20" x14ac:dyDescent="0.3">
      <c r="D49" t="s">
        <v>84</v>
      </c>
      <c r="E49">
        <v>11.56063919</v>
      </c>
      <c r="F49">
        <v>21.42706248</v>
      </c>
      <c r="G49">
        <v>28.952780650000001</v>
      </c>
      <c r="H49">
        <v>32.597350949999999</v>
      </c>
      <c r="I49">
        <v>36.125256649999997</v>
      </c>
      <c r="J49">
        <v>49.27735448</v>
      </c>
      <c r="K49">
        <v>62.369248239999997</v>
      </c>
      <c r="M49" t="s">
        <v>85</v>
      </c>
      <c r="N49">
        <f t="shared" ref="N49:T49" si="16">STDEV(E57,E45,E69)</f>
        <v>7.3783442631682448</v>
      </c>
      <c r="O49">
        <f t="shared" si="16"/>
        <v>4.1146457333426909</v>
      </c>
      <c r="P49">
        <f t="shared" si="16"/>
        <v>5.2338999850385344</v>
      </c>
      <c r="Q49">
        <f t="shared" si="16"/>
        <v>5.7720137531226401</v>
      </c>
      <c r="R49">
        <f t="shared" si="16"/>
        <v>6.6626747968328974</v>
      </c>
      <c r="S49">
        <f t="shared" si="16"/>
        <v>7.2910043801808886</v>
      </c>
      <c r="T49">
        <f t="shared" si="16"/>
        <v>6.2694239071295481</v>
      </c>
    </row>
    <row r="50" spans="1:20" x14ac:dyDescent="0.3">
      <c r="M50" t="s">
        <v>87</v>
      </c>
      <c r="N50">
        <f t="shared" ref="N50:T51" si="17">STDEV(E46,E58,E70)</f>
        <v>11.746186350581461</v>
      </c>
      <c r="O50">
        <f t="shared" si="17"/>
        <v>3.9556162145373399</v>
      </c>
      <c r="P50">
        <f t="shared" si="17"/>
        <v>2.1581126243592714</v>
      </c>
      <c r="Q50">
        <f t="shared" si="17"/>
        <v>2.0386009483247043</v>
      </c>
      <c r="R50">
        <f t="shared" si="17"/>
        <v>2.5019207904127589</v>
      </c>
      <c r="S50">
        <f t="shared" si="17"/>
        <v>5.068178011493722</v>
      </c>
      <c r="T50">
        <f t="shared" si="17"/>
        <v>10.220504534196285</v>
      </c>
    </row>
    <row r="51" spans="1:20" x14ac:dyDescent="0.3">
      <c r="A51" s="9" t="s">
        <v>89</v>
      </c>
      <c r="B51" t="s">
        <v>44</v>
      </c>
      <c r="C51">
        <v>507</v>
      </c>
      <c r="M51" t="s">
        <v>90</v>
      </c>
      <c r="N51">
        <f t="shared" si="17"/>
        <v>13.084592359355828</v>
      </c>
      <c r="O51">
        <f t="shared" si="17"/>
        <v>3.4615949029704587</v>
      </c>
      <c r="P51">
        <f t="shared" si="17"/>
        <v>1.1155832308862912</v>
      </c>
      <c r="Q51">
        <f t="shared" si="17"/>
        <v>0.97998653123518997</v>
      </c>
      <c r="R51">
        <f t="shared" si="17"/>
        <v>1.5375045839283246</v>
      </c>
      <c r="S51">
        <f t="shared" si="17"/>
        <v>3.4590066697984985</v>
      </c>
      <c r="T51">
        <f t="shared" si="17"/>
        <v>5.1234518927086814</v>
      </c>
    </row>
    <row r="52" spans="1:20" x14ac:dyDescent="0.3">
      <c r="A52" t="s">
        <v>46</v>
      </c>
      <c r="D52" t="s">
        <v>47</v>
      </c>
      <c r="E52">
        <v>0.1</v>
      </c>
      <c r="F52">
        <v>0.15</v>
      </c>
      <c r="G52">
        <v>0.2</v>
      </c>
      <c r="H52">
        <v>0.25</v>
      </c>
      <c r="I52">
        <v>0.3</v>
      </c>
      <c r="J52">
        <v>0.5</v>
      </c>
      <c r="K52">
        <v>1</v>
      </c>
    </row>
    <row r="53" spans="1:20" x14ac:dyDescent="0.3">
      <c r="A53">
        <v>210105002</v>
      </c>
      <c r="D53" t="s">
        <v>52</v>
      </c>
      <c r="E53" s="10">
        <v>14406881.310000001</v>
      </c>
      <c r="F53" s="10">
        <v>10123754.210000001</v>
      </c>
      <c r="G53" s="10">
        <v>8019158.25</v>
      </c>
      <c r="H53" s="10">
        <v>6715307.2400000002</v>
      </c>
      <c r="I53" s="10">
        <v>5422369.5300000003</v>
      </c>
      <c r="J53" s="10">
        <v>2095050.51</v>
      </c>
      <c r="K53" s="10">
        <v>252066.5</v>
      </c>
    </row>
    <row r="54" spans="1:20" x14ac:dyDescent="0.3">
      <c r="A54" t="s">
        <v>56</v>
      </c>
      <c r="D54" t="s">
        <v>57</v>
      </c>
      <c r="E54">
        <v>83.928370880000003</v>
      </c>
      <c r="F54">
        <v>40.211807720000003</v>
      </c>
      <c r="G54">
        <v>25.972401990000002</v>
      </c>
      <c r="H54">
        <v>23.270239199999999</v>
      </c>
      <c r="I54">
        <v>22.530271939999999</v>
      </c>
      <c r="J54">
        <v>44.092421690000002</v>
      </c>
      <c r="K54">
        <v>15.377519879999999</v>
      </c>
    </row>
    <row r="55" spans="1:20" x14ac:dyDescent="0.3">
      <c r="A55" t="s">
        <v>61</v>
      </c>
      <c r="B55">
        <v>0.35</v>
      </c>
      <c r="C55" t="s">
        <v>62</v>
      </c>
      <c r="D55" t="s">
        <v>63</v>
      </c>
      <c r="E55">
        <v>11376948.050000001</v>
      </c>
      <c r="F55">
        <v>7476567.0999999996</v>
      </c>
      <c r="G55">
        <v>5530911.2549999999</v>
      </c>
      <c r="H55">
        <v>4406709.9570000004</v>
      </c>
      <c r="I55">
        <v>3321103.8960000002</v>
      </c>
      <c r="J55">
        <v>989636.36360000004</v>
      </c>
      <c r="K55">
        <v>94595.238100000002</v>
      </c>
    </row>
    <row r="56" spans="1:20" ht="16.2" x14ac:dyDescent="0.45">
      <c r="B56" s="13">
        <f>B55*25.4/(PI()*4)</f>
        <v>0.70744372204347472</v>
      </c>
      <c r="C56" t="s">
        <v>65</v>
      </c>
      <c r="D56" t="s">
        <v>57</v>
      </c>
      <c r="E56">
        <v>30.340953500000001</v>
      </c>
      <c r="F56">
        <v>22.2928161</v>
      </c>
      <c r="G56">
        <v>16.447973260000001</v>
      </c>
      <c r="H56">
        <v>14.47928091</v>
      </c>
      <c r="I56">
        <v>14.59018262</v>
      </c>
      <c r="J56">
        <v>14.82722717</v>
      </c>
      <c r="K56">
        <v>4.6968581189999998</v>
      </c>
    </row>
    <row r="57" spans="1:20" x14ac:dyDescent="0.3">
      <c r="A57" t="s">
        <v>70</v>
      </c>
      <c r="B57">
        <v>35.700000000000003</v>
      </c>
      <c r="C57" t="s">
        <v>71</v>
      </c>
      <c r="D57" t="s">
        <v>72</v>
      </c>
      <c r="E57">
        <v>19.957088379999998</v>
      </c>
      <c r="F57">
        <v>24.99581942</v>
      </c>
      <c r="G57">
        <v>29.78529305</v>
      </c>
      <c r="H57">
        <v>32.945385170000002</v>
      </c>
      <c r="I57">
        <v>36.979904480000002</v>
      </c>
      <c r="J57">
        <v>51.409616849999999</v>
      </c>
      <c r="K57">
        <v>62.666106849999998</v>
      </c>
    </row>
    <row r="58" spans="1:20" x14ac:dyDescent="0.3">
      <c r="D58" t="s">
        <v>74</v>
      </c>
      <c r="E58">
        <v>18.36763148</v>
      </c>
      <c r="F58">
        <v>24.324871430000002</v>
      </c>
      <c r="G58">
        <v>29.796015860000001</v>
      </c>
      <c r="H58">
        <v>33.258676909999998</v>
      </c>
      <c r="I58">
        <v>37.53727379</v>
      </c>
      <c r="J58">
        <v>47.586530799999998</v>
      </c>
      <c r="K58">
        <v>48.789346250000001</v>
      </c>
    </row>
    <row r="59" spans="1:20" x14ac:dyDescent="0.3">
      <c r="D59" t="s">
        <v>77</v>
      </c>
      <c r="E59">
        <v>24.582942039999999</v>
      </c>
      <c r="F59">
        <v>29.02320778</v>
      </c>
      <c r="G59">
        <v>33.437353420000001</v>
      </c>
      <c r="H59">
        <v>36.855727119999997</v>
      </c>
      <c r="I59">
        <v>41.634613510000001</v>
      </c>
      <c r="J59">
        <v>58.392752940000001</v>
      </c>
      <c r="K59">
        <v>71.65929629</v>
      </c>
    </row>
    <row r="60" spans="1:20" x14ac:dyDescent="0.3">
      <c r="D60" t="s">
        <v>80</v>
      </c>
      <c r="E60">
        <v>3.2289054030000002</v>
      </c>
      <c r="F60">
        <v>2.541141235</v>
      </c>
      <c r="G60">
        <v>2.1054294580000001</v>
      </c>
      <c r="H60">
        <v>2.1728512790000001</v>
      </c>
      <c r="I60">
        <v>2.5418224939999998</v>
      </c>
      <c r="J60">
        <v>5.479577441</v>
      </c>
      <c r="K60">
        <v>11.52154906</v>
      </c>
    </row>
    <row r="61" spans="1:20" x14ac:dyDescent="0.3">
      <c r="D61" t="s">
        <v>84</v>
      </c>
      <c r="E61">
        <v>20.969220629999999</v>
      </c>
      <c r="F61">
        <v>26.114632879999998</v>
      </c>
      <c r="G61">
        <v>31.00622078</v>
      </c>
      <c r="H61">
        <v>34.353263060000003</v>
      </c>
      <c r="I61">
        <v>38.717263930000001</v>
      </c>
      <c r="J61">
        <v>52.462966860000002</v>
      </c>
      <c r="K61">
        <v>61.038249800000003</v>
      </c>
    </row>
    <row r="63" spans="1:20" x14ac:dyDescent="0.3">
      <c r="A63" s="9" t="s">
        <v>94</v>
      </c>
      <c r="B63" t="s">
        <v>44</v>
      </c>
      <c r="C63">
        <v>505</v>
      </c>
    </row>
    <row r="64" spans="1:20" x14ac:dyDescent="0.3">
      <c r="A64" t="s">
        <v>46</v>
      </c>
      <c r="D64" t="s">
        <v>47</v>
      </c>
      <c r="E64">
        <v>0.1</v>
      </c>
      <c r="F64">
        <v>0.15</v>
      </c>
      <c r="G64">
        <v>0.2</v>
      </c>
      <c r="H64">
        <v>0.25</v>
      </c>
      <c r="I64">
        <v>0.3</v>
      </c>
      <c r="J64">
        <v>0.5</v>
      </c>
      <c r="K64">
        <v>1</v>
      </c>
    </row>
    <row r="65" spans="1:11" x14ac:dyDescent="0.3">
      <c r="A65">
        <v>210105002</v>
      </c>
      <c r="D65" t="s">
        <v>52</v>
      </c>
      <c r="E65" s="10">
        <v>14373911.560000001</v>
      </c>
      <c r="F65" s="10">
        <v>10081073.91</v>
      </c>
      <c r="G65" s="10">
        <v>7981274.4199999999</v>
      </c>
      <c r="H65" s="10">
        <v>6675247.5700000003</v>
      </c>
      <c r="I65" s="10">
        <v>5420963.8099999996</v>
      </c>
      <c r="J65" s="10">
        <v>2082863.83</v>
      </c>
      <c r="K65" s="10">
        <v>242244.94</v>
      </c>
    </row>
    <row r="66" spans="1:11" x14ac:dyDescent="0.3">
      <c r="A66" t="s">
        <v>56</v>
      </c>
      <c r="D66" t="s">
        <v>57</v>
      </c>
      <c r="E66">
        <v>182.30124319999999</v>
      </c>
      <c r="F66">
        <v>141.5850054</v>
      </c>
      <c r="G66">
        <v>116.0146554</v>
      </c>
      <c r="H66">
        <v>100.2434123</v>
      </c>
      <c r="I66">
        <v>87.574647209999995</v>
      </c>
      <c r="J66">
        <v>52.947628850000001</v>
      </c>
      <c r="K66">
        <v>9.9799251610000006</v>
      </c>
    </row>
    <row r="67" spans="1:11" x14ac:dyDescent="0.3">
      <c r="A67" t="s">
        <v>61</v>
      </c>
      <c r="B67">
        <v>0.3</v>
      </c>
      <c r="C67" t="s">
        <v>62</v>
      </c>
      <c r="D67" t="s">
        <v>63</v>
      </c>
      <c r="E67">
        <v>14362922.789999999</v>
      </c>
      <c r="F67">
        <v>7829261.642</v>
      </c>
      <c r="G67">
        <v>5447576.5930000003</v>
      </c>
      <c r="H67">
        <v>4271853.5539999995</v>
      </c>
      <c r="I67">
        <v>3246617.6469999999</v>
      </c>
      <c r="J67">
        <v>1029620.098</v>
      </c>
      <c r="K67">
        <v>99344.36275</v>
      </c>
    </row>
    <row r="68" spans="1:11" ht="16.2" x14ac:dyDescent="0.45">
      <c r="B68" s="13">
        <f>B67*25.4/(PI()*4)</f>
        <v>0.60638033318012119</v>
      </c>
      <c r="C68" t="s">
        <v>65</v>
      </c>
      <c r="D68" t="s">
        <v>57</v>
      </c>
      <c r="E68">
        <v>132.39016770000001</v>
      </c>
      <c r="F68">
        <v>44.103310180000001</v>
      </c>
      <c r="G68">
        <v>29.894640920000001</v>
      </c>
      <c r="H68">
        <v>23.91241986</v>
      </c>
      <c r="I68">
        <v>20.665296959999999</v>
      </c>
      <c r="J68">
        <v>4.5045652379999996</v>
      </c>
      <c r="K68">
        <v>2.1814589510000002</v>
      </c>
    </row>
    <row r="69" spans="1:11" x14ac:dyDescent="0.3">
      <c r="A69" t="s">
        <v>70</v>
      </c>
      <c r="B69">
        <v>30</v>
      </c>
      <c r="C69" t="s">
        <v>71</v>
      </c>
      <c r="D69" t="s">
        <v>72</v>
      </c>
      <c r="E69">
        <v>5.7850616539999997</v>
      </c>
      <c r="F69">
        <v>27.397042030000001</v>
      </c>
      <c r="G69">
        <v>36.934392600000002</v>
      </c>
      <c r="H69">
        <v>41.420126809999999</v>
      </c>
      <c r="I69">
        <v>45.961123110000003</v>
      </c>
      <c r="J69">
        <v>54.754175859999997</v>
      </c>
      <c r="K69">
        <v>61.294642860000003</v>
      </c>
    </row>
    <row r="70" spans="1:11" x14ac:dyDescent="0.3">
      <c r="D70" t="s">
        <v>74</v>
      </c>
      <c r="E70">
        <v>-4.7203761100000001</v>
      </c>
      <c r="F70">
        <v>16.449616590000002</v>
      </c>
      <c r="G70">
        <v>25.671104679999999</v>
      </c>
      <c r="H70">
        <v>29.391205679999999</v>
      </c>
      <c r="I70">
        <v>32.901045000000003</v>
      </c>
      <c r="J70">
        <v>43.715056750000002</v>
      </c>
      <c r="K70">
        <v>52.117647060000003</v>
      </c>
    </row>
    <row r="71" spans="1:11" x14ac:dyDescent="0.3">
      <c r="D71" t="s">
        <v>77</v>
      </c>
      <c r="E71">
        <v>-1.329987078</v>
      </c>
      <c r="F71">
        <v>22.446676060000001</v>
      </c>
      <c r="G71">
        <v>31.84881884</v>
      </c>
      <c r="H71">
        <v>36.319046180000001</v>
      </c>
      <c r="I71">
        <v>40.420487170000001</v>
      </c>
      <c r="J71">
        <v>51.801191179999996</v>
      </c>
      <c r="K71">
        <v>61.540964930000001</v>
      </c>
    </row>
    <row r="72" spans="1:11" x14ac:dyDescent="0.3">
      <c r="D72" t="s">
        <v>80</v>
      </c>
      <c r="E72">
        <v>5.3616365479999999</v>
      </c>
      <c r="F72">
        <v>5.4820459850000001</v>
      </c>
      <c r="G72">
        <v>5.6404619709999997</v>
      </c>
      <c r="H72">
        <v>6.0375345569999999</v>
      </c>
      <c r="I72">
        <v>6.5549764499999998</v>
      </c>
      <c r="J72">
        <v>5.7150071359999997</v>
      </c>
      <c r="K72">
        <v>5.3708603630000002</v>
      </c>
    </row>
    <row r="73" spans="1:11" x14ac:dyDescent="0.3">
      <c r="D73" t="s">
        <v>84</v>
      </c>
      <c r="E73">
        <v>-8.8433844550000001E-2</v>
      </c>
      <c r="F73">
        <v>22.097778229999999</v>
      </c>
      <c r="G73">
        <v>31.484772039999999</v>
      </c>
      <c r="H73">
        <v>35.71012623</v>
      </c>
      <c r="I73">
        <v>39.760885090000002</v>
      </c>
      <c r="J73">
        <v>50.090141260000003</v>
      </c>
      <c r="K73">
        <v>58.317751620000003</v>
      </c>
    </row>
  </sheetData>
  <pageMargins left="0.7" right="0.7" top="0.75" bottom="0.75" header="0.3" footer="0.3"/>
  <pageSetup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7AC096-34B9-492B-9355-6AB6DFB4811D}">
  <dimension ref="A1:AC73"/>
  <sheetViews>
    <sheetView topLeftCell="A49" workbookViewId="0">
      <selection activeCell="L46" sqref="L46"/>
    </sheetView>
  </sheetViews>
  <sheetFormatPr defaultRowHeight="14.4" x14ac:dyDescent="0.3"/>
  <cols>
    <col min="5" max="5" width="12.6640625" bestFit="1" customWidth="1"/>
    <col min="6" max="6" width="13.6640625" bestFit="1" customWidth="1"/>
    <col min="7" max="11" width="12" bestFit="1" customWidth="1"/>
    <col min="14" max="19" width="12.5546875" bestFit="1" customWidth="1"/>
  </cols>
  <sheetData>
    <row r="1" spans="1:20" x14ac:dyDescent="0.3">
      <c r="A1" t="s">
        <v>60</v>
      </c>
    </row>
    <row r="2" spans="1:20" x14ac:dyDescent="0.3">
      <c r="A2" s="9" t="s">
        <v>43</v>
      </c>
      <c r="B2" t="s">
        <v>44</v>
      </c>
      <c r="C2">
        <v>95</v>
      </c>
      <c r="M2" t="s">
        <v>45</v>
      </c>
      <c r="N2" t="s">
        <v>104</v>
      </c>
      <c r="O2">
        <f>AVERAGE(C2,C14,C26)</f>
        <v>93</v>
      </c>
    </row>
    <row r="3" spans="1:20" x14ac:dyDescent="0.3">
      <c r="A3" t="s">
        <v>46</v>
      </c>
      <c r="D3" t="s">
        <v>47</v>
      </c>
      <c r="E3">
        <v>0.1</v>
      </c>
      <c r="F3">
        <v>0.15</v>
      </c>
      <c r="G3">
        <v>0.2</v>
      </c>
      <c r="H3">
        <v>0.25</v>
      </c>
      <c r="I3">
        <v>0.3</v>
      </c>
      <c r="J3">
        <v>0.5</v>
      </c>
      <c r="K3">
        <v>1</v>
      </c>
      <c r="M3" t="s">
        <v>48</v>
      </c>
      <c r="N3" s="11">
        <f>AVERAGE(E12,E24,E36)</f>
        <v>27.21838142</v>
      </c>
      <c r="O3" s="11">
        <f t="shared" ref="O3:T3" si="0">AVERAGE(F12,F24,F36)</f>
        <v>29.81484648</v>
      </c>
      <c r="P3" s="11">
        <f t="shared" si="0"/>
        <v>32.647387869999996</v>
      </c>
      <c r="Q3" s="11">
        <f t="shared" si="0"/>
        <v>34.674273456666668</v>
      </c>
      <c r="R3" s="11">
        <f t="shared" si="0"/>
        <v>36.721689766666664</v>
      </c>
      <c r="S3" s="11">
        <f t="shared" si="0"/>
        <v>43.207213320000001</v>
      </c>
      <c r="T3" s="11">
        <f t="shared" si="0"/>
        <v>50.067325616666665</v>
      </c>
    </row>
    <row r="4" spans="1:20" x14ac:dyDescent="0.3">
      <c r="A4">
        <v>210105002</v>
      </c>
      <c r="D4" t="s">
        <v>52</v>
      </c>
      <c r="E4" s="10">
        <v>16645531.050000001</v>
      </c>
      <c r="F4" s="10">
        <v>12055185.189999999</v>
      </c>
      <c r="G4" s="10">
        <v>9797982.0299999993</v>
      </c>
      <c r="H4" s="10">
        <v>8404221.1300000008</v>
      </c>
      <c r="I4" s="10">
        <v>7125743.46</v>
      </c>
      <c r="J4" s="10">
        <v>3576151.96</v>
      </c>
      <c r="K4" s="10">
        <v>699888.34</v>
      </c>
      <c r="M4" t="s">
        <v>53</v>
      </c>
      <c r="N4" s="11">
        <f>STDEV(E8,E9,E10,E20,E21,E22,E32,E33,E34)</f>
        <v>4.6793275214044776</v>
      </c>
      <c r="O4" s="11">
        <f t="shared" ref="O4:T4" si="1">STDEV(F8,F9,F10,F20,F21,F22,F32,F33,F34)</f>
        <v>3.9313523338124057</v>
      </c>
      <c r="P4" s="11">
        <f t="shared" si="1"/>
        <v>3.6839401694464997</v>
      </c>
      <c r="Q4" s="11">
        <f t="shared" si="1"/>
        <v>3.5319810002242154</v>
      </c>
      <c r="R4" s="11">
        <f t="shared" si="1"/>
        <v>3.3826805185221045</v>
      </c>
      <c r="S4" s="11">
        <f t="shared" si="1"/>
        <v>3.4831708211342187</v>
      </c>
      <c r="T4" s="11">
        <f t="shared" si="1"/>
        <v>4.9594530007927347</v>
      </c>
    </row>
    <row r="5" spans="1:20" x14ac:dyDescent="0.3">
      <c r="A5" t="s">
        <v>56</v>
      </c>
      <c r="D5" t="s">
        <v>57</v>
      </c>
      <c r="E5">
        <v>243.42377870000001</v>
      </c>
      <c r="F5">
        <v>216.0359272</v>
      </c>
      <c r="G5">
        <v>195.24791540000001</v>
      </c>
      <c r="H5">
        <v>178.81982540000001</v>
      </c>
      <c r="I5">
        <v>173.70061079999999</v>
      </c>
      <c r="J5">
        <v>144.21715560000001</v>
      </c>
      <c r="K5">
        <v>52.709299809999997</v>
      </c>
      <c r="M5" t="s">
        <v>58</v>
      </c>
      <c r="N5" s="12">
        <f>AVERAGE(E16,E4,E28)</f>
        <v>17236810.48</v>
      </c>
      <c r="O5" s="12">
        <f t="shared" ref="O5:T5" si="2">AVERAGE(F16,F4,F28)</f>
        <v>12307378.726666667</v>
      </c>
      <c r="P5" s="12">
        <f t="shared" si="2"/>
        <v>9902814.6533333343</v>
      </c>
      <c r="Q5" s="12">
        <f t="shared" si="2"/>
        <v>8436450.1899999995</v>
      </c>
      <c r="R5" s="12">
        <f t="shared" si="2"/>
        <v>7068426.0799999991</v>
      </c>
      <c r="S5" s="12">
        <f t="shared" si="2"/>
        <v>3282537.5066666664</v>
      </c>
      <c r="T5" s="12">
        <f t="shared" si="2"/>
        <v>561763.53</v>
      </c>
    </row>
    <row r="6" spans="1:20" x14ac:dyDescent="0.3">
      <c r="A6" t="s">
        <v>61</v>
      </c>
      <c r="B6">
        <v>0.4</v>
      </c>
      <c r="C6" t="s">
        <v>62</v>
      </c>
      <c r="D6" t="s">
        <v>63</v>
      </c>
      <c r="E6">
        <v>11827429.560000001</v>
      </c>
      <c r="F6">
        <v>8340019.9460000005</v>
      </c>
      <c r="G6">
        <v>6512774.6859999998</v>
      </c>
      <c r="H6">
        <v>5406799.0779999997</v>
      </c>
      <c r="I6">
        <v>4431867.0140000004</v>
      </c>
      <c r="J6">
        <v>1962771.5220000001</v>
      </c>
      <c r="K6">
        <v>324897.69179999997</v>
      </c>
      <c r="M6" t="s">
        <v>53</v>
      </c>
      <c r="N6" s="12">
        <f>STDEV(E4,E16,E28)</f>
        <v>2622639.4007778331</v>
      </c>
      <c r="O6" s="12">
        <f t="shared" ref="O6:T6" si="3">STDEV(F4,F16,F28)</f>
        <v>1722238.6151725608</v>
      </c>
      <c r="P6" s="12">
        <f t="shared" si="3"/>
        <v>1315328.6983991279</v>
      </c>
      <c r="Q6" s="12">
        <f t="shared" si="3"/>
        <v>1063562.8310708334</v>
      </c>
      <c r="R6" s="12">
        <f t="shared" si="3"/>
        <v>833159.15051223594</v>
      </c>
      <c r="S6" s="12">
        <f t="shared" si="3"/>
        <v>344405.00140740437</v>
      </c>
      <c r="T6" s="12">
        <f t="shared" si="3"/>
        <v>120276.64772648201</v>
      </c>
    </row>
    <row r="7" spans="1:20" ht="16.2" x14ac:dyDescent="0.45">
      <c r="B7" s="13">
        <f>B6*25.4/(PI()*4)</f>
        <v>0.80850711090682836</v>
      </c>
      <c r="C7" t="s">
        <v>65</v>
      </c>
      <c r="D7" t="s">
        <v>57</v>
      </c>
      <c r="E7">
        <v>68.643545990000007</v>
      </c>
      <c r="F7">
        <v>41.635200140000002</v>
      </c>
      <c r="G7">
        <v>40.387585229999999</v>
      </c>
      <c r="H7">
        <v>41.715133430000002</v>
      </c>
      <c r="I7">
        <v>50.877805850000001</v>
      </c>
      <c r="J7">
        <v>61.430200290000002</v>
      </c>
      <c r="K7">
        <v>23.75434065</v>
      </c>
      <c r="M7" t="s">
        <v>66</v>
      </c>
      <c r="N7" s="12">
        <f>AVERAGE(E6,E18,E30)</f>
        <v>12586160.033333333</v>
      </c>
      <c r="O7" s="12">
        <f t="shared" ref="O7:T7" si="4">AVERAGE(F6,F18,F30)</f>
        <v>8645457.7719999999</v>
      </c>
      <c r="P7" s="12">
        <f t="shared" si="4"/>
        <v>6672526.7740000002</v>
      </c>
      <c r="Q7" s="12">
        <f t="shared" si="4"/>
        <v>5512710.625</v>
      </c>
      <c r="R7" s="12">
        <f t="shared" si="4"/>
        <v>4472425.973666667</v>
      </c>
      <c r="S7" s="12">
        <f t="shared" si="4"/>
        <v>1860704.4753333337</v>
      </c>
      <c r="T7" s="12">
        <f t="shared" si="4"/>
        <v>276729.50609999994</v>
      </c>
    </row>
    <row r="8" spans="1:20" x14ac:dyDescent="0.3">
      <c r="A8" t="s">
        <v>70</v>
      </c>
      <c r="B8">
        <v>30</v>
      </c>
      <c r="C8" t="s">
        <v>71</v>
      </c>
      <c r="D8" t="s">
        <v>72</v>
      </c>
      <c r="E8">
        <v>33.973910029999999</v>
      </c>
      <c r="F8">
        <v>36.032968070000003</v>
      </c>
      <c r="G8">
        <v>38.250677660000001</v>
      </c>
      <c r="H8">
        <v>40.069270449999998</v>
      </c>
      <c r="I8">
        <v>41.748338019999998</v>
      </c>
      <c r="J8">
        <v>47.578519479999997</v>
      </c>
      <c r="K8">
        <v>54.036917010000003</v>
      </c>
      <c r="M8" t="s">
        <v>53</v>
      </c>
      <c r="N8" s="12">
        <f>STDEV(E6,E18,E30)</f>
        <v>2578501.4441233836</v>
      </c>
      <c r="O8" s="12">
        <f t="shared" ref="O8:T8" si="5">STDEV(F6,F18,F30)</f>
        <v>1506540.2440378293</v>
      </c>
      <c r="P8" s="12">
        <f t="shared" si="5"/>
        <v>1107807.4319208085</v>
      </c>
      <c r="Q8" s="12">
        <f t="shared" si="5"/>
        <v>887653.96545993199</v>
      </c>
      <c r="R8" s="12">
        <f t="shared" si="5"/>
        <v>690827.47610527219</v>
      </c>
      <c r="S8" s="12">
        <f t="shared" si="5"/>
        <v>250933.71259588323</v>
      </c>
      <c r="T8" s="12">
        <f t="shared" si="5"/>
        <v>45087.453929471601</v>
      </c>
    </row>
    <row r="9" spans="1:20" x14ac:dyDescent="0.3">
      <c r="D9" t="s">
        <v>74</v>
      </c>
      <c r="E9">
        <v>28.62972238</v>
      </c>
      <c r="F9">
        <v>29.801441189999998</v>
      </c>
      <c r="G9">
        <v>32.28378979</v>
      </c>
      <c r="H9">
        <v>34.229314000000002</v>
      </c>
      <c r="I9">
        <v>36.54162178</v>
      </c>
      <c r="J9">
        <v>43.559264519999999</v>
      </c>
      <c r="K9">
        <v>53.187936970000003</v>
      </c>
      <c r="M9" t="s">
        <v>75</v>
      </c>
      <c r="N9">
        <f>AVERAGE(E8,E20,E32)</f>
        <v>30.077843619999996</v>
      </c>
      <c r="O9">
        <f t="shared" ref="O9:T11" si="6">AVERAGE(F8,F20,F32)</f>
        <v>32.721494126666663</v>
      </c>
      <c r="P9">
        <f t="shared" si="6"/>
        <v>35.418307070000004</v>
      </c>
      <c r="Q9">
        <f t="shared" si="6"/>
        <v>37.185179900000001</v>
      </c>
      <c r="R9">
        <f t="shared" si="6"/>
        <v>38.876356850000001</v>
      </c>
      <c r="S9">
        <f t="shared" si="6"/>
        <v>44.509670450000009</v>
      </c>
      <c r="T9">
        <f t="shared" si="6"/>
        <v>50.943933793333336</v>
      </c>
    </row>
    <row r="10" spans="1:20" x14ac:dyDescent="0.3">
      <c r="D10" t="s">
        <v>77</v>
      </c>
      <c r="E10">
        <v>23.538799860000001</v>
      </c>
      <c r="F10">
        <v>25.730910600000001</v>
      </c>
      <c r="G10">
        <v>29.15151809</v>
      </c>
      <c r="H10">
        <v>31.801972689999999</v>
      </c>
      <c r="I10">
        <v>34.185696700000001</v>
      </c>
      <c r="J10">
        <v>43.260374370000001</v>
      </c>
      <c r="K10">
        <v>53.152585119999998</v>
      </c>
      <c r="M10" t="s">
        <v>78</v>
      </c>
      <c r="N10">
        <f>AVERAGE(E9,E21,E33)</f>
        <v>28.11545465</v>
      </c>
      <c r="O10">
        <f t="shared" si="6"/>
        <v>30.377204266666666</v>
      </c>
      <c r="P10">
        <f t="shared" si="6"/>
        <v>33.037453546666661</v>
      </c>
      <c r="Q10">
        <f t="shared" si="6"/>
        <v>35.002137949999998</v>
      </c>
      <c r="R10">
        <f t="shared" si="6"/>
        <v>37.101044633333331</v>
      </c>
      <c r="S10">
        <f t="shared" si="6"/>
        <v>43.071624483333331</v>
      </c>
      <c r="T10">
        <f t="shared" si="6"/>
        <v>49.588662880000008</v>
      </c>
    </row>
    <row r="11" spans="1:20" x14ac:dyDescent="0.3">
      <c r="D11" t="s">
        <v>80</v>
      </c>
      <c r="E11">
        <v>5.2180672980000002</v>
      </c>
      <c r="F11">
        <v>5.1886660850000004</v>
      </c>
      <c r="G11">
        <v>4.6225819230000003</v>
      </c>
      <c r="H11">
        <v>4.2494174009999996</v>
      </c>
      <c r="I11">
        <v>3.8698367870000001</v>
      </c>
      <c r="J11">
        <v>2.41143536</v>
      </c>
      <c r="K11">
        <v>0.5006761663</v>
      </c>
      <c r="M11" t="s">
        <v>81</v>
      </c>
      <c r="N11">
        <f>AVERAGE(E10,E22,E34)</f>
        <v>23.461845986666663</v>
      </c>
      <c r="O11">
        <f t="shared" si="6"/>
        <v>26.345841046666667</v>
      </c>
      <c r="P11">
        <f t="shared" si="6"/>
        <v>29.486402989999998</v>
      </c>
      <c r="Q11">
        <f t="shared" si="6"/>
        <v>31.835502516666665</v>
      </c>
      <c r="R11">
        <f t="shared" si="6"/>
        <v>34.187667813333334</v>
      </c>
      <c r="S11">
        <f t="shared" si="6"/>
        <v>42.040345023333337</v>
      </c>
      <c r="T11">
        <f t="shared" si="6"/>
        <v>49.669380166666663</v>
      </c>
    </row>
    <row r="12" spans="1:20" x14ac:dyDescent="0.3">
      <c r="D12" t="s">
        <v>84</v>
      </c>
      <c r="E12">
        <v>28.714144090000001</v>
      </c>
      <c r="F12">
        <v>30.521773280000001</v>
      </c>
      <c r="G12">
        <v>33.228661850000002</v>
      </c>
      <c r="H12">
        <v>35.366852379999997</v>
      </c>
      <c r="I12">
        <v>37.491885500000002</v>
      </c>
      <c r="J12">
        <v>44.799386130000002</v>
      </c>
      <c r="K12">
        <v>53.459146369999999</v>
      </c>
      <c r="M12" t="s">
        <v>85</v>
      </c>
      <c r="N12">
        <f>STDEV(E20,E8,E32)</f>
        <v>6.1754922944285839</v>
      </c>
      <c r="O12">
        <f t="shared" ref="O12:T12" si="7">STDEV(F20,F8,F32)</f>
        <v>4.6464952860983244</v>
      </c>
      <c r="P12">
        <f t="shared" si="7"/>
        <v>4.2207137210103003</v>
      </c>
      <c r="Q12">
        <f t="shared" si="7"/>
        <v>4.280681517223349</v>
      </c>
      <c r="R12">
        <f t="shared" si="7"/>
        <v>4.4275322045748009</v>
      </c>
      <c r="S12">
        <f t="shared" si="7"/>
        <v>4.9431432677340243</v>
      </c>
      <c r="T12">
        <f t="shared" si="7"/>
        <v>6.2706939090588198</v>
      </c>
    </row>
    <row r="13" spans="1:20" x14ac:dyDescent="0.3">
      <c r="M13" t="s">
        <v>87</v>
      </c>
      <c r="N13">
        <f>STDEV(E9,E21,E33)</f>
        <v>1.4643325219561871</v>
      </c>
      <c r="O13">
        <f t="shared" ref="O13:T14" si="8">STDEV(F9,F21,F33)</f>
        <v>0.49933650046667544</v>
      </c>
      <c r="P13">
        <f t="shared" si="8"/>
        <v>0.6972767182266737</v>
      </c>
      <c r="Q13">
        <f t="shared" si="8"/>
        <v>0.68073643604293854</v>
      </c>
      <c r="R13">
        <f t="shared" si="8"/>
        <v>0.48500915069883815</v>
      </c>
      <c r="S13">
        <f t="shared" si="8"/>
        <v>1.4892555688339453</v>
      </c>
      <c r="T13">
        <f t="shared" si="8"/>
        <v>4.313850345064882</v>
      </c>
    </row>
    <row r="14" spans="1:20" x14ac:dyDescent="0.3">
      <c r="A14" s="9" t="s">
        <v>89</v>
      </c>
      <c r="B14" t="s">
        <v>44</v>
      </c>
      <c r="C14">
        <v>91</v>
      </c>
      <c r="M14" t="s">
        <v>90</v>
      </c>
      <c r="N14">
        <f>STDEV(E10,E22,E34)</f>
        <v>3.5586816413159501</v>
      </c>
      <c r="O14">
        <f t="shared" si="8"/>
        <v>2.9638827621832982</v>
      </c>
      <c r="P14">
        <f t="shared" si="8"/>
        <v>3.0417243081507079</v>
      </c>
      <c r="Q14">
        <f t="shared" si="8"/>
        <v>3.0668832195080875</v>
      </c>
      <c r="R14">
        <f t="shared" si="8"/>
        <v>3.0199641124504431</v>
      </c>
      <c r="S14">
        <f t="shared" si="8"/>
        <v>4.154855902114158</v>
      </c>
      <c r="T14">
        <f t="shared" si="8"/>
        <v>6.2225323325389557</v>
      </c>
    </row>
    <row r="15" spans="1:20" x14ac:dyDescent="0.3">
      <c r="A15" t="s">
        <v>46</v>
      </c>
      <c r="D15" t="s">
        <v>47</v>
      </c>
      <c r="E15">
        <v>0.1</v>
      </c>
      <c r="F15">
        <v>0.15</v>
      </c>
      <c r="G15">
        <v>0.2</v>
      </c>
      <c r="H15">
        <v>0.25</v>
      </c>
      <c r="I15">
        <v>0.3</v>
      </c>
      <c r="J15">
        <v>0.5</v>
      </c>
      <c r="K15">
        <v>1</v>
      </c>
    </row>
    <row r="16" spans="1:20" x14ac:dyDescent="0.3">
      <c r="A16">
        <v>210105002</v>
      </c>
      <c r="D16" t="s">
        <v>52</v>
      </c>
      <c r="E16" s="10">
        <v>14960285.949999999</v>
      </c>
      <c r="F16" s="10">
        <v>10725141.609999999</v>
      </c>
      <c r="G16" s="10">
        <v>8643039.2200000007</v>
      </c>
      <c r="H16" s="10">
        <v>7389368.1900000004</v>
      </c>
      <c r="I16" s="10">
        <v>6208088.2400000002</v>
      </c>
      <c r="J16" s="10">
        <v>2903442.27</v>
      </c>
      <c r="K16" s="10">
        <v>505255.99</v>
      </c>
      <c r="N16" s="10"/>
      <c r="O16" s="10"/>
      <c r="P16" s="10"/>
    </row>
    <row r="17" spans="1:29" x14ac:dyDescent="0.3">
      <c r="A17" t="s">
        <v>56</v>
      </c>
      <c r="D17" t="s">
        <v>57</v>
      </c>
      <c r="E17">
        <v>216.93745480000001</v>
      </c>
      <c r="F17">
        <v>181.93917569999999</v>
      </c>
      <c r="G17">
        <v>166.1153635</v>
      </c>
      <c r="H17">
        <v>155.81431359999999</v>
      </c>
      <c r="I17">
        <v>155.55306820000001</v>
      </c>
      <c r="J17">
        <v>128.73470230000001</v>
      </c>
      <c r="K17">
        <v>42.601801620000003</v>
      </c>
    </row>
    <row r="18" spans="1:29" x14ac:dyDescent="0.3">
      <c r="A18" t="s">
        <v>61</v>
      </c>
      <c r="B18">
        <v>0.4</v>
      </c>
      <c r="C18" t="s">
        <v>62</v>
      </c>
      <c r="D18" t="s">
        <v>63</v>
      </c>
      <c r="E18">
        <v>10472150.9</v>
      </c>
      <c r="F18">
        <v>7315040.04</v>
      </c>
      <c r="G18">
        <v>5653268.2680000002</v>
      </c>
      <c r="H18">
        <v>4682764.0140000004</v>
      </c>
      <c r="I18">
        <v>3802771.5219999999</v>
      </c>
      <c r="J18">
        <v>1574821.071</v>
      </c>
      <c r="K18">
        <v>235535.5355</v>
      </c>
    </row>
    <row r="19" spans="1:29" ht="16.2" x14ac:dyDescent="0.45">
      <c r="B19" s="13">
        <f>B18*25.4/(PI()*4)</f>
        <v>0.80850711090682836</v>
      </c>
      <c r="C19" t="s">
        <v>65</v>
      </c>
      <c r="D19" t="s">
        <v>57</v>
      </c>
      <c r="E19">
        <v>54.472760239999999</v>
      </c>
      <c r="F19">
        <v>65.466508059999995</v>
      </c>
      <c r="G19">
        <v>64.585600619999994</v>
      </c>
      <c r="H19">
        <v>64.782683520000006</v>
      </c>
      <c r="I19">
        <v>69.238364799999999</v>
      </c>
      <c r="J19">
        <v>63.692858780000002</v>
      </c>
      <c r="K19">
        <v>18.440946390000001</v>
      </c>
      <c r="V19" t="s">
        <v>93</v>
      </c>
    </row>
    <row r="20" spans="1:29" x14ac:dyDescent="0.3">
      <c r="A20" t="s">
        <v>70</v>
      </c>
      <c r="B20">
        <v>28</v>
      </c>
      <c r="C20" t="s">
        <v>71</v>
      </c>
      <c r="D20" t="s">
        <v>72</v>
      </c>
      <c r="E20">
        <v>33.302063789999998</v>
      </c>
      <c r="F20">
        <v>34.721646059999998</v>
      </c>
      <c r="G20">
        <v>37.436897160000001</v>
      </c>
      <c r="H20">
        <v>39.219591229999999</v>
      </c>
      <c r="I20">
        <v>41.103266009999999</v>
      </c>
      <c r="J20">
        <v>47.143133839999997</v>
      </c>
      <c r="K20">
        <v>55.06724758</v>
      </c>
      <c r="V20" t="s">
        <v>48</v>
      </c>
      <c r="W20">
        <v>25.119502484999998</v>
      </c>
      <c r="X20">
        <v>26.391361619999998</v>
      </c>
      <c r="Y20">
        <v>29.331856994999999</v>
      </c>
      <c r="Z20">
        <v>32.660234329999994</v>
      </c>
      <c r="AA20">
        <v>36.726234719999994</v>
      </c>
      <c r="AB20">
        <v>48.946334010000001</v>
      </c>
      <c r="AC20">
        <v>65.25587594000001</v>
      </c>
    </row>
    <row r="21" spans="1:29" x14ac:dyDescent="0.3">
      <c r="D21" t="s">
        <v>74</v>
      </c>
      <c r="E21">
        <v>29.253281810000001</v>
      </c>
      <c r="F21">
        <v>30.63844748</v>
      </c>
      <c r="G21">
        <v>33.168952939999997</v>
      </c>
      <c r="H21">
        <v>35.26421388</v>
      </c>
      <c r="I21">
        <v>37.403525109999997</v>
      </c>
      <c r="J21">
        <v>44.255928249999997</v>
      </c>
      <c r="K21">
        <v>50.771176789999998</v>
      </c>
      <c r="V21" t="s">
        <v>53</v>
      </c>
      <c r="W21">
        <v>2.0099765732907673</v>
      </c>
      <c r="X21">
        <v>1.8526579929013436</v>
      </c>
      <c r="Y21">
        <v>1.7955153433397084</v>
      </c>
      <c r="Z21">
        <v>1.9997939315857614</v>
      </c>
      <c r="AA21">
        <v>1.5940965636173479</v>
      </c>
      <c r="AB21">
        <v>2.1334145565237019</v>
      </c>
      <c r="AC21">
        <v>2.1352980909988846</v>
      </c>
    </row>
    <row r="22" spans="1:29" x14ac:dyDescent="0.3">
      <c r="D22" t="s">
        <v>77</v>
      </c>
      <c r="E22">
        <v>26.98142661</v>
      </c>
      <c r="F22">
        <v>29.568953100000002</v>
      </c>
      <c r="G22">
        <v>32.681711989999997</v>
      </c>
      <c r="H22">
        <v>34.91901318</v>
      </c>
      <c r="I22">
        <v>37.208616999999997</v>
      </c>
      <c r="J22">
        <v>45.44859787</v>
      </c>
      <c r="K22">
        <v>53.370237709999998</v>
      </c>
      <c r="V22" t="s">
        <v>58</v>
      </c>
      <c r="W22">
        <v>6286619.8300000001</v>
      </c>
      <c r="X22">
        <v>4461233.5150000006</v>
      </c>
      <c r="Y22">
        <v>3516189.7199999997</v>
      </c>
      <c r="Z22">
        <v>2867949.06</v>
      </c>
      <c r="AA22">
        <v>2261420.415</v>
      </c>
      <c r="AB22">
        <v>1078865.9100000001</v>
      </c>
      <c r="AC22">
        <v>198421.66499999998</v>
      </c>
    </row>
    <row r="23" spans="1:29" x14ac:dyDescent="0.3">
      <c r="D23" t="s">
        <v>80</v>
      </c>
      <c r="E23">
        <v>3.2016770590000001</v>
      </c>
      <c r="F23">
        <v>2.7192699280000001</v>
      </c>
      <c r="G23">
        <v>2.6161210970000002</v>
      </c>
      <c r="H23">
        <v>2.3895308160000002</v>
      </c>
      <c r="I23">
        <v>2.194476511</v>
      </c>
      <c r="J23">
        <v>1.4508542929999999</v>
      </c>
      <c r="K23">
        <v>2.1637615549999998</v>
      </c>
      <c r="V23" t="s">
        <v>53</v>
      </c>
      <c r="W23">
        <v>274041.62306976685</v>
      </c>
      <c r="X23">
        <v>191623.4274724813</v>
      </c>
      <c r="Y23">
        <v>136448.75507783584</v>
      </c>
      <c r="Z23">
        <v>97272.988790435731</v>
      </c>
      <c r="AA23">
        <v>62667.444548675216</v>
      </c>
      <c r="AB23">
        <v>28898.803608855396</v>
      </c>
      <c r="AC23">
        <v>3937.7574562750724</v>
      </c>
    </row>
    <row r="24" spans="1:29" x14ac:dyDescent="0.3">
      <c r="D24" t="s">
        <v>84</v>
      </c>
      <c r="E24">
        <v>29.845590739999999</v>
      </c>
      <c r="F24">
        <v>31.643015550000001</v>
      </c>
      <c r="G24">
        <v>34.42918736</v>
      </c>
      <c r="H24">
        <v>36.467606099999998</v>
      </c>
      <c r="I24">
        <v>38.57180271</v>
      </c>
      <c r="J24">
        <v>45.61588665</v>
      </c>
      <c r="K24">
        <v>53.069554029999999</v>
      </c>
      <c r="V24" t="s">
        <v>66</v>
      </c>
      <c r="W24">
        <v>4704401.4509999994</v>
      </c>
      <c r="X24">
        <v>3281495.9254999999</v>
      </c>
      <c r="Y24">
        <v>2483165.054</v>
      </c>
      <c r="Z24">
        <v>1929950.2590000001</v>
      </c>
      <c r="AA24">
        <v>1430207.1765000001</v>
      </c>
      <c r="AB24">
        <v>550570.79194999998</v>
      </c>
      <c r="AC24">
        <v>68905.801715000009</v>
      </c>
    </row>
    <row r="25" spans="1:29" x14ac:dyDescent="0.3">
      <c r="V25" t="s">
        <v>53</v>
      </c>
      <c r="W25">
        <v>77905.809229493345</v>
      </c>
      <c r="X25">
        <v>57158.968879040018</v>
      </c>
      <c r="Y25">
        <v>32205.7397919254</v>
      </c>
      <c r="Z25">
        <v>7139.3714985010674</v>
      </c>
      <c r="AA25">
        <v>2996.6358071751288</v>
      </c>
      <c r="AB25">
        <v>8343.571871987946</v>
      </c>
      <c r="AC25">
        <v>2864.5897464043928</v>
      </c>
    </row>
    <row r="26" spans="1:29" x14ac:dyDescent="0.3">
      <c r="A26" s="9" t="s">
        <v>94</v>
      </c>
      <c r="B26" t="s">
        <v>44</v>
      </c>
      <c r="C26">
        <v>93</v>
      </c>
      <c r="V26" t="s">
        <v>75</v>
      </c>
      <c r="W26">
        <v>27.120946189999998</v>
      </c>
      <c r="X26">
        <v>28.873702025</v>
      </c>
      <c r="Y26">
        <v>32.008951914999997</v>
      </c>
      <c r="Z26">
        <v>35.236679519999996</v>
      </c>
      <c r="AA26">
        <v>38.947085474999994</v>
      </c>
      <c r="AB26">
        <v>50.297765060000003</v>
      </c>
      <c r="AC26">
        <v>65.466892860000002</v>
      </c>
    </row>
    <row r="27" spans="1:29" ht="15" thickBot="1" x14ac:dyDescent="0.35">
      <c r="A27" t="s">
        <v>46</v>
      </c>
      <c r="D27" t="s">
        <v>47</v>
      </c>
      <c r="E27">
        <v>0.1</v>
      </c>
      <c r="F27">
        <v>0.15</v>
      </c>
      <c r="G27">
        <v>0.2</v>
      </c>
      <c r="H27">
        <v>0.25</v>
      </c>
      <c r="I27">
        <v>0.3</v>
      </c>
      <c r="J27">
        <v>0.5</v>
      </c>
      <c r="K27">
        <v>1</v>
      </c>
      <c r="V27" t="s">
        <v>78</v>
      </c>
      <c r="W27">
        <v>23.955962410000001</v>
      </c>
      <c r="X27">
        <v>24.931932140000001</v>
      </c>
      <c r="Y27">
        <v>27.605727215000002</v>
      </c>
      <c r="Z27">
        <v>31.171426835000002</v>
      </c>
      <c r="AA27">
        <v>35.335294605000001</v>
      </c>
      <c r="AB27">
        <v>48.132232180000003</v>
      </c>
      <c r="AC27">
        <v>65.397358940000004</v>
      </c>
    </row>
    <row r="28" spans="1:29" ht="16.2" thickBot="1" x14ac:dyDescent="0.35">
      <c r="A28">
        <v>210105002</v>
      </c>
      <c r="D28" t="s">
        <v>52</v>
      </c>
      <c r="E28" s="15">
        <v>20104614.440000001</v>
      </c>
      <c r="F28" s="15">
        <v>14141809.380000001</v>
      </c>
      <c r="G28" s="15">
        <v>11267422.710000001</v>
      </c>
      <c r="H28" s="15">
        <v>9515761.25</v>
      </c>
      <c r="I28" s="15">
        <v>7871446.54</v>
      </c>
      <c r="J28" s="15">
        <v>3368018.29</v>
      </c>
      <c r="K28" s="15">
        <v>480146.26</v>
      </c>
      <c r="V28" t="s">
        <v>81</v>
      </c>
      <c r="W28">
        <v>24.281598850000002</v>
      </c>
      <c r="X28">
        <v>25.36845069</v>
      </c>
      <c r="Y28">
        <v>28.380891850000001</v>
      </c>
      <c r="Z28">
        <v>31.57259663</v>
      </c>
      <c r="AA28">
        <v>35.896324079999999</v>
      </c>
      <c r="AB28">
        <v>48.409004789999997</v>
      </c>
      <c r="AC28">
        <v>64.903376004999998</v>
      </c>
    </row>
    <row r="29" spans="1:29" ht="16.2" thickBot="1" x14ac:dyDescent="0.35">
      <c r="A29" t="s">
        <v>56</v>
      </c>
      <c r="D29" t="s">
        <v>57</v>
      </c>
      <c r="E29" s="16">
        <v>155.40190010000001</v>
      </c>
      <c r="F29" s="16">
        <v>81.264904189999996</v>
      </c>
      <c r="G29" s="16">
        <v>43.110215529999998</v>
      </c>
      <c r="H29" s="16">
        <v>37.728480759999997</v>
      </c>
      <c r="I29" s="16">
        <v>56.884533709999999</v>
      </c>
      <c r="J29" s="16">
        <v>107.3864207</v>
      </c>
      <c r="K29" s="16">
        <v>36.831461279999999</v>
      </c>
      <c r="V29" t="s">
        <v>85</v>
      </c>
      <c r="W29">
        <v>4.5696160975545261</v>
      </c>
      <c r="X29">
        <v>4.4091740568069593</v>
      </c>
      <c r="Y29">
        <v>3.9316112346355356</v>
      </c>
      <c r="Z29">
        <v>4.09072210444109</v>
      </c>
      <c r="AA29">
        <v>3.6238651829927471</v>
      </c>
      <c r="AB29">
        <v>2.3637597382325852</v>
      </c>
      <c r="AC29">
        <v>2.4572609628836246</v>
      </c>
    </row>
    <row r="30" spans="1:29" ht="16.2" thickBot="1" x14ac:dyDescent="0.35">
      <c r="A30" t="s">
        <v>61</v>
      </c>
      <c r="B30">
        <v>0.3</v>
      </c>
      <c r="C30" t="s">
        <v>62</v>
      </c>
      <c r="D30" t="s">
        <v>63</v>
      </c>
      <c r="E30" s="16">
        <v>15458899.640000001</v>
      </c>
      <c r="F30" s="16">
        <v>10281313.33</v>
      </c>
      <c r="G30" s="16">
        <v>7851537.3679999998</v>
      </c>
      <c r="H30" s="16">
        <v>6448568.7829999998</v>
      </c>
      <c r="I30" s="16">
        <v>5182639.3849999998</v>
      </c>
      <c r="J30" s="16">
        <v>2044520.8330000001</v>
      </c>
      <c r="K30" s="16">
        <v>269755.29100000003</v>
      </c>
      <c r="V30" t="s">
        <v>87</v>
      </c>
      <c r="W30">
        <v>2.2932209294881662</v>
      </c>
      <c r="X30">
        <v>2.3726026742167474</v>
      </c>
      <c r="Y30">
        <v>2.4093311085791234</v>
      </c>
      <c r="Z30">
        <v>2.109248878220737</v>
      </c>
      <c r="AA30">
        <v>1.6755709555095157</v>
      </c>
      <c r="AB30">
        <v>2.9940189322572373</v>
      </c>
      <c r="AC30">
        <v>3.0151780137398059</v>
      </c>
    </row>
    <row r="31" spans="1:29" ht="18" thickBot="1" x14ac:dyDescent="0.5">
      <c r="B31" s="13">
        <f>B30*25.4/(PI()*4)</f>
        <v>0.60638033318012119</v>
      </c>
      <c r="C31" t="s">
        <v>65</v>
      </c>
      <c r="D31" t="s">
        <v>57</v>
      </c>
      <c r="E31" s="16">
        <v>167.28105719999999</v>
      </c>
      <c r="F31" s="16">
        <v>100.4506373</v>
      </c>
      <c r="G31" s="16">
        <v>61.829575589999997</v>
      </c>
      <c r="H31" s="16">
        <v>38.483945480000003</v>
      </c>
      <c r="I31" s="16">
        <v>31.688008159999999</v>
      </c>
      <c r="J31" s="16">
        <v>62.032496940000001</v>
      </c>
      <c r="K31" s="16">
        <v>20.4115699</v>
      </c>
      <c r="V31" t="s">
        <v>90</v>
      </c>
      <c r="W31">
        <v>0.83290731424144615</v>
      </c>
      <c r="X31">
        <v>1.2238027593907375</v>
      </c>
      <c r="Y31">
        <v>0.95439630612446325</v>
      </c>
      <c r="Z31">
        <v>0.20058918083346958</v>
      </c>
      <c r="AA31">
        <v>0.51714644765021445</v>
      </c>
      <c r="AB31">
        <v>1.042464999081278</v>
      </c>
      <c r="AC31">
        <v>0.93345528930215005</v>
      </c>
    </row>
    <row r="32" spans="1:29" ht="16.2" thickBot="1" x14ac:dyDescent="0.35">
      <c r="A32" t="s">
        <v>70</v>
      </c>
      <c r="B32">
        <v>27</v>
      </c>
      <c r="C32" t="s">
        <v>71</v>
      </c>
      <c r="D32" t="s">
        <v>72</v>
      </c>
      <c r="E32" s="16">
        <v>22.957557040000001</v>
      </c>
      <c r="F32" s="16">
        <v>27.409868249999999</v>
      </c>
      <c r="G32" s="16">
        <v>30.567346390000001</v>
      </c>
      <c r="H32" s="16">
        <v>32.266678020000001</v>
      </c>
      <c r="I32" s="16">
        <v>33.777466519999997</v>
      </c>
      <c r="J32" s="16">
        <v>38.807358030000003</v>
      </c>
      <c r="K32" s="16">
        <v>43.727636789999998</v>
      </c>
    </row>
    <row r="33" spans="1:20" ht="16.2" thickBot="1" x14ac:dyDescent="0.35">
      <c r="D33" t="s">
        <v>74</v>
      </c>
      <c r="E33" s="16">
        <v>26.463359759999999</v>
      </c>
      <c r="F33" s="16">
        <v>30.691724130000001</v>
      </c>
      <c r="G33" s="16">
        <v>33.659617910000001</v>
      </c>
      <c r="H33" s="16">
        <v>35.512885969999999</v>
      </c>
      <c r="I33" s="16">
        <v>37.357987010000002</v>
      </c>
      <c r="J33" s="16">
        <v>41.399680680000003</v>
      </c>
      <c r="K33" s="16">
        <v>44.806874880000002</v>
      </c>
    </row>
    <row r="34" spans="1:20" ht="16.2" thickBot="1" x14ac:dyDescent="0.35">
      <c r="D34" t="s">
        <v>77</v>
      </c>
      <c r="E34" s="16">
        <v>19.86531149</v>
      </c>
      <c r="F34" s="16">
        <v>23.737659440000002</v>
      </c>
      <c r="G34" s="16">
        <v>26.625978889999999</v>
      </c>
      <c r="H34" s="16">
        <v>28.785521679999999</v>
      </c>
      <c r="I34" s="16">
        <v>31.168689740000001</v>
      </c>
      <c r="J34" s="16">
        <v>37.412062830000004</v>
      </c>
      <c r="K34" s="16">
        <v>42.485317670000001</v>
      </c>
    </row>
    <row r="35" spans="1:20" ht="16.2" thickBot="1" x14ac:dyDescent="0.35">
      <c r="D35" t="s">
        <v>80</v>
      </c>
      <c r="E35" s="16">
        <v>3.3011835289999998</v>
      </c>
      <c r="F35" s="16">
        <v>3.478857842</v>
      </c>
      <c r="G35" s="16">
        <v>3.5253510210000001</v>
      </c>
      <c r="H35" s="16">
        <v>3.3643658620000001</v>
      </c>
      <c r="I35" s="16">
        <v>3.1073365869999998</v>
      </c>
      <c r="J35" s="16">
        <v>2.0235316320000001</v>
      </c>
      <c r="K35" s="16">
        <v>1.1617328680000001</v>
      </c>
    </row>
    <row r="36" spans="1:20" ht="16.2" thickBot="1" x14ac:dyDescent="0.35">
      <c r="D36" t="s">
        <v>84</v>
      </c>
      <c r="E36" s="16">
        <v>23.09540943</v>
      </c>
      <c r="F36" s="16">
        <v>27.279750610000001</v>
      </c>
      <c r="G36" s="16">
        <v>30.2843144</v>
      </c>
      <c r="H36" s="16">
        <v>32.188361890000003</v>
      </c>
      <c r="I36" s="16">
        <v>34.101381089999997</v>
      </c>
      <c r="J36" s="16">
        <v>39.206367180000001</v>
      </c>
      <c r="K36" s="16">
        <v>43.673276450000003</v>
      </c>
    </row>
    <row r="38" spans="1:20" x14ac:dyDescent="0.3">
      <c r="A38" t="s">
        <v>55</v>
      </c>
    </row>
    <row r="39" spans="1:20" x14ac:dyDescent="0.3">
      <c r="A39" s="9" t="s">
        <v>43</v>
      </c>
      <c r="B39" t="s">
        <v>44</v>
      </c>
      <c r="C39">
        <v>105</v>
      </c>
      <c r="M39" t="s">
        <v>45</v>
      </c>
      <c r="N39" t="s">
        <v>120</v>
      </c>
      <c r="O39">
        <f>AVERAGE(C39,C51,C63)</f>
        <v>91</v>
      </c>
    </row>
    <row r="40" spans="1:20" x14ac:dyDescent="0.3">
      <c r="A40" t="s">
        <v>46</v>
      </c>
      <c r="D40" t="s">
        <v>47</v>
      </c>
      <c r="E40">
        <v>0.1</v>
      </c>
      <c r="F40">
        <v>0.15</v>
      </c>
      <c r="G40">
        <v>0.2</v>
      </c>
      <c r="H40">
        <v>0.25</v>
      </c>
      <c r="I40">
        <v>0.3</v>
      </c>
      <c r="J40">
        <v>0.5</v>
      </c>
      <c r="K40">
        <v>1</v>
      </c>
      <c r="M40" t="s">
        <v>48</v>
      </c>
      <c r="N40" s="11">
        <f>AVERAGE(E49,E61,E73)</f>
        <v>24.887517756666668</v>
      </c>
      <c r="O40" s="11">
        <f t="shared" ref="O40:T40" si="9">AVERAGE(F49,F61,F73)</f>
        <v>27.125300926666664</v>
      </c>
      <c r="P40" s="11">
        <f t="shared" si="9"/>
        <v>31.013106203333336</v>
      </c>
      <c r="Q40" s="11">
        <f t="shared" si="9"/>
        <v>34.355081689999999</v>
      </c>
      <c r="R40" s="11">
        <f t="shared" si="9"/>
        <v>37.842933593333335</v>
      </c>
      <c r="S40" s="11">
        <f t="shared" si="9"/>
        <v>48.643452476666674</v>
      </c>
      <c r="T40" s="11">
        <f t="shared" si="9"/>
        <v>57.868362353333332</v>
      </c>
    </row>
    <row r="41" spans="1:20" x14ac:dyDescent="0.3">
      <c r="A41">
        <v>210105002</v>
      </c>
      <c r="D41" t="s">
        <v>52</v>
      </c>
      <c r="E41" s="10">
        <v>13154518.83</v>
      </c>
      <c r="F41" s="10">
        <v>9263743</v>
      </c>
      <c r="G41" s="10">
        <v>7340980.7800000003</v>
      </c>
      <c r="H41" s="10">
        <v>6172880.9500000002</v>
      </c>
      <c r="I41" s="10">
        <v>5046556.88</v>
      </c>
      <c r="J41" s="10">
        <v>1989112.51</v>
      </c>
      <c r="K41" s="10">
        <v>240262.14</v>
      </c>
      <c r="M41" t="s">
        <v>53</v>
      </c>
      <c r="N41" s="11">
        <f t="shared" ref="N41:T41" si="10">STDEV(E45,E46,E47,E57,E58,E59,E69,E70,E71)</f>
        <v>5.0944890270306953</v>
      </c>
      <c r="O41" s="11">
        <f t="shared" si="10"/>
        <v>4.5967574921990613</v>
      </c>
      <c r="P41" s="11">
        <f t="shared" si="10"/>
        <v>4.0149441764627598</v>
      </c>
      <c r="Q41" s="11">
        <f t="shared" si="10"/>
        <v>3.6794797360634379</v>
      </c>
      <c r="R41" s="11">
        <f t="shared" si="10"/>
        <v>3.7207398988231373</v>
      </c>
      <c r="S41" s="11">
        <f t="shared" si="10"/>
        <v>6.5103856561428124</v>
      </c>
      <c r="T41" s="11">
        <f t="shared" si="10"/>
        <v>7.8283892333216576</v>
      </c>
    </row>
    <row r="42" spans="1:20" x14ac:dyDescent="0.3">
      <c r="A42" t="s">
        <v>56</v>
      </c>
      <c r="D42" t="s">
        <v>57</v>
      </c>
      <c r="E42">
        <v>79.698015209999994</v>
      </c>
      <c r="F42">
        <v>79.293953070000001</v>
      </c>
      <c r="G42">
        <v>77.052899980000007</v>
      </c>
      <c r="H42">
        <v>77.015371290000004</v>
      </c>
      <c r="I42">
        <v>79.680136779999998</v>
      </c>
      <c r="J42">
        <v>58.881487159999999</v>
      </c>
      <c r="K42">
        <v>12.36400461</v>
      </c>
      <c r="M42" t="s">
        <v>58</v>
      </c>
      <c r="N42" s="12">
        <f t="shared" ref="N42:T42" si="11">AVERAGE(E53,E41,E65)</f>
        <v>15338805.660000002</v>
      </c>
      <c r="O42" s="12">
        <f t="shared" si="11"/>
        <v>10785386.770000001</v>
      </c>
      <c r="P42" s="12">
        <f t="shared" si="11"/>
        <v>8456064.8599999994</v>
      </c>
      <c r="Q42" s="12">
        <f t="shared" si="11"/>
        <v>7039946.913333334</v>
      </c>
      <c r="R42" s="12">
        <f t="shared" si="11"/>
        <v>5697611.123333334</v>
      </c>
      <c r="S42" s="12">
        <f t="shared" si="11"/>
        <v>2216705.4733333332</v>
      </c>
      <c r="T42" s="12">
        <f t="shared" si="11"/>
        <v>264401.27</v>
      </c>
    </row>
    <row r="43" spans="1:20" x14ac:dyDescent="0.3">
      <c r="A43" t="s">
        <v>61</v>
      </c>
      <c r="B43">
        <v>0.4</v>
      </c>
      <c r="C43" t="s">
        <v>62</v>
      </c>
      <c r="D43" t="s">
        <v>63</v>
      </c>
      <c r="E43">
        <v>10116315.359999999</v>
      </c>
      <c r="F43">
        <v>6853956.9720000001</v>
      </c>
      <c r="G43">
        <v>5181220.0439999998</v>
      </c>
      <c r="H43">
        <v>4190923.2030000002</v>
      </c>
      <c r="I43">
        <v>3277214.0520000001</v>
      </c>
      <c r="J43">
        <v>1075457.5160000001</v>
      </c>
      <c r="K43">
        <v>103254.3573</v>
      </c>
      <c r="N43" s="12">
        <f t="shared" ref="N43:T43" si="12">STDEV(E41,E53,E65)</f>
        <v>2203565.882220679</v>
      </c>
      <c r="O43" s="12">
        <f t="shared" si="12"/>
        <v>1509820.3185248671</v>
      </c>
      <c r="P43" s="12">
        <f t="shared" si="12"/>
        <v>1050632.4537973916</v>
      </c>
      <c r="Q43" s="12">
        <f t="shared" si="12"/>
        <v>784084.36199922115</v>
      </c>
      <c r="R43" s="12">
        <f t="shared" si="12"/>
        <v>571354.25653752207</v>
      </c>
      <c r="S43" s="12">
        <f t="shared" si="12"/>
        <v>203613.77382400009</v>
      </c>
      <c r="T43" s="12">
        <f t="shared" si="12"/>
        <v>28224.20701755675</v>
      </c>
    </row>
    <row r="44" spans="1:20" ht="16.2" x14ac:dyDescent="0.45">
      <c r="B44" s="13">
        <f>B43*25.4/(PI()*4)</f>
        <v>0.80850711090682836</v>
      </c>
      <c r="C44" t="s">
        <v>65</v>
      </c>
      <c r="D44" t="s">
        <v>57</v>
      </c>
      <c r="E44">
        <v>84.078303099999999</v>
      </c>
      <c r="F44">
        <v>75.301865359999994</v>
      </c>
      <c r="G44">
        <v>69.547161740000007</v>
      </c>
      <c r="H44">
        <v>67.651880469999995</v>
      </c>
      <c r="I44">
        <v>67.682445340000001</v>
      </c>
      <c r="J44">
        <v>49.249251389999998</v>
      </c>
      <c r="K44">
        <v>7.7831694960000002</v>
      </c>
      <c r="M44" t="s">
        <v>66</v>
      </c>
      <c r="N44" s="12">
        <f t="shared" ref="N44:T44" si="13">AVERAGE(E43,E55,E67)</f>
        <v>11535741.586666666</v>
      </c>
      <c r="O44" s="12">
        <f t="shared" si="13"/>
        <v>7872021.2860000012</v>
      </c>
      <c r="P44" s="12">
        <f t="shared" si="13"/>
        <v>5833711.2183333337</v>
      </c>
      <c r="Q44" s="12">
        <f t="shared" si="13"/>
        <v>4616209.3553333329</v>
      </c>
      <c r="R44" s="12">
        <f t="shared" si="13"/>
        <v>3536186.8866666667</v>
      </c>
      <c r="S44" s="12">
        <f t="shared" si="13"/>
        <v>1139779.9666666668</v>
      </c>
      <c r="T44" s="12">
        <f t="shared" si="13"/>
        <v>112276.45066666667</v>
      </c>
    </row>
    <row r="45" spans="1:20" x14ac:dyDescent="0.3">
      <c r="A45" t="s">
        <v>70</v>
      </c>
      <c r="B45">
        <v>39</v>
      </c>
      <c r="C45" t="s">
        <v>71</v>
      </c>
      <c r="D45" t="s">
        <v>72</v>
      </c>
      <c r="E45">
        <v>22.110204079999999</v>
      </c>
      <c r="F45">
        <v>25.038218109999999</v>
      </c>
      <c r="G45">
        <v>28.35863496</v>
      </c>
      <c r="H45">
        <v>30.894513709999998</v>
      </c>
      <c r="I45">
        <v>33.639367419999999</v>
      </c>
      <c r="J45">
        <v>42.280071810000003</v>
      </c>
      <c r="K45">
        <v>51.79627103</v>
      </c>
      <c r="N45" s="12">
        <f t="shared" ref="N45:T45" si="14">STDEV(E43,E55,E67)</f>
        <v>2055397.3263048802</v>
      </c>
      <c r="O45" s="12">
        <f t="shared" si="14"/>
        <v>1359055.3299943942</v>
      </c>
      <c r="P45" s="12">
        <f t="shared" si="14"/>
        <v>798129.04028071917</v>
      </c>
      <c r="Q45" s="12">
        <f t="shared" si="14"/>
        <v>464720.54470522993</v>
      </c>
      <c r="R45" s="12">
        <f t="shared" si="14"/>
        <v>244092.77574857167</v>
      </c>
      <c r="S45" s="12">
        <f t="shared" si="14"/>
        <v>66401.514338584253</v>
      </c>
      <c r="T45" s="12">
        <f t="shared" si="14"/>
        <v>11229.237513428485</v>
      </c>
    </row>
    <row r="46" spans="1:20" x14ac:dyDescent="0.3">
      <c r="D46" t="s">
        <v>74</v>
      </c>
      <c r="E46">
        <v>23.379984019999998</v>
      </c>
      <c r="F46">
        <v>26.076006719999999</v>
      </c>
      <c r="G46">
        <v>29.134847270000002</v>
      </c>
      <c r="H46">
        <v>31.554602559999999</v>
      </c>
      <c r="I46">
        <v>34.111081489999997</v>
      </c>
      <c r="J46">
        <v>41.178660389999997</v>
      </c>
      <c r="K46">
        <v>51.046289049999999</v>
      </c>
      <c r="M46" t="s">
        <v>75</v>
      </c>
      <c r="N46">
        <f t="shared" ref="N46:T48" si="15">AVERAGE(E45,E57,E69)</f>
        <v>23.687279243333332</v>
      </c>
      <c r="O46">
        <f t="shared" si="15"/>
        <v>25.685083596666669</v>
      </c>
      <c r="P46">
        <f t="shared" si="15"/>
        <v>29.428102086666666</v>
      </c>
      <c r="Q46">
        <f t="shared" si="15"/>
        <v>32.477442743333334</v>
      </c>
      <c r="R46">
        <f t="shared" si="15"/>
        <v>35.773063306666664</v>
      </c>
      <c r="S46">
        <f t="shared" si="15"/>
        <v>44.612956606666671</v>
      </c>
      <c r="T46">
        <f t="shared" si="15"/>
        <v>52.179936720000001</v>
      </c>
    </row>
    <row r="47" spans="1:20" x14ac:dyDescent="0.3">
      <c r="D47" t="s">
        <v>77</v>
      </c>
      <c r="E47">
        <v>23.84908312</v>
      </c>
      <c r="F47">
        <v>26.997643620000002</v>
      </c>
      <c r="G47">
        <v>30.86539453</v>
      </c>
      <c r="H47">
        <v>34.00750729</v>
      </c>
      <c r="I47">
        <v>37.639109699999999</v>
      </c>
      <c r="J47">
        <v>54.853536929999997</v>
      </c>
      <c r="K47">
        <v>68.560606059999998</v>
      </c>
      <c r="M47" t="s">
        <v>78</v>
      </c>
      <c r="N47">
        <f t="shared" si="15"/>
        <v>23.881396333333331</v>
      </c>
      <c r="O47">
        <f t="shared" si="15"/>
        <v>26.122039000000001</v>
      </c>
      <c r="P47">
        <f t="shared" si="15"/>
        <v>29.719475396666667</v>
      </c>
      <c r="Q47">
        <f t="shared" si="15"/>
        <v>33.002229999999997</v>
      </c>
      <c r="R47">
        <f t="shared" si="15"/>
        <v>36.275338393333335</v>
      </c>
      <c r="S47">
        <f t="shared" si="15"/>
        <v>44.476932346666672</v>
      </c>
      <c r="T47">
        <f t="shared" si="15"/>
        <v>53.231987033333333</v>
      </c>
    </row>
    <row r="48" spans="1:20" x14ac:dyDescent="0.3">
      <c r="D48" t="s">
        <v>80</v>
      </c>
      <c r="E48">
        <v>0.89963838789999995</v>
      </c>
      <c r="F48">
        <v>0.98028636160000004</v>
      </c>
      <c r="G48">
        <v>1.283299325</v>
      </c>
      <c r="H48">
        <v>1.6402839149999999</v>
      </c>
      <c r="I48">
        <v>2.1858421529999998</v>
      </c>
      <c r="J48">
        <v>7.5972295450000003</v>
      </c>
      <c r="K48">
        <v>9.9024971799999992</v>
      </c>
      <c r="M48" t="s">
        <v>81</v>
      </c>
      <c r="N48">
        <f t="shared" si="15"/>
        <v>27.093877693333329</v>
      </c>
      <c r="O48">
        <f t="shared" si="15"/>
        <v>29.568780183333331</v>
      </c>
      <c r="P48">
        <f t="shared" si="15"/>
        <v>33.891741133333333</v>
      </c>
      <c r="Q48">
        <f t="shared" si="15"/>
        <v>37.585572333333332</v>
      </c>
      <c r="R48">
        <f t="shared" si="15"/>
        <v>41.480399083333332</v>
      </c>
      <c r="S48">
        <f t="shared" si="15"/>
        <v>56.840468473333338</v>
      </c>
      <c r="T48">
        <f t="shared" si="15"/>
        <v>68.193163310000003</v>
      </c>
    </row>
    <row r="49" spans="1:20" x14ac:dyDescent="0.3">
      <c r="D49" t="s">
        <v>84</v>
      </c>
      <c r="E49">
        <v>23.113090410000002</v>
      </c>
      <c r="F49">
        <v>26.037289479999998</v>
      </c>
      <c r="G49">
        <v>29.45295892</v>
      </c>
      <c r="H49">
        <v>32.152207850000003</v>
      </c>
      <c r="I49">
        <v>35.129852870000001</v>
      </c>
      <c r="J49">
        <v>46.104089709999997</v>
      </c>
      <c r="K49">
        <v>57.134388710000003</v>
      </c>
      <c r="M49" t="s">
        <v>85</v>
      </c>
      <c r="N49">
        <f t="shared" ref="N49:T49" si="16">STDEV(E57,E45,E69)</f>
        <v>5.4429447199310719</v>
      </c>
      <c r="O49">
        <f t="shared" si="16"/>
        <v>4.6243277947867014</v>
      </c>
      <c r="P49">
        <f t="shared" si="16"/>
        <v>3.5294913500155709</v>
      </c>
      <c r="Q49">
        <f t="shared" si="16"/>
        <v>2.6267868503338647</v>
      </c>
      <c r="R49">
        <f t="shared" si="16"/>
        <v>2.1281102607860465</v>
      </c>
      <c r="S49">
        <f t="shared" si="16"/>
        <v>2.0216603525843664</v>
      </c>
      <c r="T49">
        <f t="shared" si="16"/>
        <v>0.79757189577657306</v>
      </c>
    </row>
    <row r="50" spans="1:20" x14ac:dyDescent="0.3">
      <c r="M50" t="s">
        <v>87</v>
      </c>
      <c r="N50">
        <f t="shared" ref="N50:T51" si="17">STDEV(E46,E58,E70)</f>
        <v>6.9318062851031277</v>
      </c>
      <c r="O50">
        <f t="shared" si="17"/>
        <v>6.2921361881160331</v>
      </c>
      <c r="P50">
        <f t="shared" si="17"/>
        <v>5.0349910646465501</v>
      </c>
      <c r="Q50">
        <f t="shared" si="17"/>
        <v>3.7334282481344978</v>
      </c>
      <c r="R50">
        <f t="shared" si="17"/>
        <v>2.8906252276051676</v>
      </c>
      <c r="S50">
        <f t="shared" si="17"/>
        <v>2.925688566090602</v>
      </c>
      <c r="T50">
        <f t="shared" si="17"/>
        <v>1.8934151307537765</v>
      </c>
    </row>
    <row r="51" spans="1:20" x14ac:dyDescent="0.3">
      <c r="A51" s="9" t="s">
        <v>89</v>
      </c>
      <c r="B51" t="s">
        <v>44</v>
      </c>
      <c r="C51">
        <v>78</v>
      </c>
      <c r="M51" t="s">
        <v>90</v>
      </c>
      <c r="N51">
        <f t="shared" si="17"/>
        <v>3.8933754919690426</v>
      </c>
      <c r="O51">
        <f t="shared" si="17"/>
        <v>3.1572623285971919</v>
      </c>
      <c r="P51">
        <f t="shared" si="17"/>
        <v>2.8217505361935187</v>
      </c>
      <c r="Q51">
        <f t="shared" si="17"/>
        <v>3.1029148574510144</v>
      </c>
      <c r="R51">
        <f t="shared" si="17"/>
        <v>3.5400204422860395</v>
      </c>
      <c r="S51">
        <f t="shared" si="17"/>
        <v>2.3874534755229635</v>
      </c>
      <c r="T51">
        <f t="shared" si="17"/>
        <v>0.47964000486346758</v>
      </c>
    </row>
    <row r="52" spans="1:20" x14ac:dyDescent="0.3">
      <c r="A52" t="s">
        <v>46</v>
      </c>
      <c r="D52" t="s">
        <v>47</v>
      </c>
      <c r="E52">
        <v>0.1</v>
      </c>
      <c r="F52">
        <v>0.15</v>
      </c>
      <c r="G52">
        <v>0.2</v>
      </c>
      <c r="H52">
        <v>0.25</v>
      </c>
      <c r="I52">
        <v>0.3</v>
      </c>
      <c r="J52">
        <v>0.5</v>
      </c>
      <c r="K52">
        <v>1</v>
      </c>
    </row>
    <row r="53" spans="1:20" x14ac:dyDescent="0.3">
      <c r="A53">
        <v>210105002</v>
      </c>
      <c r="D53" t="s">
        <v>52</v>
      </c>
      <c r="E53" s="10">
        <v>15300740.74</v>
      </c>
      <c r="F53" s="10">
        <v>10809318.18</v>
      </c>
      <c r="G53" s="10">
        <v>8599760.0999999996</v>
      </c>
      <c r="H53" s="10">
        <v>7247790.4000000004</v>
      </c>
      <c r="I53" s="10">
        <v>5930715.4900000002</v>
      </c>
      <c r="J53" s="10">
        <v>2381586.7000000002</v>
      </c>
      <c r="K53" s="10">
        <v>295433.5</v>
      </c>
    </row>
    <row r="54" spans="1:20" x14ac:dyDescent="0.3">
      <c r="A54" t="s">
        <v>56</v>
      </c>
      <c r="D54" t="s">
        <v>57</v>
      </c>
      <c r="E54">
        <v>27.044521100000001</v>
      </c>
      <c r="F54">
        <v>30.219785389999998</v>
      </c>
      <c r="G54">
        <v>36.755286290000001</v>
      </c>
      <c r="H54">
        <v>43.550403500000002</v>
      </c>
      <c r="I54">
        <v>56.512923219999998</v>
      </c>
      <c r="J54">
        <v>59.458458499999999</v>
      </c>
      <c r="K54">
        <v>13.39148589</v>
      </c>
    </row>
    <row r="55" spans="1:20" x14ac:dyDescent="0.3">
      <c r="A55" t="s">
        <v>61</v>
      </c>
      <c r="B55">
        <v>0.5</v>
      </c>
      <c r="C55" t="s">
        <v>62</v>
      </c>
      <c r="D55" t="s">
        <v>63</v>
      </c>
      <c r="E55">
        <v>10598159.93</v>
      </c>
      <c r="F55">
        <v>7346795.1679999996</v>
      </c>
      <c r="G55">
        <v>5596306.7230000002</v>
      </c>
      <c r="H55">
        <v>4545455.2699999996</v>
      </c>
      <c r="I55">
        <v>3569334.909</v>
      </c>
      <c r="J55">
        <v>1208081.5830000001</v>
      </c>
      <c r="K55">
        <v>124852.6786</v>
      </c>
    </row>
    <row r="56" spans="1:20" ht="16.2" x14ac:dyDescent="0.45">
      <c r="B56" s="13">
        <f>B55*25.4/(PI()*4)</f>
        <v>1.0106338886335353</v>
      </c>
      <c r="C56" t="s">
        <v>65</v>
      </c>
      <c r="D56" t="s">
        <v>57</v>
      </c>
      <c r="E56">
        <v>35.428491299999997</v>
      </c>
      <c r="F56">
        <v>46.520795399999997</v>
      </c>
      <c r="G56">
        <v>50.434388980000001</v>
      </c>
      <c r="H56">
        <v>54.073651609999999</v>
      </c>
      <c r="I56">
        <v>59.000654580000003</v>
      </c>
      <c r="J56">
        <v>51.31771956</v>
      </c>
      <c r="K56">
        <v>9.1476439670000005</v>
      </c>
    </row>
    <row r="57" spans="1:20" x14ac:dyDescent="0.3">
      <c r="A57" t="s">
        <v>70</v>
      </c>
      <c r="B57">
        <v>30</v>
      </c>
      <c r="C57" t="s">
        <v>71</v>
      </c>
      <c r="D57" t="s">
        <v>72</v>
      </c>
      <c r="E57">
        <v>29.74461865</v>
      </c>
      <c r="F57">
        <v>30.598786629999999</v>
      </c>
      <c r="G57">
        <v>33.368637939999999</v>
      </c>
      <c r="H57">
        <v>35.509612709999999</v>
      </c>
      <c r="I57">
        <v>37.895543609999997</v>
      </c>
      <c r="J57">
        <v>45.706275990000002</v>
      </c>
      <c r="K57">
        <v>53.09683605</v>
      </c>
    </row>
    <row r="58" spans="1:20" x14ac:dyDescent="0.3">
      <c r="D58" t="s">
        <v>74</v>
      </c>
      <c r="E58">
        <v>31.050294279999999</v>
      </c>
      <c r="F58">
        <v>32.43706504</v>
      </c>
      <c r="G58">
        <v>35.021259739999998</v>
      </c>
      <c r="H58">
        <v>37.24268524</v>
      </c>
      <c r="I58">
        <v>39.55808227</v>
      </c>
      <c r="J58">
        <v>46.759081090000002</v>
      </c>
      <c r="K58">
        <v>54.279403639999998</v>
      </c>
    </row>
    <row r="59" spans="1:20" x14ac:dyDescent="0.3">
      <c r="D59" t="s">
        <v>77</v>
      </c>
      <c r="E59">
        <v>31.41105769</v>
      </c>
      <c r="F59">
        <v>33.092706790000001</v>
      </c>
      <c r="G59">
        <v>36.450474460000002</v>
      </c>
      <c r="H59">
        <v>39.212837980000003</v>
      </c>
      <c r="I59">
        <v>42.19062375</v>
      </c>
      <c r="J59">
        <v>56.178938359999997</v>
      </c>
      <c r="K59">
        <v>67.650563259999998</v>
      </c>
    </row>
    <row r="60" spans="1:20" x14ac:dyDescent="0.3">
      <c r="D60" t="s">
        <v>80</v>
      </c>
      <c r="E60">
        <v>0.87673239579999995</v>
      </c>
      <c r="F60">
        <v>1.2928503010000001</v>
      </c>
      <c r="G60">
        <v>1.542267262</v>
      </c>
      <c r="H60">
        <v>1.8528770290000001</v>
      </c>
      <c r="I60">
        <v>2.1657186230000001</v>
      </c>
      <c r="J60">
        <v>5.7665525039999999</v>
      </c>
      <c r="K60">
        <v>8.0828764599999996</v>
      </c>
    </row>
    <row r="61" spans="1:20" x14ac:dyDescent="0.3">
      <c r="D61" t="s">
        <v>84</v>
      </c>
      <c r="E61">
        <v>30.73532354</v>
      </c>
      <c r="F61">
        <v>32.04285282</v>
      </c>
      <c r="G61">
        <v>34.946790710000002</v>
      </c>
      <c r="H61">
        <v>37.321711970000003</v>
      </c>
      <c r="I61">
        <v>39.881416539999996</v>
      </c>
      <c r="J61">
        <v>49.54809848</v>
      </c>
      <c r="K61">
        <v>58.342267649999997</v>
      </c>
    </row>
    <row r="63" spans="1:20" x14ac:dyDescent="0.3">
      <c r="A63" s="9" t="s">
        <v>94</v>
      </c>
      <c r="B63" t="s">
        <v>44</v>
      </c>
      <c r="C63">
        <v>90</v>
      </c>
    </row>
    <row r="64" spans="1:20" x14ac:dyDescent="0.3">
      <c r="A64" t="s">
        <v>46</v>
      </c>
      <c r="D64" t="s">
        <v>47</v>
      </c>
      <c r="E64">
        <v>0.1</v>
      </c>
      <c r="F64">
        <v>0.15</v>
      </c>
      <c r="G64">
        <v>0.2</v>
      </c>
      <c r="H64">
        <v>0.25</v>
      </c>
      <c r="I64">
        <v>0.3</v>
      </c>
      <c r="J64">
        <v>0.5</v>
      </c>
      <c r="K64">
        <v>1</v>
      </c>
    </row>
    <row r="65" spans="1:11" x14ac:dyDescent="0.3">
      <c r="A65">
        <v>210105002</v>
      </c>
      <c r="D65" t="s">
        <v>52</v>
      </c>
      <c r="E65" s="10">
        <v>17561157.41</v>
      </c>
      <c r="F65" s="10">
        <v>12283099.130000001</v>
      </c>
      <c r="G65" s="10">
        <v>9427453.6999999993</v>
      </c>
      <c r="H65" s="10">
        <v>7699169.3899999997</v>
      </c>
      <c r="I65" s="10">
        <v>6115561</v>
      </c>
      <c r="J65" s="10">
        <v>2279417.21</v>
      </c>
      <c r="K65" s="10">
        <v>257508.17</v>
      </c>
    </row>
    <row r="66" spans="1:11" x14ac:dyDescent="0.3">
      <c r="A66" t="s">
        <v>56</v>
      </c>
      <c r="D66" t="s">
        <v>57</v>
      </c>
      <c r="E66">
        <v>118.6763558</v>
      </c>
      <c r="F66">
        <v>90.028052049999999</v>
      </c>
      <c r="G66">
        <v>83.525040290000007</v>
      </c>
      <c r="H66">
        <v>79.439913720000007</v>
      </c>
      <c r="I66">
        <v>79.365702119999995</v>
      </c>
      <c r="J66">
        <v>62.863153369999999</v>
      </c>
      <c r="K66">
        <v>11.91028741</v>
      </c>
    </row>
    <row r="67" spans="1:11" x14ac:dyDescent="0.3">
      <c r="A67" t="s">
        <v>61</v>
      </c>
      <c r="B67">
        <v>0.4</v>
      </c>
      <c r="C67" t="s">
        <v>62</v>
      </c>
      <c r="D67" t="s">
        <v>63</v>
      </c>
      <c r="E67">
        <v>13892749.470000001</v>
      </c>
      <c r="F67">
        <v>9415311.7180000003</v>
      </c>
      <c r="G67">
        <v>6723606.8880000003</v>
      </c>
      <c r="H67">
        <v>5112249.5930000003</v>
      </c>
      <c r="I67">
        <v>3762011.699</v>
      </c>
      <c r="J67">
        <v>1135800.801</v>
      </c>
      <c r="K67">
        <v>108722.3161</v>
      </c>
    </row>
    <row r="68" spans="1:11" ht="16.2" x14ac:dyDescent="0.45">
      <c r="B68" s="13">
        <f>B67*25.4/(PI()*4)</f>
        <v>0.80850711090682836</v>
      </c>
      <c r="C68" t="s">
        <v>65</v>
      </c>
      <c r="D68" t="s">
        <v>57</v>
      </c>
      <c r="E68">
        <v>116.69853670000001</v>
      </c>
      <c r="F68">
        <v>105.1925133</v>
      </c>
      <c r="G68">
        <v>97.870322049999999</v>
      </c>
      <c r="H68">
        <v>94.239766320000001</v>
      </c>
      <c r="I68">
        <v>87.113218450000005</v>
      </c>
      <c r="J68">
        <v>52.574627020000001</v>
      </c>
      <c r="K68">
        <v>8.0949996500000001</v>
      </c>
    </row>
    <row r="69" spans="1:11" x14ac:dyDescent="0.3">
      <c r="A69" t="s">
        <v>70</v>
      </c>
      <c r="B69">
        <v>30</v>
      </c>
      <c r="C69" t="s">
        <v>71</v>
      </c>
      <c r="D69" t="s">
        <v>72</v>
      </c>
      <c r="E69">
        <v>19.207014999999998</v>
      </c>
      <c r="F69">
        <v>21.41824605</v>
      </c>
      <c r="G69">
        <v>26.557033359999998</v>
      </c>
      <c r="H69">
        <v>31.028201809999999</v>
      </c>
      <c r="I69">
        <v>35.784278890000003</v>
      </c>
      <c r="J69">
        <v>45.852522020000002</v>
      </c>
      <c r="K69">
        <v>51.646703080000002</v>
      </c>
    </row>
    <row r="70" spans="1:11" x14ac:dyDescent="0.3">
      <c r="D70" t="s">
        <v>74</v>
      </c>
      <c r="E70">
        <v>17.2139107</v>
      </c>
      <c r="F70">
        <v>19.85304524</v>
      </c>
      <c r="G70">
        <v>25.002319180000001</v>
      </c>
      <c r="H70">
        <v>30.2094022</v>
      </c>
      <c r="I70">
        <v>35.156851420000002</v>
      </c>
      <c r="J70">
        <v>45.493055560000002</v>
      </c>
      <c r="K70">
        <v>54.370268410000001</v>
      </c>
    </row>
    <row r="71" spans="1:11" x14ac:dyDescent="0.3">
      <c r="D71" t="s">
        <v>77</v>
      </c>
      <c r="E71">
        <v>26.02149227</v>
      </c>
      <c r="F71">
        <v>28.615990140000001</v>
      </c>
      <c r="G71">
        <v>34.359354410000002</v>
      </c>
      <c r="H71">
        <v>39.536371729999999</v>
      </c>
      <c r="I71">
        <v>44.611463800000003</v>
      </c>
      <c r="J71">
        <v>59.48893013</v>
      </c>
      <c r="K71">
        <v>68.368320609999998</v>
      </c>
    </row>
    <row r="72" spans="1:11" x14ac:dyDescent="0.3">
      <c r="D72" t="s">
        <v>80</v>
      </c>
      <c r="E72">
        <v>4.618496478</v>
      </c>
      <c r="F72">
        <v>4.6734458520000004</v>
      </c>
      <c r="G72">
        <v>5.0141044130000001</v>
      </c>
      <c r="H72">
        <v>5.1648128179999997</v>
      </c>
      <c r="I72">
        <v>5.2868162099999996</v>
      </c>
      <c r="J72">
        <v>7.9787775559999998</v>
      </c>
      <c r="K72">
        <v>8.9719541389999993</v>
      </c>
    </row>
    <row r="73" spans="1:11" x14ac:dyDescent="0.3">
      <c r="D73" t="s">
        <v>84</v>
      </c>
      <c r="E73">
        <v>20.814139319999999</v>
      </c>
      <c r="F73">
        <v>23.295760479999998</v>
      </c>
      <c r="G73">
        <v>28.63956898</v>
      </c>
      <c r="H73">
        <v>33.591325249999997</v>
      </c>
      <c r="I73">
        <v>38.51753137</v>
      </c>
      <c r="J73">
        <v>50.278169239999997</v>
      </c>
      <c r="K73">
        <v>58.128430700000003</v>
      </c>
    </row>
  </sheetData>
  <pageMargins left="0.7" right="0.7" top="0.75" bottom="0.75" header="0.3" footer="0.3"/>
  <pageSetup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1A44B5-E77B-438F-B598-A363546174A0}">
  <dimension ref="A1:AC73"/>
  <sheetViews>
    <sheetView tabSelected="1" topLeftCell="D19" workbookViewId="0">
      <selection activeCell="R40" sqref="R40"/>
    </sheetView>
  </sheetViews>
  <sheetFormatPr defaultRowHeight="14.4" x14ac:dyDescent="0.3"/>
  <cols>
    <col min="5" max="10" width="14.44140625" bestFit="1" customWidth="1"/>
    <col min="11" max="11" width="13.109375" bestFit="1" customWidth="1"/>
    <col min="14" max="14" width="12" bestFit="1" customWidth="1"/>
    <col min="15" max="19" width="10.5546875" bestFit="1" customWidth="1"/>
  </cols>
  <sheetData>
    <row r="1" spans="1:20" x14ac:dyDescent="0.3">
      <c r="A1" t="s">
        <v>60</v>
      </c>
    </row>
    <row r="2" spans="1:20" x14ac:dyDescent="0.3">
      <c r="A2" s="9" t="s">
        <v>43</v>
      </c>
      <c r="B2" t="s">
        <v>44</v>
      </c>
      <c r="C2">
        <v>0</v>
      </c>
      <c r="M2" t="s">
        <v>45</v>
      </c>
      <c r="N2" t="s">
        <v>109</v>
      </c>
      <c r="O2">
        <f>AVERAGE(C2,C14,C26)</f>
        <v>2.6666666666666665</v>
      </c>
    </row>
    <row r="3" spans="1:20" x14ac:dyDescent="0.3">
      <c r="A3" t="s">
        <v>46</v>
      </c>
      <c r="D3" t="s">
        <v>47</v>
      </c>
      <c r="E3">
        <v>0.1</v>
      </c>
      <c r="F3">
        <v>0.15</v>
      </c>
      <c r="G3">
        <v>0.2</v>
      </c>
      <c r="H3">
        <v>0.25</v>
      </c>
      <c r="I3">
        <v>0.3</v>
      </c>
      <c r="J3">
        <v>0.5</v>
      </c>
      <c r="K3">
        <v>1</v>
      </c>
      <c r="M3" t="s">
        <v>48</v>
      </c>
      <c r="N3" s="11">
        <f>AVERAGE(E12,E24,E36)</f>
        <v>93.853159599999984</v>
      </c>
      <c r="O3" s="11">
        <f t="shared" ref="O3:T3" si="0">AVERAGE(F12,F24,F36)</f>
        <v>95.141836603333331</v>
      </c>
      <c r="P3" s="11">
        <f t="shared" si="0"/>
        <v>96.518168283333338</v>
      </c>
      <c r="Q3" s="11">
        <f t="shared" si="0"/>
        <v>97.495532299999994</v>
      </c>
      <c r="R3" s="11">
        <f t="shared" si="0"/>
        <v>98.325832620000014</v>
      </c>
      <c r="S3" s="11">
        <f t="shared" si="0"/>
        <v>99.493792380000002</v>
      </c>
      <c r="T3" s="11">
        <f t="shared" si="0"/>
        <v>99.551996396666667</v>
      </c>
    </row>
    <row r="4" spans="1:20" x14ac:dyDescent="0.3">
      <c r="A4">
        <v>210105002</v>
      </c>
      <c r="D4" t="s">
        <v>52</v>
      </c>
      <c r="E4" s="10">
        <v>9314992.0600000005</v>
      </c>
      <c r="F4" s="10">
        <v>6629570.1100000003</v>
      </c>
      <c r="G4" s="10">
        <v>5322760.58</v>
      </c>
      <c r="H4" s="10">
        <v>4551195.7699999996</v>
      </c>
      <c r="I4" s="10">
        <v>3827314.81</v>
      </c>
      <c r="J4" s="10">
        <v>1764150.79</v>
      </c>
      <c r="K4" s="10">
        <v>281914.02</v>
      </c>
      <c r="M4" t="s">
        <v>53</v>
      </c>
      <c r="N4" s="11">
        <f>STDEV(E8,E9,E10,E20,E21,E22,E32,E33,E34)</f>
        <v>2.3150346531687722</v>
      </c>
      <c r="O4" s="11">
        <f t="shared" ref="O4:T4" si="1">STDEV(F8,F9,F10,F20,F21,F22,F32,F33,F34)</f>
        <v>1.8605248849883431</v>
      </c>
      <c r="P4" s="11">
        <f t="shared" si="1"/>
        <v>1.3355329145075698</v>
      </c>
      <c r="Q4" s="11">
        <f t="shared" si="1"/>
        <v>0.94947212148381066</v>
      </c>
      <c r="R4" s="11">
        <f t="shared" si="1"/>
        <v>0.64694289860811904</v>
      </c>
      <c r="S4" s="11">
        <f t="shared" si="1"/>
        <v>0.21758914109778099</v>
      </c>
      <c r="T4" s="11">
        <f t="shared" si="1"/>
        <v>0.30982289826168952</v>
      </c>
    </row>
    <row r="5" spans="1:20" x14ac:dyDescent="0.3">
      <c r="A5" t="s">
        <v>56</v>
      </c>
      <c r="D5" t="s">
        <v>57</v>
      </c>
      <c r="E5">
        <v>6.7893041189999996</v>
      </c>
      <c r="F5">
        <v>23.622819669999998</v>
      </c>
      <c r="G5">
        <v>33.955336109999998</v>
      </c>
      <c r="H5">
        <v>38.117598020000003</v>
      </c>
      <c r="I5">
        <v>47.626385900000002</v>
      </c>
      <c r="J5">
        <v>56.299563769999999</v>
      </c>
      <c r="K5">
        <v>20.839621820000001</v>
      </c>
      <c r="M5" t="s">
        <v>58</v>
      </c>
      <c r="N5" s="12">
        <f>AVERAGE(E16,E4,E28)</f>
        <v>13128656.193333333</v>
      </c>
      <c r="O5" s="12">
        <f t="shared" ref="O5:T5" si="2">AVERAGE(F16,F4,F28)</f>
        <v>9335293.6166666653</v>
      </c>
      <c r="P5" s="12">
        <f t="shared" si="2"/>
        <v>7475421.6766666668</v>
      </c>
      <c r="Q5" s="12">
        <f t="shared" si="2"/>
        <v>6355319.2466666661</v>
      </c>
      <c r="R5" s="12">
        <f t="shared" si="2"/>
        <v>5298879.9033333333</v>
      </c>
      <c r="S5" s="12">
        <f t="shared" si="2"/>
        <v>2408581.9833333334</v>
      </c>
      <c r="T5" s="12">
        <f t="shared" si="2"/>
        <v>388976.0733333333</v>
      </c>
    </row>
    <row r="6" spans="1:20" x14ac:dyDescent="0.3">
      <c r="A6" t="s">
        <v>61</v>
      </c>
      <c r="B6">
        <v>0.6</v>
      </c>
      <c r="C6" t="s">
        <v>62</v>
      </c>
      <c r="D6" t="s">
        <v>63</v>
      </c>
      <c r="E6">
        <v>801023.52350000001</v>
      </c>
      <c r="F6">
        <v>444368.11810000002</v>
      </c>
      <c r="G6">
        <v>246192.4424</v>
      </c>
      <c r="H6">
        <v>147821.5716</v>
      </c>
      <c r="I6">
        <v>82027.027029999997</v>
      </c>
      <c r="J6">
        <v>9465.7157160000006</v>
      </c>
      <c r="K6">
        <v>773.27327330000003</v>
      </c>
      <c r="M6" t="s">
        <v>53</v>
      </c>
      <c r="N6" s="12">
        <f>STDEV(E4,E16,E28)</f>
        <v>4553542.8852897948</v>
      </c>
      <c r="O6" s="12">
        <f t="shared" ref="O6:T6" si="3">STDEV(F4,F16,F28)</f>
        <v>3242037.3842737838</v>
      </c>
      <c r="P6" s="12">
        <f t="shared" si="3"/>
        <v>2601503.1595699149</v>
      </c>
      <c r="Q6" s="12">
        <f t="shared" si="3"/>
        <v>2216257.046291647</v>
      </c>
      <c r="R6" s="12">
        <f t="shared" si="3"/>
        <v>1883086.1063433441</v>
      </c>
      <c r="S6" s="12">
        <f t="shared" si="3"/>
        <v>976708.8185439799</v>
      </c>
      <c r="T6" s="12">
        <f t="shared" si="3"/>
        <v>202482.76099058936</v>
      </c>
    </row>
    <row r="7" spans="1:20" ht="16.2" x14ac:dyDescent="0.45">
      <c r="B7" s="13">
        <f>B6*25.4/(PI()*4)</f>
        <v>1.2127606663602424</v>
      </c>
      <c r="C7" t="s">
        <v>65</v>
      </c>
      <c r="D7" t="s">
        <v>57</v>
      </c>
      <c r="E7">
        <v>7.5668752269999997</v>
      </c>
      <c r="F7">
        <v>7.47332369</v>
      </c>
      <c r="G7">
        <v>7.380063034</v>
      </c>
      <c r="H7">
        <v>5.5956237260000004</v>
      </c>
      <c r="I7">
        <v>4.7955268909999997</v>
      </c>
      <c r="J7">
        <v>0.79860979519999997</v>
      </c>
      <c r="K7">
        <v>6.8363678309999995E-2</v>
      </c>
      <c r="M7" t="s">
        <v>66</v>
      </c>
      <c r="N7" s="12">
        <f>AVERAGE(E6,E18,E30)</f>
        <v>726549.05690000008</v>
      </c>
      <c r="O7" s="12">
        <f t="shared" ref="O7:T7" si="4">AVERAGE(F6,F18,F30)</f>
        <v>407593.12449999998</v>
      </c>
      <c r="P7" s="12">
        <f t="shared" si="4"/>
        <v>234661.39973333335</v>
      </c>
      <c r="Q7" s="12">
        <f t="shared" si="4"/>
        <v>144141.59709999998</v>
      </c>
      <c r="R7" s="12">
        <f t="shared" si="4"/>
        <v>80803.621806666662</v>
      </c>
      <c r="S7" s="12">
        <f t="shared" si="4"/>
        <v>11749.725105333333</v>
      </c>
      <c r="T7" s="12">
        <f t="shared" si="4"/>
        <v>1845.6605954333336</v>
      </c>
    </row>
    <row r="8" spans="1:20" x14ac:dyDescent="0.3">
      <c r="A8" t="s">
        <v>70</v>
      </c>
      <c r="B8">
        <v>30</v>
      </c>
      <c r="C8" t="s">
        <v>71</v>
      </c>
      <c r="D8" t="s">
        <v>72</v>
      </c>
      <c r="E8">
        <v>90.919849170000006</v>
      </c>
      <c r="F8">
        <v>92.838848549999994</v>
      </c>
      <c r="G8">
        <v>94.812545689999993</v>
      </c>
      <c r="H8">
        <v>96.249813410000002</v>
      </c>
      <c r="I8">
        <v>97.362642219999998</v>
      </c>
      <c r="J8">
        <v>99.339270690000006</v>
      </c>
      <c r="K8">
        <v>99.726980580000003</v>
      </c>
      <c r="M8" t="s">
        <v>53</v>
      </c>
      <c r="N8" s="12">
        <f>STDEV(E6,E18,E30)</f>
        <v>107402.5995565898</v>
      </c>
      <c r="O8" s="12">
        <f t="shared" ref="O8:T8" si="5">STDEV(F6,F18,F30)</f>
        <v>70823.427816443771</v>
      </c>
      <c r="P8" s="12">
        <f t="shared" si="5"/>
        <v>45845.809519403134</v>
      </c>
      <c r="Q8" s="12">
        <f t="shared" si="5"/>
        <v>27701.766686651314</v>
      </c>
      <c r="R8" s="12">
        <f t="shared" si="5"/>
        <v>13031.777118933536</v>
      </c>
      <c r="S8" s="12">
        <f t="shared" si="5"/>
        <v>2075.2610380845504</v>
      </c>
      <c r="T8" s="12">
        <f t="shared" si="5"/>
        <v>1302.757235117698</v>
      </c>
    </row>
    <row r="9" spans="1:20" x14ac:dyDescent="0.3">
      <c r="D9" t="s">
        <v>74</v>
      </c>
      <c r="E9">
        <v>91.550555259999996</v>
      </c>
      <c r="F9">
        <v>93.346318440000005</v>
      </c>
      <c r="G9">
        <v>95.455257509999996</v>
      </c>
      <c r="H9">
        <v>96.862340540000005</v>
      </c>
      <c r="I9">
        <v>97.93294831</v>
      </c>
      <c r="J9">
        <v>99.473133520000005</v>
      </c>
      <c r="K9">
        <v>99.842899950000003</v>
      </c>
      <c r="M9" t="s">
        <v>75</v>
      </c>
      <c r="N9">
        <f>AVERAGE(E8,E20,E32)</f>
        <v>93.73108336</v>
      </c>
      <c r="O9">
        <f t="shared" ref="O9:T11" si="6">AVERAGE(F8,F20,F32)</f>
        <v>94.950982609999983</v>
      </c>
      <c r="P9">
        <f t="shared" si="6"/>
        <v>96.210313483333337</v>
      </c>
      <c r="Q9">
        <f t="shared" si="6"/>
        <v>97.200932893333331</v>
      </c>
      <c r="R9">
        <f t="shared" si="6"/>
        <v>98.02209693333333</v>
      </c>
      <c r="S9">
        <f t="shared" si="6"/>
        <v>99.265995149999995</v>
      </c>
      <c r="T9">
        <f t="shared" si="6"/>
        <v>99.266359636666664</v>
      </c>
    </row>
    <row r="10" spans="1:20" x14ac:dyDescent="0.3">
      <c r="D10" t="s">
        <v>77</v>
      </c>
      <c r="E10">
        <v>91.729748810000004</v>
      </c>
      <c r="F10">
        <v>93.722039870000003</v>
      </c>
      <c r="G10">
        <v>95.890958960000006</v>
      </c>
      <c r="H10">
        <v>97.183575189999999</v>
      </c>
      <c r="I10">
        <v>98.335644939999995</v>
      </c>
      <c r="J10">
        <v>99.622455849999994</v>
      </c>
      <c r="K10">
        <v>99.565325380000004</v>
      </c>
      <c r="M10" t="s">
        <v>78</v>
      </c>
      <c r="N10">
        <f>AVERAGE(E9,E21,E33)</f>
        <v>93.871612073333324</v>
      </c>
      <c r="O10">
        <f t="shared" si="6"/>
        <v>95.194342586666664</v>
      </c>
      <c r="P10">
        <f t="shared" si="6"/>
        <v>96.596293696666677</v>
      </c>
      <c r="Q10">
        <f t="shared" si="6"/>
        <v>97.582226866666659</v>
      </c>
      <c r="R10">
        <f t="shared" si="6"/>
        <v>98.36068697666667</v>
      </c>
      <c r="S10">
        <f t="shared" si="6"/>
        <v>99.561753720000013</v>
      </c>
      <c r="T10">
        <f t="shared" si="6"/>
        <v>99.755722563333336</v>
      </c>
    </row>
    <row r="11" spans="1:20" x14ac:dyDescent="0.3">
      <c r="D11" t="s">
        <v>80</v>
      </c>
      <c r="E11">
        <v>0.42540919869999999</v>
      </c>
      <c r="F11">
        <v>0.44323041549999997</v>
      </c>
      <c r="G11">
        <v>0.54250797360000003</v>
      </c>
      <c r="H11">
        <v>0.47439298839999999</v>
      </c>
      <c r="I11">
        <v>0.48890147369999998</v>
      </c>
      <c r="J11">
        <v>0.14166289339999999</v>
      </c>
      <c r="K11">
        <v>0.1394138573</v>
      </c>
      <c r="M11" t="s">
        <v>81</v>
      </c>
      <c r="N11">
        <f>AVERAGE(E10,E22,E34)</f>
        <v>93.956783369999997</v>
      </c>
      <c r="O11">
        <f t="shared" si="6"/>
        <v>95.280184613333347</v>
      </c>
      <c r="P11">
        <f t="shared" si="6"/>
        <v>96.74789767</v>
      </c>
      <c r="Q11">
        <f t="shared" si="6"/>
        <v>97.703437140000005</v>
      </c>
      <c r="R11">
        <f t="shared" si="6"/>
        <v>98.594713949999985</v>
      </c>
      <c r="S11">
        <f t="shared" si="6"/>
        <v>99.653628260000005</v>
      </c>
      <c r="T11">
        <f t="shared" si="6"/>
        <v>99.633906990000014</v>
      </c>
    </row>
    <row r="12" spans="1:20" x14ac:dyDescent="0.3">
      <c r="D12" t="s">
        <v>84</v>
      </c>
      <c r="E12">
        <v>91.400051079999997</v>
      </c>
      <c r="F12">
        <v>93.302402290000003</v>
      </c>
      <c r="G12">
        <v>95.386254050000005</v>
      </c>
      <c r="H12">
        <v>96.765243049999995</v>
      </c>
      <c r="I12">
        <v>97.877078490000002</v>
      </c>
      <c r="J12">
        <v>99.478286690000004</v>
      </c>
      <c r="K12">
        <v>99.711735300000001</v>
      </c>
      <c r="M12" t="s">
        <v>85</v>
      </c>
      <c r="N12">
        <f>STDEV(E20,E8,E32)</f>
        <v>2.8649996896748808</v>
      </c>
      <c r="O12">
        <f t="shared" ref="O12:T12" si="7">STDEV(F20,F8,F32)</f>
        <v>2.2992378604583719</v>
      </c>
      <c r="P12">
        <f t="shared" si="7"/>
        <v>1.7022805748904042</v>
      </c>
      <c r="Q12">
        <f t="shared" si="7"/>
        <v>1.1969718795963125</v>
      </c>
      <c r="R12">
        <f t="shared" si="7"/>
        <v>0.79839147355075213</v>
      </c>
      <c r="S12">
        <f t="shared" si="7"/>
        <v>0.15449252619438006</v>
      </c>
      <c r="T12">
        <f t="shared" si="7"/>
        <v>0.41053531469059767</v>
      </c>
    </row>
    <row r="13" spans="1:20" x14ac:dyDescent="0.3">
      <c r="M13" t="s">
        <v>87</v>
      </c>
      <c r="N13">
        <f>STDEV(E9,E21,E33)</f>
        <v>2.6787276271087896</v>
      </c>
      <c r="O13">
        <f t="shared" ref="O13:T14" si="8">STDEV(F9,F21,F33)</f>
        <v>2.1770001448505196</v>
      </c>
      <c r="P13">
        <f t="shared" si="8"/>
        <v>1.518391857766608</v>
      </c>
      <c r="Q13">
        <f t="shared" si="8"/>
        <v>1.0476849245519178</v>
      </c>
      <c r="R13">
        <f t="shared" si="8"/>
        <v>0.69294910483964833</v>
      </c>
      <c r="S13">
        <f t="shared" si="8"/>
        <v>0.17655134939157055</v>
      </c>
      <c r="T13">
        <f t="shared" si="8"/>
        <v>0.11818073947384686</v>
      </c>
    </row>
    <row r="14" spans="1:20" x14ac:dyDescent="0.3">
      <c r="A14" s="9" t="s">
        <v>89</v>
      </c>
      <c r="B14" t="s">
        <v>44</v>
      </c>
      <c r="C14">
        <v>0</v>
      </c>
      <c r="M14" t="s">
        <v>90</v>
      </c>
      <c r="N14">
        <f>STDEV(E10,E22,E34)</f>
        <v>2.4525018608831846</v>
      </c>
      <c r="O14">
        <f t="shared" si="8"/>
        <v>1.9320723525808003</v>
      </c>
      <c r="P14">
        <f t="shared" si="8"/>
        <v>1.3041622022457624</v>
      </c>
      <c r="Q14">
        <f t="shared" si="8"/>
        <v>0.93236799871737264</v>
      </c>
      <c r="R14">
        <f t="shared" si="8"/>
        <v>0.55487116033107964</v>
      </c>
      <c r="S14">
        <f t="shared" si="8"/>
        <v>0.10608992541382722</v>
      </c>
      <c r="T14">
        <f t="shared" si="8"/>
        <v>8.2169939370095813E-2</v>
      </c>
    </row>
    <row r="15" spans="1:20" x14ac:dyDescent="0.3">
      <c r="A15" t="s">
        <v>46</v>
      </c>
      <c r="D15" t="s">
        <v>47</v>
      </c>
      <c r="E15">
        <v>0.1</v>
      </c>
      <c r="F15">
        <v>0.15</v>
      </c>
      <c r="G15">
        <v>0.2</v>
      </c>
      <c r="H15">
        <v>0.25</v>
      </c>
      <c r="I15">
        <v>0.3</v>
      </c>
      <c r="J15">
        <v>0.5</v>
      </c>
      <c r="K15">
        <v>1</v>
      </c>
    </row>
    <row r="16" spans="1:20" x14ac:dyDescent="0.3">
      <c r="A16">
        <v>210105002</v>
      </c>
      <c r="D16" t="s">
        <v>52</v>
      </c>
      <c r="E16" s="10">
        <v>11900727.15</v>
      </c>
      <c r="F16" s="10">
        <v>8447597.0399999991</v>
      </c>
      <c r="G16" s="10">
        <v>6737267.0800000001</v>
      </c>
      <c r="H16" s="10">
        <v>5685551.1100000003</v>
      </c>
      <c r="I16" s="10">
        <v>4648341.63</v>
      </c>
      <c r="J16" s="10">
        <v>1929241.94</v>
      </c>
      <c r="K16" s="10">
        <v>262500</v>
      </c>
      <c r="N16" s="10"/>
      <c r="O16" s="10"/>
      <c r="P16" s="10"/>
    </row>
    <row r="17" spans="1:29" x14ac:dyDescent="0.3">
      <c r="A17" t="s">
        <v>56</v>
      </c>
      <c r="D17" t="s">
        <v>57</v>
      </c>
      <c r="E17">
        <v>94.98088568</v>
      </c>
      <c r="F17">
        <v>80.688855419999996</v>
      </c>
      <c r="G17">
        <v>67.09058881</v>
      </c>
      <c r="H17">
        <v>59.31624497</v>
      </c>
      <c r="I17">
        <v>52.848356469999999</v>
      </c>
      <c r="J17">
        <v>27.436986829999999</v>
      </c>
      <c r="K17">
        <v>9.239107701</v>
      </c>
    </row>
    <row r="18" spans="1:29" x14ac:dyDescent="0.3">
      <c r="A18" t="s">
        <v>61</v>
      </c>
      <c r="B18">
        <v>0.5</v>
      </c>
      <c r="C18" t="s">
        <v>62</v>
      </c>
      <c r="D18" t="s">
        <v>63</v>
      </c>
      <c r="E18">
        <v>775192.46030000004</v>
      </c>
      <c r="F18">
        <v>452464.28570000001</v>
      </c>
      <c r="G18">
        <v>273640.87300000002</v>
      </c>
      <c r="H18">
        <v>169819.44440000001</v>
      </c>
      <c r="I18">
        <v>93180.555559999993</v>
      </c>
      <c r="J18">
        <v>12263.88889</v>
      </c>
      <c r="K18">
        <v>1468.253968</v>
      </c>
    </row>
    <row r="19" spans="1:29" ht="16.2" x14ac:dyDescent="0.45">
      <c r="B19" s="13">
        <f>B18*25.4/(PI()*4)</f>
        <v>1.0106338886335353</v>
      </c>
      <c r="C19" t="s">
        <v>65</v>
      </c>
      <c r="D19" t="s">
        <v>57</v>
      </c>
      <c r="E19">
        <v>1.8582476619999999</v>
      </c>
      <c r="F19">
        <v>4.6110282619999996</v>
      </c>
      <c r="G19">
        <v>5.185153498</v>
      </c>
      <c r="H19">
        <v>3.7325740870000002</v>
      </c>
      <c r="I19">
        <v>2.7622948030000001</v>
      </c>
      <c r="J19">
        <v>1.048560409</v>
      </c>
      <c r="K19">
        <v>0.21583216229999999</v>
      </c>
      <c r="V19" t="s">
        <v>93</v>
      </c>
    </row>
    <row r="20" spans="1:29" x14ac:dyDescent="0.3">
      <c r="A20" t="s">
        <v>70</v>
      </c>
      <c r="B20">
        <v>30</v>
      </c>
      <c r="C20" t="s">
        <v>71</v>
      </c>
      <c r="D20" t="s">
        <v>72</v>
      </c>
      <c r="E20">
        <v>93.626420690000003</v>
      </c>
      <c r="F20">
        <v>94.613973180000002</v>
      </c>
      <c r="G20">
        <v>95.71235025</v>
      </c>
      <c r="H20">
        <v>96.808005170000001</v>
      </c>
      <c r="I20">
        <v>97.793909819999996</v>
      </c>
      <c r="J20">
        <v>99.088499429999999</v>
      </c>
      <c r="K20">
        <v>98.939041410000002</v>
      </c>
      <c r="V20" t="s">
        <v>48</v>
      </c>
      <c r="W20">
        <v>93.624443560000003</v>
      </c>
      <c r="X20">
        <v>95.354133794999996</v>
      </c>
      <c r="Y20">
        <v>97.336608745000007</v>
      </c>
      <c r="Z20">
        <v>98.650084765000003</v>
      </c>
      <c r="AA20">
        <v>99.428982829999995</v>
      </c>
      <c r="AB20">
        <v>99.892893619999995</v>
      </c>
      <c r="AC20">
        <v>99.956810050000001</v>
      </c>
    </row>
    <row r="21" spans="1:29" x14ac:dyDescent="0.3">
      <c r="D21" t="s">
        <v>74</v>
      </c>
      <c r="E21">
        <v>93.261518229999993</v>
      </c>
      <c r="F21">
        <v>94.642571919999995</v>
      </c>
      <c r="G21">
        <v>96.013971319999996</v>
      </c>
      <c r="H21">
        <v>97.100168569999994</v>
      </c>
      <c r="I21">
        <v>97.988929990000003</v>
      </c>
      <c r="J21">
        <v>99.44706626</v>
      </c>
      <c r="K21">
        <v>99.621212119999996</v>
      </c>
      <c r="V21" t="s">
        <v>53</v>
      </c>
      <c r="W21">
        <v>0.42765558041783147</v>
      </c>
      <c r="X21">
        <v>0.33492838325960494</v>
      </c>
      <c r="Y21">
        <v>0.20962479251647873</v>
      </c>
      <c r="Z21">
        <v>0.11106816612255545</v>
      </c>
      <c r="AA21">
        <v>6.5378536382407842E-2</v>
      </c>
      <c r="AB21">
        <v>3.4897951050002762E-2</v>
      </c>
      <c r="AC21">
        <v>3.7073009324139546E-2</v>
      </c>
    </row>
    <row r="22" spans="1:29" x14ac:dyDescent="0.3">
      <c r="D22" t="s">
        <v>77</v>
      </c>
      <c r="E22">
        <v>93.555373860000003</v>
      </c>
      <c r="F22">
        <v>94.676490810000004</v>
      </c>
      <c r="G22">
        <v>96.103948689999996</v>
      </c>
      <c r="H22">
        <v>97.146901490000005</v>
      </c>
      <c r="I22">
        <v>98.216760089999994</v>
      </c>
      <c r="J22">
        <v>99.566616789999998</v>
      </c>
      <c r="K22">
        <v>99.724980900000006</v>
      </c>
      <c r="V22" t="s">
        <v>58</v>
      </c>
      <c r="W22">
        <v>16395810.690000001</v>
      </c>
      <c r="X22">
        <v>11593489.085000001</v>
      </c>
      <c r="Y22">
        <v>9236812.6750000007</v>
      </c>
      <c r="Z22">
        <v>7540923.7750000004</v>
      </c>
      <c r="AA22">
        <v>5961564.2209999999</v>
      </c>
      <c r="AB22">
        <v>2883716.8095</v>
      </c>
      <c r="AC22">
        <v>539191.23095</v>
      </c>
    </row>
    <row r="23" spans="1:29" x14ac:dyDescent="0.3">
      <c r="D23" t="s">
        <v>80</v>
      </c>
      <c r="E23">
        <v>0.19345653809999999</v>
      </c>
      <c r="F23">
        <v>3.1296519119999998E-2</v>
      </c>
      <c r="G23">
        <v>0.20510994530000001</v>
      </c>
      <c r="H23">
        <v>0.18366370500000001</v>
      </c>
      <c r="I23">
        <v>0.2116371796</v>
      </c>
      <c r="J23">
        <v>0.2488167721</v>
      </c>
      <c r="K23">
        <v>0.42697105870000002</v>
      </c>
      <c r="V23" t="s">
        <v>53</v>
      </c>
      <c r="W23">
        <v>7596816.7084835684</v>
      </c>
      <c r="X23">
        <v>5268466.8060299335</v>
      </c>
      <c r="Y23">
        <v>4308348.3797000777</v>
      </c>
      <c r="Z23">
        <v>3599909.0133579741</v>
      </c>
      <c r="AA23">
        <v>2917197.7357346322</v>
      </c>
      <c r="AB23">
        <v>1458276.6378929156</v>
      </c>
      <c r="AC23">
        <v>279397.95828075777</v>
      </c>
    </row>
    <row r="24" spans="1:29" x14ac:dyDescent="0.3">
      <c r="D24" t="s">
        <v>84</v>
      </c>
      <c r="E24">
        <v>93.481104259999995</v>
      </c>
      <c r="F24">
        <v>94.644345299999998</v>
      </c>
      <c r="G24">
        <v>95.943423420000002</v>
      </c>
      <c r="H24">
        <v>97.018358410000005</v>
      </c>
      <c r="I24">
        <v>97.99986663</v>
      </c>
      <c r="J24">
        <v>99.367394160000003</v>
      </c>
      <c r="K24">
        <v>99.428411479999994</v>
      </c>
      <c r="V24" t="s">
        <v>66</v>
      </c>
      <c r="W24">
        <v>1060185.1069</v>
      </c>
      <c r="X24">
        <v>548064.64500000002</v>
      </c>
      <c r="Y24">
        <v>251127.29245000001</v>
      </c>
      <c r="Z24">
        <v>104288.496105</v>
      </c>
      <c r="AA24">
        <v>35218.455065000002</v>
      </c>
      <c r="AB24">
        <v>3366.0043970000002</v>
      </c>
      <c r="AC24">
        <v>291.37172887499997</v>
      </c>
    </row>
    <row r="25" spans="1:29" x14ac:dyDescent="0.3">
      <c r="V25" t="s">
        <v>53</v>
      </c>
      <c r="W25">
        <v>549783.11542657833</v>
      </c>
      <c r="X25">
        <v>286873.27416039072</v>
      </c>
      <c r="Y25">
        <v>136956.60715839048</v>
      </c>
      <c r="Z25">
        <v>59109.631680894963</v>
      </c>
      <c r="AA25">
        <v>21445.815325874137</v>
      </c>
      <c r="AB25">
        <v>2653.1482159623952</v>
      </c>
      <c r="AC25">
        <v>348.35853703970423</v>
      </c>
    </row>
    <row r="26" spans="1:29" x14ac:dyDescent="0.3">
      <c r="A26" s="9" t="s">
        <v>94</v>
      </c>
      <c r="B26" t="s">
        <v>44</v>
      </c>
      <c r="C26">
        <v>8</v>
      </c>
      <c r="V26" t="s">
        <v>75</v>
      </c>
      <c r="W26">
        <v>93.805743280000002</v>
      </c>
      <c r="X26">
        <v>95.47302310500001</v>
      </c>
      <c r="Y26">
        <v>97.419591499999996</v>
      </c>
      <c r="Z26">
        <v>98.67072641</v>
      </c>
      <c r="AA26">
        <v>99.410692944999994</v>
      </c>
      <c r="AB26">
        <v>99.878022165000004</v>
      </c>
      <c r="AC26">
        <v>99.941287364999994</v>
      </c>
    </row>
    <row r="27" spans="1:29" ht="15" thickBot="1" x14ac:dyDescent="0.35">
      <c r="A27" t="s">
        <v>46</v>
      </c>
      <c r="D27" t="s">
        <v>47</v>
      </c>
      <c r="E27">
        <v>0.1</v>
      </c>
      <c r="F27">
        <v>0.15</v>
      </c>
      <c r="G27">
        <v>0.2</v>
      </c>
      <c r="H27">
        <v>0.25</v>
      </c>
      <c r="I27">
        <v>0.3</v>
      </c>
      <c r="J27">
        <v>0.5</v>
      </c>
      <c r="K27">
        <v>1</v>
      </c>
      <c r="V27" t="s">
        <v>78</v>
      </c>
      <c r="W27">
        <v>93.736775800000004</v>
      </c>
      <c r="X27">
        <v>95.426005184999994</v>
      </c>
      <c r="Y27">
        <v>97.359072449999999</v>
      </c>
      <c r="Z27">
        <v>98.647565929999999</v>
      </c>
      <c r="AA27">
        <v>99.442372285000005</v>
      </c>
      <c r="AB27">
        <v>99.886443009999994</v>
      </c>
      <c r="AC27">
        <v>99.957252780000005</v>
      </c>
    </row>
    <row r="28" spans="1:29" ht="16.2" thickBot="1" x14ac:dyDescent="0.35">
      <c r="A28">
        <v>210105002</v>
      </c>
      <c r="D28" t="s">
        <v>52</v>
      </c>
      <c r="E28" s="15">
        <v>18170249.370000001</v>
      </c>
      <c r="F28" s="15">
        <v>12928713.699999999</v>
      </c>
      <c r="G28" s="15">
        <v>10366237.369999999</v>
      </c>
      <c r="H28" s="15">
        <v>8829210.8599999994</v>
      </c>
      <c r="I28" s="15">
        <v>7420983.2699999996</v>
      </c>
      <c r="J28" s="15">
        <v>3532353.22</v>
      </c>
      <c r="K28" s="15">
        <v>622514.19999999995</v>
      </c>
      <c r="V28" t="s">
        <v>81</v>
      </c>
      <c r="W28">
        <v>93.330811595</v>
      </c>
      <c r="X28">
        <v>95.163373100000001</v>
      </c>
      <c r="Y28">
        <v>97.23116229</v>
      </c>
      <c r="Z28">
        <v>98.631961950000004</v>
      </c>
      <c r="AA28">
        <v>99.433883260000002</v>
      </c>
      <c r="AB28">
        <v>99.914215685000002</v>
      </c>
      <c r="AC28">
        <v>99.971890015</v>
      </c>
    </row>
    <row r="29" spans="1:29" ht="16.2" thickBot="1" x14ac:dyDescent="0.35">
      <c r="A29" t="s">
        <v>56</v>
      </c>
      <c r="D29" t="s">
        <v>57</v>
      </c>
      <c r="E29" s="16">
        <v>55.261433099999998</v>
      </c>
      <c r="F29" s="16">
        <v>71.669056479999995</v>
      </c>
      <c r="G29" s="16">
        <v>78.439940250000006</v>
      </c>
      <c r="H29" s="16">
        <v>81.184827670000004</v>
      </c>
      <c r="I29" s="16">
        <v>91.680257420000004</v>
      </c>
      <c r="J29" s="16">
        <v>103.48184879999999</v>
      </c>
      <c r="K29" s="16">
        <v>37.562630149999997</v>
      </c>
      <c r="V29" t="s">
        <v>85</v>
      </c>
      <c r="W29">
        <v>0.40449042154574155</v>
      </c>
      <c r="X29">
        <v>0.37283588846031601</v>
      </c>
      <c r="Y29">
        <v>0.22833605092722933</v>
      </c>
      <c r="Z29">
        <v>0.10861660790626482</v>
      </c>
      <c r="AA29">
        <v>0.10161241118270377</v>
      </c>
      <c r="AB29">
        <v>4.8094482905300134E-2</v>
      </c>
      <c r="AC29">
        <v>2.6456336578491176E-2</v>
      </c>
    </row>
    <row r="30" spans="1:29" ht="16.2" thickBot="1" x14ac:dyDescent="0.35">
      <c r="A30" t="s">
        <v>61</v>
      </c>
      <c r="B30">
        <v>0.4</v>
      </c>
      <c r="C30" t="s">
        <v>62</v>
      </c>
      <c r="D30" t="s">
        <v>63</v>
      </c>
      <c r="E30" s="16">
        <v>603431.18689999997</v>
      </c>
      <c r="F30" s="16">
        <v>325946.96970000002</v>
      </c>
      <c r="G30" s="16">
        <v>184150.88380000001</v>
      </c>
      <c r="H30" s="16">
        <v>114783.77529999999</v>
      </c>
      <c r="I30" s="16">
        <v>67203.282829999996</v>
      </c>
      <c r="J30" s="16">
        <v>13519.57071</v>
      </c>
      <c r="K30" s="16">
        <v>3295.4545450000001</v>
      </c>
      <c r="V30" t="s">
        <v>87</v>
      </c>
      <c r="W30">
        <v>0.69046722926448434</v>
      </c>
      <c r="X30">
        <v>0.52163463116709896</v>
      </c>
      <c r="Y30">
        <v>0.31121063445429148</v>
      </c>
      <c r="Z30">
        <v>0.16002484067557857</v>
      </c>
      <c r="AA30">
        <v>5.6425770564732337E-2</v>
      </c>
      <c r="AB30">
        <v>4.2955209606428728E-2</v>
      </c>
      <c r="AC30">
        <v>6.045369827774999E-2</v>
      </c>
    </row>
    <row r="31" spans="1:29" ht="18" thickBot="1" x14ac:dyDescent="0.5">
      <c r="B31" s="13">
        <f>B30*25.4/(PI()*4)</f>
        <v>0.80850711090682836</v>
      </c>
      <c r="C31" t="s">
        <v>65</v>
      </c>
      <c r="D31" t="s">
        <v>57</v>
      </c>
      <c r="E31" s="16">
        <v>3.3054014010000001</v>
      </c>
      <c r="F31" s="16">
        <v>3.1363910850000001</v>
      </c>
      <c r="G31" s="16">
        <v>3.1975308359999999</v>
      </c>
      <c r="H31" s="16">
        <v>3.3002208240000002</v>
      </c>
      <c r="I31" s="16">
        <v>3.2888743370000002</v>
      </c>
      <c r="J31" s="16">
        <v>2.0473689249999998</v>
      </c>
      <c r="K31" s="16">
        <v>0.63776001199999999</v>
      </c>
      <c r="V31" t="s">
        <v>90</v>
      </c>
      <c r="W31">
        <v>0.1033115604936222</v>
      </c>
      <c r="X31">
        <v>0.19594949968870642</v>
      </c>
      <c r="Y31">
        <v>0.18358631744722251</v>
      </c>
      <c r="Z31">
        <v>0.15084247929431263</v>
      </c>
      <c r="AA31">
        <v>8.23844171063432E-2</v>
      </c>
      <c r="AB31">
        <v>2.2277872902826547E-2</v>
      </c>
      <c r="AC31">
        <v>3.975352202510482E-2</v>
      </c>
    </row>
    <row r="32" spans="1:29" ht="16.2" thickBot="1" x14ac:dyDescent="0.35">
      <c r="A32" t="s">
        <v>70</v>
      </c>
      <c r="B32">
        <v>30</v>
      </c>
      <c r="C32" t="s">
        <v>71</v>
      </c>
      <c r="D32" t="s">
        <v>72</v>
      </c>
      <c r="E32" s="16">
        <v>96.646980220000003</v>
      </c>
      <c r="F32" s="16">
        <v>97.400126099999994</v>
      </c>
      <c r="G32" s="16">
        <v>98.106044510000004</v>
      </c>
      <c r="H32" s="16">
        <v>98.544980100000004</v>
      </c>
      <c r="I32" s="16">
        <v>98.909738759999996</v>
      </c>
      <c r="J32" s="16">
        <v>99.370215329999994</v>
      </c>
      <c r="K32" s="16">
        <v>99.133056920000001</v>
      </c>
    </row>
    <row r="33" spans="1:20" ht="16.2" thickBot="1" x14ac:dyDescent="0.35">
      <c r="D33" t="s">
        <v>74</v>
      </c>
      <c r="E33" s="16">
        <v>96.802762729999998</v>
      </c>
      <c r="F33" s="16">
        <v>97.594137399999994</v>
      </c>
      <c r="G33" s="16">
        <v>98.319652259999998</v>
      </c>
      <c r="H33" s="16">
        <v>98.784171490000006</v>
      </c>
      <c r="I33" s="16">
        <v>99.160182629999994</v>
      </c>
      <c r="J33" s="16">
        <v>99.765061380000006</v>
      </c>
      <c r="K33" s="16">
        <v>99.803055619999995</v>
      </c>
    </row>
    <row r="34" spans="1:20" ht="16.2" thickBot="1" x14ac:dyDescent="0.35">
      <c r="D34" t="s">
        <v>77</v>
      </c>
      <c r="E34" s="16">
        <v>96.585227439999997</v>
      </c>
      <c r="F34" s="16">
        <v>97.442023160000005</v>
      </c>
      <c r="G34" s="16">
        <v>98.248785359999999</v>
      </c>
      <c r="H34" s="16">
        <v>98.779834739999998</v>
      </c>
      <c r="I34" s="16">
        <v>99.231736819999995</v>
      </c>
      <c r="J34" s="16">
        <v>99.771812139999994</v>
      </c>
      <c r="K34" s="16">
        <v>99.611414690000004</v>
      </c>
    </row>
    <row r="35" spans="1:20" ht="16.2" thickBot="1" x14ac:dyDescent="0.35">
      <c r="D35" t="s">
        <v>80</v>
      </c>
      <c r="E35" s="16">
        <v>0.11210352110000001</v>
      </c>
      <c r="F35" s="16">
        <v>0.1020902303</v>
      </c>
      <c r="G35" s="16">
        <v>0.1088005375</v>
      </c>
      <c r="H35" s="16">
        <v>0.1368624785</v>
      </c>
      <c r="I35" s="16">
        <v>0.16907832540000001</v>
      </c>
      <c r="J35" s="16">
        <v>0.22993802620000001</v>
      </c>
      <c r="K35" s="16">
        <v>0.3450726187</v>
      </c>
    </row>
    <row r="36" spans="1:20" ht="16.2" thickBot="1" x14ac:dyDescent="0.35">
      <c r="D36" t="s">
        <v>84</v>
      </c>
      <c r="E36" s="16">
        <v>96.678323460000001</v>
      </c>
      <c r="F36" s="16">
        <v>97.478762219999993</v>
      </c>
      <c r="G36" s="16">
        <v>98.224827379999994</v>
      </c>
      <c r="H36" s="16">
        <v>98.702995439999995</v>
      </c>
      <c r="I36" s="16">
        <v>99.100552739999998</v>
      </c>
      <c r="J36" s="16">
        <v>99.635696289999998</v>
      </c>
      <c r="K36" s="16">
        <v>99.515842410000005</v>
      </c>
    </row>
    <row r="38" spans="1:20" x14ac:dyDescent="0.3">
      <c r="A38" t="s">
        <v>55</v>
      </c>
    </row>
    <row r="39" spans="1:20" x14ac:dyDescent="0.3">
      <c r="A39" s="9" t="s">
        <v>43</v>
      </c>
      <c r="B39" t="s">
        <v>44</v>
      </c>
      <c r="C39">
        <v>2</v>
      </c>
      <c r="M39" t="s">
        <v>45</v>
      </c>
      <c r="N39" t="s">
        <v>150</v>
      </c>
      <c r="O39">
        <f>AVERAGE(C39,C51,C63)</f>
        <v>1.3333333333333333</v>
      </c>
    </row>
    <row r="40" spans="1:20" x14ac:dyDescent="0.3">
      <c r="A40" t="s">
        <v>46</v>
      </c>
      <c r="D40" t="s">
        <v>47</v>
      </c>
      <c r="E40">
        <v>0.1</v>
      </c>
      <c r="F40">
        <v>0.15</v>
      </c>
      <c r="G40">
        <v>0.2</v>
      </c>
      <c r="H40">
        <v>0.25</v>
      </c>
      <c r="I40">
        <v>0.3</v>
      </c>
      <c r="J40">
        <v>0.5</v>
      </c>
      <c r="K40">
        <v>1</v>
      </c>
      <c r="M40" t="s">
        <v>48</v>
      </c>
      <c r="N40" s="11">
        <f>AVERAGE(E49,E61,E73)</f>
        <v>95.330828230000009</v>
      </c>
      <c r="O40" s="11">
        <f t="shared" ref="O40:T40" si="9">AVERAGE(F49,F61,F73)</f>
        <v>96.243188710000013</v>
      </c>
      <c r="P40" s="11">
        <f t="shared" si="9"/>
        <v>97.31816972</v>
      </c>
      <c r="Q40" s="11">
        <f t="shared" si="9"/>
        <v>98.118328759999997</v>
      </c>
      <c r="R40" s="11">
        <f t="shared" si="9"/>
        <v>98.837403513333342</v>
      </c>
      <c r="S40" s="11">
        <f t="shared" si="9"/>
        <v>99.740908193333325</v>
      </c>
      <c r="T40" s="11">
        <f t="shared" si="9"/>
        <v>99.855434729999999</v>
      </c>
    </row>
    <row r="41" spans="1:20" x14ac:dyDescent="0.3">
      <c r="A41">
        <v>210105002</v>
      </c>
      <c r="D41" t="s">
        <v>52</v>
      </c>
      <c r="E41" s="10">
        <v>12368091.27</v>
      </c>
      <c r="F41" s="10">
        <v>8790956.3499999996</v>
      </c>
      <c r="G41" s="10">
        <v>7017243.3899999997</v>
      </c>
      <c r="H41" s="10">
        <v>5899793.6500000004</v>
      </c>
      <c r="I41" s="10">
        <v>4827834.66</v>
      </c>
      <c r="J41" s="10">
        <v>1904137.57</v>
      </c>
      <c r="K41" s="10">
        <v>222478.84</v>
      </c>
      <c r="M41" t="s">
        <v>53</v>
      </c>
      <c r="N41" s="11">
        <f t="shared" ref="N41:T41" si="10">STDEV(E45,E46,E47,E57,E58,E59,E69,E70,E71)</f>
        <v>1.0591866186567238</v>
      </c>
      <c r="O41" s="11">
        <f t="shared" si="10"/>
        <v>1.0929982499599495</v>
      </c>
      <c r="P41" s="11">
        <f t="shared" si="10"/>
        <v>0.87070463257496644</v>
      </c>
      <c r="Q41" s="11">
        <f t="shared" si="10"/>
        <v>0.62181540969683868</v>
      </c>
      <c r="R41" s="11">
        <f t="shared" si="10"/>
        <v>0.33187310055191638</v>
      </c>
      <c r="S41" s="11">
        <f t="shared" si="10"/>
        <v>9.2249631879205665E-2</v>
      </c>
      <c r="T41" s="11">
        <f t="shared" si="10"/>
        <v>0.12385502464249523</v>
      </c>
    </row>
    <row r="42" spans="1:20" x14ac:dyDescent="0.3">
      <c r="A42" t="s">
        <v>56</v>
      </c>
      <c r="D42" t="s">
        <v>57</v>
      </c>
      <c r="E42">
        <v>101.8304061</v>
      </c>
      <c r="F42">
        <v>95.7355898</v>
      </c>
      <c r="G42">
        <v>83.883108050000004</v>
      </c>
      <c r="H42">
        <v>82.941826640000002</v>
      </c>
      <c r="I42">
        <v>80.05099362</v>
      </c>
      <c r="J42">
        <v>60.260790780000001</v>
      </c>
      <c r="K42">
        <v>12.7889757</v>
      </c>
      <c r="M42" t="s">
        <v>58</v>
      </c>
      <c r="N42" s="12">
        <f t="shared" ref="N42:T42" si="11">AVERAGE(E53,E41,E65)</f>
        <v>14929116.516666666</v>
      </c>
      <c r="O42" s="12">
        <f t="shared" si="11"/>
        <v>10623083.033333333</v>
      </c>
      <c r="P42" s="12">
        <f t="shared" si="11"/>
        <v>8445840.040000001</v>
      </c>
      <c r="Q42" s="12">
        <f t="shared" si="11"/>
        <v>7074500.9966666671</v>
      </c>
      <c r="R42" s="12">
        <f t="shared" si="11"/>
        <v>5796222.6400000006</v>
      </c>
      <c r="S42" s="12">
        <f t="shared" si="11"/>
        <v>2612052.2599999998</v>
      </c>
      <c r="T42" s="12">
        <f t="shared" si="11"/>
        <v>435224.56666666665</v>
      </c>
    </row>
    <row r="43" spans="1:20" x14ac:dyDescent="0.3">
      <c r="A43" t="s">
        <v>61</v>
      </c>
      <c r="B43">
        <v>0.5</v>
      </c>
      <c r="C43" t="s">
        <v>62</v>
      </c>
      <c r="D43" t="s">
        <v>63</v>
      </c>
      <c r="E43">
        <v>415492.99719999998</v>
      </c>
      <c r="F43">
        <v>224116.24650000001</v>
      </c>
      <c r="G43">
        <v>124682.07279999999</v>
      </c>
      <c r="H43">
        <v>73990.196079999994</v>
      </c>
      <c r="I43">
        <v>39735.294119999999</v>
      </c>
      <c r="J43">
        <v>5000</v>
      </c>
      <c r="K43">
        <v>536.41456579999999</v>
      </c>
      <c r="N43" s="12">
        <f t="shared" ref="N43:T43" si="12">STDEV(E41,E53,E65)</f>
        <v>4266869.0735365385</v>
      </c>
      <c r="O43" s="12">
        <f t="shared" si="12"/>
        <v>2979742.4785491847</v>
      </c>
      <c r="P43" s="12">
        <f t="shared" si="12"/>
        <v>2262797.0851053423</v>
      </c>
      <c r="Q43" s="12">
        <f t="shared" si="12"/>
        <v>1760917.7117987371</v>
      </c>
      <c r="R43" s="12">
        <f t="shared" si="12"/>
        <v>1303167.4043087559</v>
      </c>
      <c r="S43" s="12">
        <f t="shared" si="12"/>
        <v>719959.68431586446</v>
      </c>
      <c r="T43" s="12">
        <f t="shared" si="12"/>
        <v>196247.75731415633</v>
      </c>
    </row>
    <row r="44" spans="1:20" ht="16.2" x14ac:dyDescent="0.45">
      <c r="B44" s="13">
        <f>B43*25.4/(PI()*4)</f>
        <v>1.0106338886335353</v>
      </c>
      <c r="C44" t="s">
        <v>65</v>
      </c>
      <c r="D44" t="s">
        <v>57</v>
      </c>
      <c r="E44">
        <v>7.1649519540000002</v>
      </c>
      <c r="F44">
        <v>5.8178793410000003</v>
      </c>
      <c r="G44">
        <v>4.7056457270000003</v>
      </c>
      <c r="H44">
        <v>3.4776476449999998</v>
      </c>
      <c r="I44">
        <v>3.060330569</v>
      </c>
      <c r="J44">
        <v>0.86614322239999997</v>
      </c>
      <c r="K44">
        <v>0.13633229050000001</v>
      </c>
      <c r="M44" t="s">
        <v>66</v>
      </c>
      <c r="N44" s="12">
        <f t="shared" ref="N44:T44" si="13">AVERAGE(E43,E55,E67)</f>
        <v>724265.73186666658</v>
      </c>
      <c r="O44" s="12">
        <f t="shared" si="13"/>
        <v>421772.21906666667</v>
      </c>
      <c r="P44" s="12">
        <f t="shared" si="13"/>
        <v>240804.51879999999</v>
      </c>
      <c r="Q44" s="12">
        <f t="shared" si="13"/>
        <v>141333.71186000001</v>
      </c>
      <c r="R44" s="12">
        <f t="shared" si="13"/>
        <v>70550.406286666665</v>
      </c>
      <c r="S44" s="12">
        <f t="shared" si="13"/>
        <v>6938.6812326666668</v>
      </c>
      <c r="T44" s="12">
        <f t="shared" si="13"/>
        <v>625.16852213333334</v>
      </c>
    </row>
    <row r="45" spans="1:20" x14ac:dyDescent="0.3">
      <c r="A45" t="s">
        <v>70</v>
      </c>
      <c r="B45">
        <v>28</v>
      </c>
      <c r="C45" t="s">
        <v>71</v>
      </c>
      <c r="D45" t="s">
        <v>72</v>
      </c>
      <c r="E45">
        <v>96.474334110000001</v>
      </c>
      <c r="F45">
        <v>97.246066839999997</v>
      </c>
      <c r="G45">
        <v>97.978281620000004</v>
      </c>
      <c r="H45">
        <v>98.526336830000005</v>
      </c>
      <c r="I45">
        <v>98.91806364</v>
      </c>
      <c r="J45">
        <v>99.555665270000006</v>
      </c>
      <c r="K45">
        <v>99.550923100000006</v>
      </c>
      <c r="N45" s="12">
        <f t="shared" ref="N45:T45" si="14">STDEV(E43,E55,E67)</f>
        <v>373983.93842919002</v>
      </c>
      <c r="O45" s="12">
        <f t="shared" si="14"/>
        <v>253459.47563097248</v>
      </c>
      <c r="P45" s="12">
        <f t="shared" si="14"/>
        <v>151828.74850887986</v>
      </c>
      <c r="Q45" s="12">
        <f t="shared" si="14"/>
        <v>87241.189103253899</v>
      </c>
      <c r="R45" s="12">
        <f t="shared" si="14"/>
        <v>35839.089463345917</v>
      </c>
      <c r="S45" s="12">
        <f t="shared" si="14"/>
        <v>1751.2183048332977</v>
      </c>
      <c r="T45" s="12">
        <f t="shared" si="14"/>
        <v>356.29208308489387</v>
      </c>
    </row>
    <row r="46" spans="1:20" x14ac:dyDescent="0.3">
      <c r="D46" t="s">
        <v>74</v>
      </c>
      <c r="E46">
        <v>96.715910300000004</v>
      </c>
      <c r="F46">
        <v>97.520991600000002</v>
      </c>
      <c r="G46">
        <v>98.323062089999993</v>
      </c>
      <c r="H46">
        <v>98.846944399999998</v>
      </c>
      <c r="I46">
        <v>99.282767960000001</v>
      </c>
      <c r="J46">
        <v>99.84900596</v>
      </c>
      <c r="K46">
        <v>99.917491749999996</v>
      </c>
      <c r="M46" t="s">
        <v>75</v>
      </c>
      <c r="N46">
        <f t="shared" ref="N46:T48" si="15">AVERAGE(E45,E57,E69)</f>
        <v>95.393822499999999</v>
      </c>
      <c r="O46">
        <f t="shared" si="15"/>
        <v>96.299259366666661</v>
      </c>
      <c r="P46">
        <f t="shared" si="15"/>
        <v>97.322625343333343</v>
      </c>
      <c r="Q46">
        <f t="shared" si="15"/>
        <v>98.067865906666668</v>
      </c>
      <c r="R46">
        <f t="shared" si="15"/>
        <v>98.745113103333324</v>
      </c>
      <c r="S46">
        <f t="shared" si="15"/>
        <v>99.669758856666661</v>
      </c>
      <c r="T46">
        <f t="shared" si="15"/>
        <v>99.779675303333349</v>
      </c>
    </row>
    <row r="47" spans="1:20" x14ac:dyDescent="0.3">
      <c r="D47" t="s">
        <v>77</v>
      </c>
      <c r="E47">
        <v>96.743756000000005</v>
      </c>
      <c r="F47">
        <v>97.605093819999993</v>
      </c>
      <c r="G47">
        <v>98.394826120000005</v>
      </c>
      <c r="H47">
        <v>98.892417120000005</v>
      </c>
      <c r="I47">
        <v>99.369649069999994</v>
      </c>
      <c r="J47">
        <v>99.861923329999996</v>
      </c>
      <c r="K47">
        <v>99.928418039999997</v>
      </c>
      <c r="M47" t="s">
        <v>78</v>
      </c>
      <c r="N47">
        <f t="shared" si="15"/>
        <v>95.285598626666669</v>
      </c>
      <c r="O47">
        <f t="shared" si="15"/>
        <v>96.197000580000008</v>
      </c>
      <c r="P47">
        <f t="shared" si="15"/>
        <v>97.311277779999998</v>
      </c>
      <c r="Q47">
        <f t="shared" si="15"/>
        <v>98.115816926666682</v>
      </c>
      <c r="R47">
        <f t="shared" si="15"/>
        <v>98.84190607666666</v>
      </c>
      <c r="S47">
        <f t="shared" si="15"/>
        <v>99.781727933333329</v>
      </c>
      <c r="T47">
        <f t="shared" si="15"/>
        <v>99.88305445333333</v>
      </c>
    </row>
    <row r="48" spans="1:20" x14ac:dyDescent="0.3">
      <c r="D48" t="s">
        <v>80</v>
      </c>
      <c r="E48">
        <v>0.1481680296</v>
      </c>
      <c r="F48">
        <v>0.18777521129999999</v>
      </c>
      <c r="G48">
        <v>0.2226854952</v>
      </c>
      <c r="H48">
        <v>0.1995293487</v>
      </c>
      <c r="I48">
        <v>0.2396132208</v>
      </c>
      <c r="J48">
        <v>0.1732097074</v>
      </c>
      <c r="K48">
        <v>0.21486211990000001</v>
      </c>
      <c r="M48" t="s">
        <v>81</v>
      </c>
      <c r="N48">
        <f t="shared" si="15"/>
        <v>95.313063566666685</v>
      </c>
      <c r="O48">
        <f t="shared" si="15"/>
        <v>96.23330618</v>
      </c>
      <c r="P48">
        <f t="shared" si="15"/>
        <v>97.320606043333328</v>
      </c>
      <c r="Q48">
        <f t="shared" si="15"/>
        <v>98.171303449999996</v>
      </c>
      <c r="R48">
        <f t="shared" si="15"/>
        <v>98.925191366666652</v>
      </c>
      <c r="S48">
        <f t="shared" si="15"/>
        <v>99.771237786666674</v>
      </c>
      <c r="T48">
        <f t="shared" si="15"/>
        <v>99.903574430000006</v>
      </c>
    </row>
    <row r="49" spans="1:20" x14ac:dyDescent="0.3">
      <c r="D49" t="s">
        <v>84</v>
      </c>
      <c r="E49">
        <v>96.644666799999996</v>
      </c>
      <c r="F49">
        <v>97.457384090000005</v>
      </c>
      <c r="G49">
        <v>98.232056610000001</v>
      </c>
      <c r="H49">
        <v>98.75523278</v>
      </c>
      <c r="I49">
        <v>99.190160219999996</v>
      </c>
      <c r="J49">
        <v>99.755531520000005</v>
      </c>
      <c r="K49">
        <v>99.798944300000002</v>
      </c>
      <c r="M49" t="s">
        <v>85</v>
      </c>
      <c r="N49">
        <f t="shared" ref="N49:T49" si="16">STDEV(E57,E45,E69)</f>
        <v>0.98087819591055714</v>
      </c>
      <c r="O49">
        <f t="shared" si="16"/>
        <v>0.95054179577330411</v>
      </c>
      <c r="P49">
        <f t="shared" si="16"/>
        <v>0.7255392984962451</v>
      </c>
      <c r="Q49">
        <f t="shared" si="16"/>
        <v>0.50809748978892366</v>
      </c>
      <c r="R49">
        <f t="shared" si="16"/>
        <v>0.16832985145873383</v>
      </c>
      <c r="S49">
        <f t="shared" si="16"/>
        <v>0.11251430015962084</v>
      </c>
      <c r="T49">
        <f t="shared" si="16"/>
        <v>0.20327786950867277</v>
      </c>
    </row>
    <row r="50" spans="1:20" x14ac:dyDescent="0.3">
      <c r="M50" t="s">
        <v>87</v>
      </c>
      <c r="N50">
        <f t="shared" ref="N50:T51" si="17">STDEV(E46,E58,E70)</f>
        <v>1.3250222801407763</v>
      </c>
      <c r="O50">
        <f t="shared" si="17"/>
        <v>1.3610042281913137</v>
      </c>
      <c r="P50">
        <f t="shared" si="17"/>
        <v>1.0951449482520357</v>
      </c>
      <c r="Q50">
        <f t="shared" si="17"/>
        <v>0.78784149129652603</v>
      </c>
      <c r="R50">
        <f t="shared" si="17"/>
        <v>0.44514986783879895</v>
      </c>
      <c r="S50">
        <f t="shared" si="17"/>
        <v>5.8894349936750842E-2</v>
      </c>
      <c r="T50">
        <f t="shared" si="17"/>
        <v>5.3171447882129026E-2</v>
      </c>
    </row>
    <row r="51" spans="1:20" x14ac:dyDescent="0.3">
      <c r="A51" s="9" t="s">
        <v>89</v>
      </c>
      <c r="B51" t="s">
        <v>44</v>
      </c>
      <c r="C51">
        <v>0</v>
      </c>
      <c r="M51" t="s">
        <v>90</v>
      </c>
      <c r="N51">
        <f t="shared" si="17"/>
        <v>1.3267270732832888</v>
      </c>
      <c r="O51">
        <f t="shared" si="17"/>
        <v>1.4193858156113806</v>
      </c>
      <c r="P51">
        <f t="shared" si="17"/>
        <v>1.1430864213934995</v>
      </c>
      <c r="Q51">
        <f t="shared" si="17"/>
        <v>0.81223251007756503</v>
      </c>
      <c r="R51">
        <f t="shared" si="17"/>
        <v>0.43554440150188001</v>
      </c>
      <c r="S51">
        <f t="shared" si="17"/>
        <v>8.0246002157145363E-2</v>
      </c>
      <c r="T51">
        <f t="shared" si="17"/>
        <v>6.309926760242919E-2</v>
      </c>
    </row>
    <row r="52" spans="1:20" x14ac:dyDescent="0.3">
      <c r="A52" t="s">
        <v>46</v>
      </c>
      <c r="D52" t="s">
        <v>47</v>
      </c>
      <c r="E52">
        <v>0.1</v>
      </c>
      <c r="F52">
        <v>0.15</v>
      </c>
      <c r="G52">
        <v>0.2</v>
      </c>
      <c r="H52">
        <v>0.25</v>
      </c>
      <c r="I52">
        <v>0.3</v>
      </c>
      <c r="J52">
        <v>0.5</v>
      </c>
      <c r="K52">
        <v>1</v>
      </c>
    </row>
    <row r="53" spans="1:20" x14ac:dyDescent="0.3">
      <c r="A53">
        <v>210105002</v>
      </c>
      <c r="D53" t="s">
        <v>52</v>
      </c>
      <c r="E53" s="10">
        <v>12564490.74</v>
      </c>
      <c r="F53" s="10">
        <v>9016974.8699999992</v>
      </c>
      <c r="G53" s="10">
        <v>7265518.5199999996</v>
      </c>
      <c r="H53" s="10">
        <v>6224538.3600000003</v>
      </c>
      <c r="I53" s="10">
        <v>5282962.96</v>
      </c>
      <c r="J53" s="10">
        <v>2588538.36</v>
      </c>
      <c r="K53" s="10">
        <v>474013.23</v>
      </c>
    </row>
    <row r="54" spans="1:20" x14ac:dyDescent="0.3">
      <c r="A54" t="s">
        <v>56</v>
      </c>
      <c r="D54" t="s">
        <v>57</v>
      </c>
      <c r="E54">
        <v>86.238097819999993</v>
      </c>
      <c r="F54">
        <v>85.596847780000004</v>
      </c>
      <c r="G54">
        <v>87.301465300000004</v>
      </c>
      <c r="H54">
        <v>90.064873009999999</v>
      </c>
      <c r="I54">
        <v>93.822635779999999</v>
      </c>
      <c r="J54">
        <v>99.346610870000006</v>
      </c>
      <c r="K54">
        <v>38.35044826</v>
      </c>
    </row>
    <row r="55" spans="1:20" x14ac:dyDescent="0.3">
      <c r="A55" t="s">
        <v>61</v>
      </c>
      <c r="B55">
        <v>0.5</v>
      </c>
      <c r="C55" t="s">
        <v>62</v>
      </c>
      <c r="D55" t="s">
        <v>63</v>
      </c>
      <c r="E55">
        <v>617197.44739999995</v>
      </c>
      <c r="F55">
        <v>333675.63990000001</v>
      </c>
      <c r="G55">
        <v>185117.54610000001</v>
      </c>
      <c r="H55">
        <v>110123.5521</v>
      </c>
      <c r="I55">
        <v>62035.964540000001</v>
      </c>
      <c r="J55">
        <v>7410.1244100000004</v>
      </c>
      <c r="K55">
        <v>321.64307159999998</v>
      </c>
    </row>
    <row r="56" spans="1:20" ht="16.2" x14ac:dyDescent="0.45">
      <c r="B56" s="13">
        <f>B55*25.4/(PI()*4)</f>
        <v>1.0106338886335353</v>
      </c>
      <c r="C56" t="s">
        <v>65</v>
      </c>
      <c r="D56" t="s">
        <v>57</v>
      </c>
      <c r="E56">
        <v>3.4144226249999998</v>
      </c>
      <c r="F56">
        <v>3.312797695</v>
      </c>
      <c r="G56">
        <v>2.2518084549999999</v>
      </c>
      <c r="H56">
        <v>2.665722964</v>
      </c>
      <c r="I56">
        <v>2.034503092</v>
      </c>
      <c r="J56">
        <v>0.48795420039999998</v>
      </c>
      <c r="K56">
        <v>3.0987100699999999E-2</v>
      </c>
    </row>
    <row r="57" spans="1:20" x14ac:dyDescent="0.3">
      <c r="A57" t="s">
        <v>70</v>
      </c>
      <c r="B57">
        <v>28</v>
      </c>
      <c r="C57" t="s">
        <v>71</v>
      </c>
      <c r="D57" t="s">
        <v>72</v>
      </c>
      <c r="E57">
        <v>95.14766367</v>
      </c>
      <c r="F57">
        <v>96.306684509999997</v>
      </c>
      <c r="G57">
        <v>97.446453500000004</v>
      </c>
      <c r="H57">
        <v>98.155673609999994</v>
      </c>
      <c r="I57">
        <v>98.735455950000002</v>
      </c>
      <c r="J57">
        <v>99.672986899999998</v>
      </c>
      <c r="K57">
        <v>99.939616900000004</v>
      </c>
    </row>
    <row r="58" spans="1:20" x14ac:dyDescent="0.3">
      <c r="D58" t="s">
        <v>74</v>
      </c>
      <c r="E58">
        <v>95.040911100000002</v>
      </c>
      <c r="F58">
        <v>96.268229689999998</v>
      </c>
      <c r="G58">
        <v>97.462319289999996</v>
      </c>
      <c r="H58">
        <v>98.219064110000005</v>
      </c>
      <c r="I58">
        <v>98.850361579999998</v>
      </c>
      <c r="J58">
        <v>99.739498530000006</v>
      </c>
      <c r="K58">
        <v>99.909855769999993</v>
      </c>
    </row>
    <row r="59" spans="1:20" x14ac:dyDescent="0.3">
      <c r="D59" t="s">
        <v>77</v>
      </c>
      <c r="E59">
        <v>95.072105480000005</v>
      </c>
      <c r="F59">
        <v>96.324139529999997</v>
      </c>
      <c r="G59">
        <v>97.447713579999999</v>
      </c>
      <c r="H59">
        <v>98.330090389999995</v>
      </c>
      <c r="I59">
        <v>98.906780909999995</v>
      </c>
      <c r="J59">
        <v>99.742372880000005</v>
      </c>
      <c r="K59">
        <v>99.950470530000004</v>
      </c>
    </row>
    <row r="60" spans="1:20" x14ac:dyDescent="0.3">
      <c r="D60" t="s">
        <v>80</v>
      </c>
      <c r="E60">
        <v>5.4891163149999998E-2</v>
      </c>
      <c r="F60">
        <v>2.8604666640000002E-2</v>
      </c>
      <c r="G60">
        <v>8.8188959749999993E-3</v>
      </c>
      <c r="H60">
        <v>8.8285902250000006E-2</v>
      </c>
      <c r="I60">
        <v>8.7310447259999993E-2</v>
      </c>
      <c r="J60">
        <v>3.9256577940000002E-2</v>
      </c>
      <c r="K60">
        <v>2.1028096610000001E-2</v>
      </c>
    </row>
    <row r="61" spans="1:20" x14ac:dyDescent="0.3">
      <c r="D61" t="s">
        <v>84</v>
      </c>
      <c r="E61">
        <v>95.086893419999996</v>
      </c>
      <c r="F61">
        <v>96.299684580000005</v>
      </c>
      <c r="G61">
        <v>97.452162119999997</v>
      </c>
      <c r="H61">
        <v>98.234942700000005</v>
      </c>
      <c r="I61">
        <v>98.830866150000006</v>
      </c>
      <c r="J61">
        <v>99.718286109999994</v>
      </c>
      <c r="K61">
        <v>99.9333144</v>
      </c>
    </row>
    <row r="63" spans="1:20" x14ac:dyDescent="0.3">
      <c r="A63" s="9" t="s">
        <v>94</v>
      </c>
      <c r="B63" t="s">
        <v>44</v>
      </c>
      <c r="C63">
        <v>2</v>
      </c>
    </row>
    <row r="64" spans="1:20" x14ac:dyDescent="0.3">
      <c r="A64" t="s">
        <v>46</v>
      </c>
      <c r="D64" t="s">
        <v>47</v>
      </c>
      <c r="E64">
        <v>0.1</v>
      </c>
      <c r="F64">
        <v>0.15</v>
      </c>
      <c r="G64">
        <v>0.2</v>
      </c>
      <c r="H64">
        <v>0.25</v>
      </c>
      <c r="I64">
        <v>0.3</v>
      </c>
      <c r="J64">
        <v>0.5</v>
      </c>
      <c r="K64">
        <v>1</v>
      </c>
    </row>
    <row r="65" spans="1:11" x14ac:dyDescent="0.3">
      <c r="A65">
        <v>210105002</v>
      </c>
      <c r="D65" t="s">
        <v>52</v>
      </c>
      <c r="E65" s="10">
        <v>19854767.539999999</v>
      </c>
      <c r="F65" s="10">
        <v>14061317.880000001</v>
      </c>
      <c r="G65" s="10">
        <v>11054758.210000001</v>
      </c>
      <c r="H65" s="10">
        <v>9099170.9800000004</v>
      </c>
      <c r="I65" s="10">
        <v>7277870.2999999998</v>
      </c>
      <c r="J65" s="10">
        <v>3343480.85</v>
      </c>
      <c r="K65" s="10">
        <v>609181.63</v>
      </c>
    </row>
    <row r="66" spans="1:11" x14ac:dyDescent="0.3">
      <c r="A66" t="s">
        <v>56</v>
      </c>
      <c r="D66" t="s">
        <v>57</v>
      </c>
      <c r="E66">
        <v>77.545469920000002</v>
      </c>
      <c r="F66">
        <v>55.191695060000001</v>
      </c>
      <c r="G66">
        <v>38.521661950000002</v>
      </c>
      <c r="H66">
        <v>24.150318030000001</v>
      </c>
      <c r="I66">
        <v>24.333887300000001</v>
      </c>
      <c r="J66">
        <v>28.396968090000001</v>
      </c>
      <c r="K66">
        <v>14.521487520000001</v>
      </c>
    </row>
    <row r="67" spans="1:11" x14ac:dyDescent="0.3">
      <c r="A67" t="s">
        <v>61</v>
      </c>
      <c r="B67">
        <v>0.5</v>
      </c>
      <c r="C67" t="s">
        <v>62</v>
      </c>
      <c r="D67" t="s">
        <v>63</v>
      </c>
      <c r="E67">
        <v>1140106.7509999999</v>
      </c>
      <c r="F67">
        <v>707524.77080000006</v>
      </c>
      <c r="G67">
        <v>412613.9375</v>
      </c>
      <c r="H67">
        <v>239887.38740000001</v>
      </c>
      <c r="I67">
        <v>109879.9602</v>
      </c>
      <c r="J67">
        <v>8405.9192879999991</v>
      </c>
      <c r="K67">
        <v>1017.447929</v>
      </c>
    </row>
    <row r="68" spans="1:11" ht="16.2" x14ac:dyDescent="0.45">
      <c r="B68" s="13">
        <f>B67*25.4/(PI()*4)</f>
        <v>1.0106338886335353</v>
      </c>
      <c r="C68" t="s">
        <v>65</v>
      </c>
      <c r="D68" t="s">
        <v>57</v>
      </c>
      <c r="E68">
        <v>14.420199670000001</v>
      </c>
      <c r="F68">
        <v>11.74958683</v>
      </c>
      <c r="G68">
        <v>6.6171994740000004</v>
      </c>
      <c r="H68">
        <v>3.080261073</v>
      </c>
      <c r="I68">
        <v>1.731618122</v>
      </c>
      <c r="J68">
        <v>0.2682341386</v>
      </c>
      <c r="K68">
        <v>4.0184504259999997E-2</v>
      </c>
    </row>
    <row r="69" spans="1:11" x14ac:dyDescent="0.3">
      <c r="A69" t="s">
        <v>70</v>
      </c>
      <c r="B69">
        <v>28</v>
      </c>
      <c r="C69" t="s">
        <v>71</v>
      </c>
      <c r="D69" t="s">
        <v>72</v>
      </c>
      <c r="E69">
        <v>94.559469719999996</v>
      </c>
      <c r="F69">
        <v>95.345026750000002</v>
      </c>
      <c r="G69">
        <v>96.543140910000005</v>
      </c>
      <c r="H69">
        <v>97.521587280000006</v>
      </c>
      <c r="I69">
        <v>98.581819719999999</v>
      </c>
      <c r="J69">
        <v>99.780624399999994</v>
      </c>
      <c r="K69">
        <v>99.848485909999994</v>
      </c>
    </row>
    <row r="70" spans="1:11" x14ac:dyDescent="0.3">
      <c r="D70" t="s">
        <v>74</v>
      </c>
      <c r="E70">
        <v>94.09997448</v>
      </c>
      <c r="F70">
        <v>94.801780449999995</v>
      </c>
      <c r="G70">
        <v>96.148451960000003</v>
      </c>
      <c r="H70">
        <v>97.281442269999999</v>
      </c>
      <c r="I70">
        <v>98.392588689999997</v>
      </c>
      <c r="J70">
        <v>99.756679309999996</v>
      </c>
      <c r="K70">
        <v>99.821815839999999</v>
      </c>
    </row>
    <row r="71" spans="1:11" x14ac:dyDescent="0.3">
      <c r="D71" t="s">
        <v>77</v>
      </c>
      <c r="E71">
        <v>94.123329220000002</v>
      </c>
      <c r="F71">
        <v>94.770685189999995</v>
      </c>
      <c r="G71">
        <v>96.119278429999994</v>
      </c>
      <c r="H71">
        <v>97.291402840000003</v>
      </c>
      <c r="I71">
        <v>98.499144119999997</v>
      </c>
      <c r="J71">
        <v>99.709417149999993</v>
      </c>
      <c r="K71">
        <v>99.831834720000003</v>
      </c>
    </row>
    <row r="72" spans="1:11" x14ac:dyDescent="0.3">
      <c r="D72" t="s">
        <v>80</v>
      </c>
      <c r="E72">
        <v>0.25881133830000003</v>
      </c>
      <c r="F72">
        <v>0.32299424300000001</v>
      </c>
      <c r="G72">
        <v>0.2367452458</v>
      </c>
      <c r="H72">
        <v>0.13586372999999999</v>
      </c>
      <c r="I72">
        <v>9.4866306859999999E-2</v>
      </c>
      <c r="J72">
        <v>3.6234311630000002E-2</v>
      </c>
      <c r="K72">
        <v>1.347177953E-2</v>
      </c>
    </row>
    <row r="73" spans="1:11" x14ac:dyDescent="0.3">
      <c r="D73" t="s">
        <v>84</v>
      </c>
      <c r="E73">
        <v>94.260924470000006</v>
      </c>
      <c r="F73">
        <v>94.97249746</v>
      </c>
      <c r="G73">
        <v>96.270290430000003</v>
      </c>
      <c r="H73">
        <v>97.364810800000001</v>
      </c>
      <c r="I73">
        <v>98.491184169999997</v>
      </c>
      <c r="J73">
        <v>99.748906950000006</v>
      </c>
      <c r="K73">
        <v>99.834045489999994</v>
      </c>
    </row>
  </sheetData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3B19AA-748D-434D-9164-9791F9A25F59}">
  <dimension ref="A1:AC73"/>
  <sheetViews>
    <sheetView topLeftCell="A43" workbookViewId="0">
      <selection activeCell="AB15" sqref="AB15"/>
    </sheetView>
  </sheetViews>
  <sheetFormatPr defaultRowHeight="14.4" x14ac:dyDescent="0.3"/>
  <cols>
    <col min="5" max="6" width="12.6640625" bestFit="1" customWidth="1"/>
    <col min="7" max="10" width="11.6640625" bestFit="1" customWidth="1"/>
    <col min="11" max="11" width="10.109375" bestFit="1" customWidth="1"/>
    <col min="14" max="18" width="12" bestFit="1" customWidth="1"/>
    <col min="23" max="25" width="10.88671875" bestFit="1" customWidth="1"/>
  </cols>
  <sheetData>
    <row r="1" spans="1:20" x14ac:dyDescent="0.3">
      <c r="A1" t="s">
        <v>60</v>
      </c>
    </row>
    <row r="2" spans="1:20" x14ac:dyDescent="0.3">
      <c r="A2" s="9" t="s">
        <v>43</v>
      </c>
      <c r="B2" t="s">
        <v>44</v>
      </c>
      <c r="C2">
        <v>5</v>
      </c>
      <c r="M2" t="s">
        <v>45</v>
      </c>
      <c r="N2" t="s">
        <v>153</v>
      </c>
      <c r="O2">
        <f>AVERAGE(C2,C14,C26)</f>
        <v>5.666666666666667</v>
      </c>
    </row>
    <row r="3" spans="1:20" x14ac:dyDescent="0.3">
      <c r="A3" t="s">
        <v>46</v>
      </c>
      <c r="D3" t="s">
        <v>47</v>
      </c>
      <c r="E3">
        <v>0.1</v>
      </c>
      <c r="F3">
        <v>0.15</v>
      </c>
      <c r="G3">
        <v>0.2</v>
      </c>
      <c r="H3">
        <v>0.25</v>
      </c>
      <c r="I3">
        <v>0.3</v>
      </c>
      <c r="J3">
        <v>0.5</v>
      </c>
      <c r="K3">
        <v>1</v>
      </c>
      <c r="M3" t="s">
        <v>48</v>
      </c>
      <c r="N3" s="11">
        <f>AVERAGE(E12,E24,E36)</f>
        <v>92.374894946666657</v>
      </c>
      <c r="O3" s="11">
        <f t="shared" ref="O3:T3" si="0">AVERAGE(F12,F24,F36)</f>
        <v>94.526766980000005</v>
      </c>
      <c r="P3" s="11">
        <f t="shared" si="0"/>
        <v>96.50653032999999</v>
      </c>
      <c r="Q3" s="11">
        <f t="shared" si="0"/>
        <v>97.697256416666661</v>
      </c>
      <c r="R3" s="11">
        <f t="shared" si="0"/>
        <v>98.61738652999999</v>
      </c>
      <c r="S3" s="11">
        <f t="shared" si="0"/>
        <v>99.749795933333345</v>
      </c>
      <c r="T3" s="11">
        <f t="shared" si="0"/>
        <v>99.875891036666658</v>
      </c>
    </row>
    <row r="4" spans="1:20" x14ac:dyDescent="0.3">
      <c r="A4">
        <v>210105002</v>
      </c>
      <c r="D4" t="s">
        <v>52</v>
      </c>
      <c r="E4" s="10">
        <v>15312485.16</v>
      </c>
      <c r="F4" s="10">
        <v>10750402.439999999</v>
      </c>
      <c r="G4" s="10">
        <v>8409075.6199999992</v>
      </c>
      <c r="H4" s="10">
        <v>6949084.0999999996</v>
      </c>
      <c r="I4" s="10">
        <v>5597130.0499999998</v>
      </c>
      <c r="J4" s="10">
        <v>2188587.44</v>
      </c>
      <c r="K4" s="10">
        <v>264884.26</v>
      </c>
      <c r="M4" t="s">
        <v>53</v>
      </c>
      <c r="N4" s="11">
        <f>STDEV(E8,E9,E10,E20,E21,E22,E32,E33,E34)</f>
        <v>2.5762025881791248</v>
      </c>
      <c r="O4" s="11">
        <f t="shared" ref="O4:T4" si="1">STDEV(F8,F9,F10,F20,F21,F22,F32,F33,F34)</f>
        <v>1.4722714194127671</v>
      </c>
      <c r="P4" s="11">
        <f t="shared" si="1"/>
        <v>0.87959919939845854</v>
      </c>
      <c r="Q4" s="11">
        <f t="shared" si="1"/>
        <v>0.68368616192610221</v>
      </c>
      <c r="R4" s="11">
        <f t="shared" si="1"/>
        <v>0.57021246594263186</v>
      </c>
      <c r="S4" s="11">
        <f t="shared" si="1"/>
        <v>0.17366587220072655</v>
      </c>
      <c r="T4" s="11">
        <f t="shared" si="1"/>
        <v>0.11468953971177893</v>
      </c>
    </row>
    <row r="5" spans="1:20" x14ac:dyDescent="0.3">
      <c r="A5" t="s">
        <v>56</v>
      </c>
      <c r="D5" t="s">
        <v>57</v>
      </c>
      <c r="E5">
        <v>57.288676670000001</v>
      </c>
      <c r="F5">
        <v>47.903065120000001</v>
      </c>
      <c r="G5">
        <v>49.252136659999998</v>
      </c>
      <c r="H5">
        <v>52.698311019999998</v>
      </c>
      <c r="I5">
        <v>59.485411910000003</v>
      </c>
      <c r="J5">
        <v>58.793238080000002</v>
      </c>
      <c r="K5">
        <v>14.053380580000001</v>
      </c>
      <c r="M5" t="s">
        <v>58</v>
      </c>
      <c r="N5" s="12">
        <f>AVERAGE(E16,E4,E28)</f>
        <v>14303854.313333333</v>
      </c>
      <c r="O5" s="12">
        <f t="shared" ref="O5:T5" si="2">AVERAGE(F16,F4,F28)</f>
        <v>10092423.083333334</v>
      </c>
      <c r="P5" s="12">
        <f t="shared" si="2"/>
        <v>7983131.0199999996</v>
      </c>
      <c r="Q5" s="12">
        <f t="shared" si="2"/>
        <v>6703049.8099999996</v>
      </c>
      <c r="R5" s="12">
        <f t="shared" si="2"/>
        <v>5527623.25</v>
      </c>
      <c r="S5" s="12">
        <f t="shared" si="2"/>
        <v>2450168.1</v>
      </c>
      <c r="T5" s="12">
        <f t="shared" si="2"/>
        <v>403128.9366666667</v>
      </c>
    </row>
    <row r="6" spans="1:20" x14ac:dyDescent="0.3">
      <c r="A6" t="s">
        <v>61</v>
      </c>
      <c r="B6">
        <v>0.7</v>
      </c>
      <c r="C6" t="s">
        <v>62</v>
      </c>
      <c r="D6" t="s">
        <v>63</v>
      </c>
      <c r="E6">
        <v>761982.80420000001</v>
      </c>
      <c r="F6">
        <v>405742.06349999999</v>
      </c>
      <c r="G6">
        <v>205156.08470000001</v>
      </c>
      <c r="H6">
        <v>106662.69839999999</v>
      </c>
      <c r="I6">
        <v>46661.375659999998</v>
      </c>
      <c r="J6">
        <v>2153.4391529999998</v>
      </c>
      <c r="K6">
        <v>185.18518520000001</v>
      </c>
      <c r="M6" t="s">
        <v>53</v>
      </c>
      <c r="N6" s="12">
        <f>STDEV(E4,E16,E28)</f>
        <v>1671680.8583217978</v>
      </c>
      <c r="O6" s="12">
        <f t="shared" ref="O6:T6" si="3">STDEV(F4,F16,F28)</f>
        <v>1279667.0254225072</v>
      </c>
      <c r="P6" s="12">
        <f t="shared" si="3"/>
        <v>1057280.3552529465</v>
      </c>
      <c r="Q6" s="12">
        <f t="shared" si="3"/>
        <v>923806.86781154282</v>
      </c>
      <c r="R6" s="12">
        <f t="shared" si="3"/>
        <v>865083.00893299398</v>
      </c>
      <c r="S6" s="12">
        <f t="shared" si="3"/>
        <v>724932.8796533416</v>
      </c>
      <c r="T6" s="12">
        <f t="shared" si="3"/>
        <v>249571.94261386522</v>
      </c>
    </row>
    <row r="7" spans="1:20" ht="16.2" x14ac:dyDescent="0.45">
      <c r="B7" s="13">
        <f>B6*25.4/(PI()*4)</f>
        <v>1.4148874440869494</v>
      </c>
      <c r="C7" t="s">
        <v>65</v>
      </c>
      <c r="D7" t="s">
        <v>57</v>
      </c>
      <c r="E7">
        <v>9.2103624370000006</v>
      </c>
      <c r="F7">
        <v>7.7761468569999996</v>
      </c>
      <c r="G7">
        <v>6.3049290109999996</v>
      </c>
      <c r="H7">
        <v>4.1132021859999996</v>
      </c>
      <c r="I7">
        <v>2.5297356469999999</v>
      </c>
      <c r="J7">
        <v>0.15662559840000001</v>
      </c>
      <c r="K7">
        <v>4.2431256430000001E-2</v>
      </c>
      <c r="M7" t="s">
        <v>66</v>
      </c>
      <c r="N7" s="12">
        <f>AVERAGE(E6,E18,E30)</f>
        <v>1081286.3850666666</v>
      </c>
      <c r="O7" s="12">
        <f t="shared" ref="O7:T7" si="4">AVERAGE(F6,F18,F30)</f>
        <v>548361.01366666669</v>
      </c>
      <c r="P7" s="12">
        <f t="shared" si="4"/>
        <v>277435.63383333333</v>
      </c>
      <c r="Q7" s="12">
        <f t="shared" si="4"/>
        <v>154207.54226666666</v>
      </c>
      <c r="R7" s="12">
        <f t="shared" si="4"/>
        <v>77289.279490000001</v>
      </c>
      <c r="S7" s="12">
        <f t="shared" si="4"/>
        <v>6601.8132986666669</v>
      </c>
      <c r="T7" s="12">
        <f t="shared" si="4"/>
        <v>574.1701084</v>
      </c>
    </row>
    <row r="8" spans="1:20" x14ac:dyDescent="0.3">
      <c r="A8" t="s">
        <v>70</v>
      </c>
      <c r="B8">
        <v>35.6</v>
      </c>
      <c r="C8" t="s">
        <v>71</v>
      </c>
      <c r="D8" t="s">
        <v>72</v>
      </c>
      <c r="E8">
        <v>94.695391610000001</v>
      </c>
      <c r="F8">
        <v>95.883389609999995</v>
      </c>
      <c r="G8">
        <v>97.225197649999998</v>
      </c>
      <c r="H8">
        <v>98.227378200000004</v>
      </c>
      <c r="I8">
        <v>98.983838930000005</v>
      </c>
      <c r="J8">
        <v>99.895416460000007</v>
      </c>
      <c r="K8">
        <v>99.878917380000004</v>
      </c>
      <c r="M8" t="s">
        <v>53</v>
      </c>
      <c r="N8" s="12">
        <f>STDEV(E6,E18,E30)</f>
        <v>340201.25606030866</v>
      </c>
      <c r="O8" s="12">
        <f t="shared" ref="O8:T8" si="5">STDEV(F6,F18,F30)</f>
        <v>160642.92506428476</v>
      </c>
      <c r="P8" s="12">
        <f t="shared" si="5"/>
        <v>81890.144879480606</v>
      </c>
      <c r="Q8" s="12">
        <f t="shared" si="5"/>
        <v>53169.277460968406</v>
      </c>
      <c r="R8" s="12">
        <f t="shared" si="5"/>
        <v>34622.690055515202</v>
      </c>
      <c r="S8" s="12">
        <f t="shared" si="5"/>
        <v>5073.4949104994012</v>
      </c>
      <c r="T8" s="12">
        <f t="shared" si="5"/>
        <v>508.29207082877042</v>
      </c>
    </row>
    <row r="9" spans="1:20" x14ac:dyDescent="0.3">
      <c r="D9" t="s">
        <v>74</v>
      </c>
      <c r="E9">
        <v>95.106640060000004</v>
      </c>
      <c r="F9">
        <v>96.276830739999994</v>
      </c>
      <c r="G9">
        <v>97.586695730000002</v>
      </c>
      <c r="H9">
        <v>98.441683979999993</v>
      </c>
      <c r="I9">
        <v>99.171630859999993</v>
      </c>
      <c r="J9">
        <v>99.869604800000005</v>
      </c>
      <c r="K9">
        <v>100</v>
      </c>
      <c r="M9" t="s">
        <v>75</v>
      </c>
      <c r="N9">
        <f>AVERAGE(E8,E20,E32)</f>
        <v>92.354808016666667</v>
      </c>
      <c r="O9">
        <f t="shared" ref="O9:T11" si="6">AVERAGE(F8,F20,F32)</f>
        <v>94.216849193333317</v>
      </c>
      <c r="P9">
        <f t="shared" si="6"/>
        <v>96.083229676666676</v>
      </c>
      <c r="Q9">
        <f t="shared" si="6"/>
        <v>97.281489250000007</v>
      </c>
      <c r="R9">
        <f t="shared" si="6"/>
        <v>98.181745023333335</v>
      </c>
      <c r="S9">
        <f t="shared" si="6"/>
        <v>99.613352710000001</v>
      </c>
      <c r="T9">
        <f t="shared" si="6"/>
        <v>99.75311952666668</v>
      </c>
    </row>
    <row r="10" spans="1:20" x14ac:dyDescent="0.3">
      <c r="D10" t="s">
        <v>77</v>
      </c>
      <c r="E10">
        <v>95.268071259999999</v>
      </c>
      <c r="F10">
        <v>96.521724430000006</v>
      </c>
      <c r="G10">
        <v>97.878929420000006</v>
      </c>
      <c r="H10">
        <v>98.736788579999995</v>
      </c>
      <c r="I10">
        <v>99.358130709999998</v>
      </c>
      <c r="J10">
        <v>99.939628110000001</v>
      </c>
      <c r="K10">
        <v>99.942225919999998</v>
      </c>
      <c r="M10" t="s">
        <v>78</v>
      </c>
      <c r="N10">
        <f>AVERAGE(E9,E21,E33)</f>
        <v>93.224435499999984</v>
      </c>
      <c r="O10">
        <f t="shared" si="6"/>
        <v>94.955274079999995</v>
      </c>
      <c r="P10">
        <f t="shared" si="6"/>
        <v>96.700875333333329</v>
      </c>
      <c r="Q10">
        <f t="shared" si="6"/>
        <v>97.77413421</v>
      </c>
      <c r="R10">
        <f t="shared" si="6"/>
        <v>98.730108209999983</v>
      </c>
      <c r="S10">
        <f t="shared" si="6"/>
        <v>99.780844983333338</v>
      </c>
      <c r="T10">
        <f t="shared" si="6"/>
        <v>99.936545126666672</v>
      </c>
    </row>
    <row r="11" spans="1:20" x14ac:dyDescent="0.3">
      <c r="D11" t="s">
        <v>80</v>
      </c>
      <c r="E11">
        <v>0.29528158729999998</v>
      </c>
      <c r="F11">
        <v>0.32203523919999999</v>
      </c>
      <c r="G11">
        <v>0.32747687390000002</v>
      </c>
      <c r="H11">
        <v>0.25577093429999997</v>
      </c>
      <c r="I11">
        <v>0.18714626179999999</v>
      </c>
      <c r="J11">
        <v>3.54122755E-2</v>
      </c>
      <c r="K11">
        <v>6.0562387689999997E-2</v>
      </c>
      <c r="M11" t="s">
        <v>81</v>
      </c>
      <c r="N11">
        <f>AVERAGE(E10,E22,E34)</f>
        <v>91.545441333333329</v>
      </c>
      <c r="O11">
        <f t="shared" si="6"/>
        <v>94.408177670000001</v>
      </c>
      <c r="P11">
        <f t="shared" si="6"/>
        <v>96.735485980000007</v>
      </c>
      <c r="Q11">
        <f t="shared" si="6"/>
        <v>98.036145793333333</v>
      </c>
      <c r="R11">
        <f t="shared" si="6"/>
        <v>98.940306353333327</v>
      </c>
      <c r="S11">
        <f t="shared" si="6"/>
        <v>99.855190110000009</v>
      </c>
      <c r="T11">
        <f t="shared" si="6"/>
        <v>99.938008459999992</v>
      </c>
    </row>
    <row r="12" spans="1:20" x14ac:dyDescent="0.3">
      <c r="D12" t="s">
        <v>84</v>
      </c>
      <c r="E12">
        <v>95.023367640000004</v>
      </c>
      <c r="F12">
        <v>96.227314919999998</v>
      </c>
      <c r="G12">
        <v>97.563607599999997</v>
      </c>
      <c r="H12">
        <v>98.468616920000002</v>
      </c>
      <c r="I12">
        <v>99.171200170000006</v>
      </c>
      <c r="J12">
        <v>99.901549790000004</v>
      </c>
      <c r="K12">
        <v>99.940381099999996</v>
      </c>
      <c r="M12" t="s">
        <v>85</v>
      </c>
      <c r="N12">
        <f>STDEV(E20,E8,E32)</f>
        <v>2.1183846621541962</v>
      </c>
      <c r="O12">
        <f t="shared" ref="O12:T12" si="7">STDEV(F20,F8,F32)</f>
        <v>1.4534021104330515</v>
      </c>
      <c r="P12">
        <f t="shared" si="7"/>
        <v>0.99060300312165916</v>
      </c>
      <c r="Q12">
        <f t="shared" si="7"/>
        <v>0.83243908005322831</v>
      </c>
      <c r="R12">
        <f t="shared" si="7"/>
        <v>0.71494621602419939</v>
      </c>
      <c r="S12">
        <f t="shared" si="7"/>
        <v>0.24914735980459732</v>
      </c>
      <c r="T12">
        <f t="shared" si="7"/>
        <v>0.12125980871671051</v>
      </c>
    </row>
    <row r="13" spans="1:20" x14ac:dyDescent="0.3">
      <c r="M13" t="s">
        <v>87</v>
      </c>
      <c r="N13">
        <f>STDEV(E9,E21,E33)</f>
        <v>1.7085340741545105</v>
      </c>
      <c r="O13">
        <f t="shared" ref="O13:T14" si="8">STDEV(F9,F21,F33)</f>
        <v>1.1526927571991201</v>
      </c>
      <c r="P13">
        <f t="shared" si="8"/>
        <v>0.76852046754057668</v>
      </c>
      <c r="Q13">
        <f t="shared" si="8"/>
        <v>0.59735907869848615</v>
      </c>
      <c r="R13">
        <f t="shared" si="8"/>
        <v>0.44533396800571196</v>
      </c>
      <c r="S13">
        <f t="shared" si="8"/>
        <v>8.4062755160961067E-2</v>
      </c>
      <c r="T13">
        <f t="shared" si="8"/>
        <v>5.9948645195113483E-2</v>
      </c>
    </row>
    <row r="14" spans="1:20" x14ac:dyDescent="0.3">
      <c r="A14" s="9" t="s">
        <v>89</v>
      </c>
      <c r="B14" t="s">
        <v>44</v>
      </c>
      <c r="C14">
        <v>3</v>
      </c>
      <c r="M14" t="s">
        <v>90</v>
      </c>
      <c r="N14">
        <f>STDEV(E10,E22,E34)</f>
        <v>4.1261923055265433</v>
      </c>
      <c r="O14">
        <f t="shared" si="8"/>
        <v>2.1883002655107928</v>
      </c>
      <c r="P14">
        <f t="shared" si="8"/>
        <v>1.0577333396736741</v>
      </c>
      <c r="Q14">
        <f t="shared" si="8"/>
        <v>0.61602481178000268</v>
      </c>
      <c r="R14">
        <f t="shared" si="8"/>
        <v>0.36186768678177678</v>
      </c>
      <c r="S14">
        <f t="shared" si="8"/>
        <v>7.3927621387409048E-2</v>
      </c>
      <c r="T14">
        <f t="shared" si="8"/>
        <v>2.0036864325142175E-2</v>
      </c>
    </row>
    <row r="15" spans="1:20" x14ac:dyDescent="0.3">
      <c r="A15" t="s">
        <v>46</v>
      </c>
      <c r="D15" t="s">
        <v>47</v>
      </c>
      <c r="E15">
        <v>0.1</v>
      </c>
      <c r="F15">
        <v>0.15</v>
      </c>
      <c r="G15">
        <v>0.2</v>
      </c>
      <c r="H15">
        <v>0.25</v>
      </c>
      <c r="I15">
        <v>0.3</v>
      </c>
      <c r="J15">
        <v>0.5</v>
      </c>
      <c r="K15">
        <v>1</v>
      </c>
    </row>
    <row r="16" spans="1:20" x14ac:dyDescent="0.3">
      <c r="A16">
        <v>210105002</v>
      </c>
      <c r="D16" t="s">
        <v>52</v>
      </c>
      <c r="E16" s="10">
        <v>15224851.050000001</v>
      </c>
      <c r="F16" s="10">
        <v>10909227.92</v>
      </c>
      <c r="G16" s="10">
        <v>8761001.8699999992</v>
      </c>
      <c r="H16" s="10">
        <v>7478931.7000000002</v>
      </c>
      <c r="I16" s="10">
        <v>6355856.0700000003</v>
      </c>
      <c r="J16" s="10">
        <v>3269587.03</v>
      </c>
      <c r="K16" s="10">
        <v>691231.78</v>
      </c>
      <c r="N16" s="10"/>
      <c r="O16" s="10"/>
      <c r="P16" s="10"/>
    </row>
    <row r="17" spans="1:29" x14ac:dyDescent="0.3">
      <c r="A17" t="s">
        <v>56</v>
      </c>
      <c r="D17" t="s">
        <v>57</v>
      </c>
      <c r="E17">
        <v>30.841424799999999</v>
      </c>
      <c r="F17">
        <v>6.0053303070000004</v>
      </c>
      <c r="G17">
        <v>18.76847055</v>
      </c>
      <c r="H17">
        <v>29.58696368</v>
      </c>
      <c r="I17">
        <v>46.802399770000001</v>
      </c>
      <c r="J17">
        <v>72.475109059999994</v>
      </c>
      <c r="K17">
        <v>33.500784830000001</v>
      </c>
    </row>
    <row r="18" spans="1:29" x14ac:dyDescent="0.3">
      <c r="A18" t="s">
        <v>61</v>
      </c>
      <c r="C18" t="s">
        <v>62</v>
      </c>
      <c r="D18" t="s">
        <v>63</v>
      </c>
      <c r="E18">
        <v>1439106.821</v>
      </c>
      <c r="F18">
        <v>722388.67440000002</v>
      </c>
      <c r="G18">
        <v>366374.51740000001</v>
      </c>
      <c r="H18">
        <v>211619.04759999999</v>
      </c>
      <c r="I18">
        <v>114855.8559</v>
      </c>
      <c r="J18">
        <v>12127.413130000001</v>
      </c>
      <c r="K18">
        <v>1149.2921490000001</v>
      </c>
    </row>
    <row r="19" spans="1:29" ht="16.2" x14ac:dyDescent="0.45">
      <c r="B19" s="13">
        <f>B18*25.4/(PI()*4)</f>
        <v>0</v>
      </c>
      <c r="C19" t="s">
        <v>65</v>
      </c>
      <c r="D19" t="s">
        <v>57</v>
      </c>
      <c r="E19">
        <v>95.863719230000001</v>
      </c>
      <c r="F19">
        <v>25.331050980000001</v>
      </c>
      <c r="G19">
        <v>7.1862587080000004</v>
      </c>
      <c r="H19">
        <v>7.900934243</v>
      </c>
      <c r="I19">
        <v>8.0211414100000002</v>
      </c>
      <c r="J19">
        <v>1.5600238820000001</v>
      </c>
      <c r="K19">
        <v>0.1805932019</v>
      </c>
      <c r="V19" t="s">
        <v>93</v>
      </c>
    </row>
    <row r="20" spans="1:29" x14ac:dyDescent="0.3">
      <c r="A20" t="s">
        <v>70</v>
      </c>
      <c r="C20" t="s">
        <v>71</v>
      </c>
      <c r="D20" t="s">
        <v>72</v>
      </c>
      <c r="E20">
        <v>91.799987509999994</v>
      </c>
      <c r="F20">
        <v>93.554926510000001</v>
      </c>
      <c r="G20">
        <v>95.455446300000006</v>
      </c>
      <c r="H20">
        <v>96.660472519999999</v>
      </c>
      <c r="I20">
        <v>97.611487800000006</v>
      </c>
      <c r="J20">
        <v>99.423285770000007</v>
      </c>
      <c r="K20">
        <v>99.743466409999996</v>
      </c>
      <c r="V20" t="s">
        <v>48</v>
      </c>
      <c r="W20">
        <v>95.803244581287899</v>
      </c>
      <c r="X20">
        <v>96.77648094923407</v>
      </c>
      <c r="Y20">
        <v>97.912239918691597</v>
      </c>
      <c r="Z20">
        <v>98.633728100427049</v>
      </c>
      <c r="AA20">
        <v>99.197608380196613</v>
      </c>
      <c r="AB20">
        <v>99.853051591982791</v>
      </c>
      <c r="AC20">
        <v>99.912255330085742</v>
      </c>
    </row>
    <row r="21" spans="1:29" x14ac:dyDescent="0.3">
      <c r="D21" t="s">
        <v>74</v>
      </c>
      <c r="E21">
        <v>92.795259169999994</v>
      </c>
      <c r="F21">
        <v>94.431669319999997</v>
      </c>
      <c r="G21">
        <v>96.211971899999995</v>
      </c>
      <c r="H21">
        <v>97.289957040000004</v>
      </c>
      <c r="I21">
        <v>98.281058349999995</v>
      </c>
      <c r="J21">
        <v>99.702438349999994</v>
      </c>
      <c r="K21">
        <v>99.88086045</v>
      </c>
      <c r="V21" t="s">
        <v>53</v>
      </c>
      <c r="W21">
        <v>1.5281479530766338</v>
      </c>
      <c r="X21">
        <v>1.2703176649532477</v>
      </c>
      <c r="Y21">
        <v>0.90605160270241691</v>
      </c>
      <c r="Z21">
        <v>0.70658459976580712</v>
      </c>
      <c r="AA21">
        <v>0.4754568471935729</v>
      </c>
      <c r="AB21">
        <v>8.2476208844684096E-2</v>
      </c>
      <c r="AC21">
        <v>3.4441157644350483E-2</v>
      </c>
    </row>
    <row r="22" spans="1:29" x14ac:dyDescent="0.3">
      <c r="D22" t="s">
        <v>77</v>
      </c>
      <c r="E22">
        <v>87.108862740000006</v>
      </c>
      <c r="F22">
        <v>92.152092769999996</v>
      </c>
      <c r="G22">
        <v>95.792008100000004</v>
      </c>
      <c r="H22">
        <v>97.579469649999993</v>
      </c>
      <c r="I22">
        <v>98.727479079999995</v>
      </c>
      <c r="J22">
        <v>99.802110110000001</v>
      </c>
      <c r="K22">
        <v>99.916198570000006</v>
      </c>
      <c r="V22" t="s">
        <v>58</v>
      </c>
      <c r="W22" s="27"/>
      <c r="X22" s="27"/>
      <c r="Y22" s="27"/>
      <c r="Z22" s="27"/>
      <c r="AA22" s="27"/>
      <c r="AB22" s="27"/>
      <c r="AC22" s="27"/>
    </row>
    <row r="23" spans="1:29" x14ac:dyDescent="0.3">
      <c r="D23" t="s">
        <v>80</v>
      </c>
      <c r="E23">
        <v>3.0367834299999998</v>
      </c>
      <c r="F23">
        <v>1.1498615670000001</v>
      </c>
      <c r="G23">
        <v>0.37902823540000002</v>
      </c>
      <c r="H23">
        <v>0.46986239639999999</v>
      </c>
      <c r="I23">
        <v>0.56170168620000005</v>
      </c>
      <c r="J23">
        <v>0.19637060989999999</v>
      </c>
      <c r="K23">
        <v>9.1252676360000007E-2</v>
      </c>
      <c r="V23" t="s">
        <v>53</v>
      </c>
    </row>
    <row r="24" spans="1:29" x14ac:dyDescent="0.3">
      <c r="D24" t="s">
        <v>84</v>
      </c>
      <c r="E24">
        <v>90.568036469999996</v>
      </c>
      <c r="F24">
        <v>93.379562870000001</v>
      </c>
      <c r="G24">
        <v>95.819808769999995</v>
      </c>
      <c r="H24">
        <v>97.176633069999994</v>
      </c>
      <c r="I24">
        <v>98.206675079999997</v>
      </c>
      <c r="J24">
        <v>99.642611410000001</v>
      </c>
      <c r="K24">
        <v>99.846841810000001</v>
      </c>
      <c r="V24" t="s">
        <v>66</v>
      </c>
      <c r="W24" s="27"/>
      <c r="X24" s="27"/>
      <c r="Y24" s="27"/>
      <c r="Z24" s="27"/>
      <c r="AA24" s="27"/>
      <c r="AB24" s="27"/>
    </row>
    <row r="25" spans="1:29" x14ac:dyDescent="0.3">
      <c r="V25" t="s">
        <v>53</v>
      </c>
    </row>
    <row r="26" spans="1:29" x14ac:dyDescent="0.3">
      <c r="A26" s="9" t="s">
        <v>94</v>
      </c>
      <c r="B26" t="s">
        <v>44</v>
      </c>
      <c r="C26">
        <v>9</v>
      </c>
      <c r="V26" t="s">
        <v>75</v>
      </c>
    </row>
    <row r="27" spans="1:29" ht="15" thickBot="1" x14ac:dyDescent="0.35">
      <c r="A27" t="s">
        <v>46</v>
      </c>
      <c r="D27" t="s">
        <v>47</v>
      </c>
      <c r="E27">
        <v>0.1</v>
      </c>
      <c r="F27">
        <v>0.15</v>
      </c>
      <c r="G27">
        <v>0.2</v>
      </c>
      <c r="H27">
        <v>0.25</v>
      </c>
      <c r="I27">
        <v>0.3</v>
      </c>
      <c r="J27">
        <v>0.5</v>
      </c>
      <c r="K27">
        <v>1</v>
      </c>
      <c r="V27" t="s">
        <v>78</v>
      </c>
    </row>
    <row r="28" spans="1:29" ht="16.2" thickBot="1" x14ac:dyDescent="0.35">
      <c r="A28">
        <v>210105002</v>
      </c>
      <c r="D28" t="s">
        <v>52</v>
      </c>
      <c r="E28" s="15">
        <v>12374226.73</v>
      </c>
      <c r="F28" s="15">
        <v>8617638.8900000006</v>
      </c>
      <c r="G28" s="15">
        <v>6779315.5700000003</v>
      </c>
      <c r="H28" s="15">
        <v>5681133.6299999999</v>
      </c>
      <c r="I28" s="15">
        <v>4629883.63</v>
      </c>
      <c r="J28" s="15">
        <v>1892329.83</v>
      </c>
      <c r="K28" s="15">
        <v>253270.77</v>
      </c>
      <c r="V28" t="s">
        <v>81</v>
      </c>
    </row>
    <row r="29" spans="1:29" ht="16.2" thickBot="1" x14ac:dyDescent="0.35">
      <c r="A29" t="s">
        <v>56</v>
      </c>
      <c r="D29" t="s">
        <v>57</v>
      </c>
      <c r="E29" s="16">
        <v>208.9104261</v>
      </c>
      <c r="F29" s="16">
        <v>132.62862670000001</v>
      </c>
      <c r="G29" s="16">
        <v>97.839461029999995</v>
      </c>
      <c r="H29" s="16">
        <v>77.445952109999993</v>
      </c>
      <c r="I29" s="16">
        <v>55.859941650000003</v>
      </c>
      <c r="J29" s="16">
        <v>41.512769499999997</v>
      </c>
      <c r="K29" s="16">
        <v>12.798565249999999</v>
      </c>
    </row>
    <row r="30" spans="1:29" ht="16.2" thickBot="1" x14ac:dyDescent="0.35">
      <c r="A30" t="s">
        <v>61</v>
      </c>
      <c r="B30">
        <v>0.8</v>
      </c>
      <c r="C30" t="s">
        <v>62</v>
      </c>
      <c r="D30" t="s">
        <v>63</v>
      </c>
      <c r="E30" s="16">
        <v>1042769.53</v>
      </c>
      <c r="F30" s="16">
        <v>516952.30310000002</v>
      </c>
      <c r="G30" s="16">
        <v>260776.29939999999</v>
      </c>
      <c r="H30" s="16">
        <v>144340.88080000001</v>
      </c>
      <c r="I30" s="16">
        <v>70350.606910000002</v>
      </c>
      <c r="J30" s="16">
        <v>5524.5876129999997</v>
      </c>
      <c r="K30" s="16">
        <v>388.03299099999998</v>
      </c>
    </row>
    <row r="31" spans="1:29" ht="18" thickBot="1" x14ac:dyDescent="0.5">
      <c r="B31" s="13">
        <f>B30*25.4/(PI()*4)</f>
        <v>1.6170142218136567</v>
      </c>
      <c r="C31" t="s">
        <v>65</v>
      </c>
      <c r="D31" t="s">
        <v>57</v>
      </c>
      <c r="E31" s="16">
        <v>11.65301268</v>
      </c>
      <c r="F31" s="16">
        <v>7.0711422449999999</v>
      </c>
      <c r="G31" s="16">
        <v>4.7793250650000001</v>
      </c>
      <c r="H31" s="16">
        <v>3.9077999029999999</v>
      </c>
      <c r="I31" s="16">
        <v>3.9202005450000001</v>
      </c>
      <c r="J31" s="16">
        <v>0.59712014820000003</v>
      </c>
      <c r="K31" s="16">
        <v>8.5619646490000006E-2</v>
      </c>
    </row>
    <row r="32" spans="1:29" ht="16.2" thickBot="1" x14ac:dyDescent="0.35">
      <c r="A32" t="s">
        <v>70</v>
      </c>
      <c r="B32">
        <v>25</v>
      </c>
      <c r="C32" t="s">
        <v>71</v>
      </c>
      <c r="D32" t="s">
        <v>72</v>
      </c>
      <c r="E32" s="16">
        <v>90.569044930000004</v>
      </c>
      <c r="F32" s="16">
        <v>93.212231459999998</v>
      </c>
      <c r="G32" s="16">
        <v>95.569045079999995</v>
      </c>
      <c r="H32" s="16">
        <v>96.956617030000004</v>
      </c>
      <c r="I32" s="16">
        <v>97.949908339999993</v>
      </c>
      <c r="J32" s="16">
        <v>99.521355900000003</v>
      </c>
      <c r="K32" s="16">
        <v>99.636974789999996</v>
      </c>
    </row>
    <row r="33" spans="1:20" ht="16.2" thickBot="1" x14ac:dyDescent="0.35">
      <c r="D33" t="s">
        <v>74</v>
      </c>
      <c r="E33" s="16">
        <v>91.771407269999997</v>
      </c>
      <c r="F33" s="16">
        <v>94.157322179999994</v>
      </c>
      <c r="G33" s="16">
        <v>96.303958370000004</v>
      </c>
      <c r="H33" s="16">
        <v>97.590761610000001</v>
      </c>
      <c r="I33" s="16">
        <v>98.737635420000004</v>
      </c>
      <c r="J33" s="16">
        <v>99.770491800000002</v>
      </c>
      <c r="K33" s="16">
        <v>99.928774930000003</v>
      </c>
    </row>
    <row r="34" spans="1:20" ht="16.2" thickBot="1" x14ac:dyDescent="0.35">
      <c r="D34" t="s">
        <v>77</v>
      </c>
      <c r="E34" s="16">
        <v>92.259389999999996</v>
      </c>
      <c r="F34" s="16">
        <v>94.55071581</v>
      </c>
      <c r="G34" s="16">
        <v>96.535520419999997</v>
      </c>
      <c r="H34" s="16">
        <v>97.792179149999996</v>
      </c>
      <c r="I34" s="16">
        <v>98.735309270000002</v>
      </c>
      <c r="J34" s="16">
        <v>99.823832109999998</v>
      </c>
      <c r="K34" s="16">
        <v>99.955600889999999</v>
      </c>
    </row>
    <row r="35" spans="1:20" ht="16.2" thickBot="1" x14ac:dyDescent="0.35">
      <c r="D35" t="s">
        <v>80</v>
      </c>
      <c r="E35" s="16">
        <v>0.86996827499999996</v>
      </c>
      <c r="F35" s="16">
        <v>0.68793112310000004</v>
      </c>
      <c r="G35" s="16">
        <v>0.50461092510000005</v>
      </c>
      <c r="H35" s="16">
        <v>0.43605665199999999</v>
      </c>
      <c r="I35" s="16">
        <v>0.45412442739999997</v>
      </c>
      <c r="J35" s="16">
        <v>0.1614547137</v>
      </c>
      <c r="K35" s="16">
        <v>0.17672461789999999</v>
      </c>
    </row>
    <row r="36" spans="1:20" ht="16.2" thickBot="1" x14ac:dyDescent="0.35">
      <c r="D36" t="s">
        <v>84</v>
      </c>
      <c r="E36" s="16">
        <v>91.533280730000001</v>
      </c>
      <c r="F36" s="16">
        <v>93.973423150000002</v>
      </c>
      <c r="G36" s="16">
        <v>96.136174620000006</v>
      </c>
      <c r="H36" s="16">
        <v>97.446519260000002</v>
      </c>
      <c r="I36" s="16">
        <v>98.474284339999997</v>
      </c>
      <c r="J36" s="16">
        <v>99.705226600000003</v>
      </c>
      <c r="K36" s="16">
        <v>99.840450200000006</v>
      </c>
    </row>
    <row r="38" spans="1:20" x14ac:dyDescent="0.3">
      <c r="A38" t="s">
        <v>55</v>
      </c>
    </row>
    <row r="39" spans="1:20" x14ac:dyDescent="0.3">
      <c r="A39" s="9" t="s">
        <v>43</v>
      </c>
      <c r="B39" t="s">
        <v>44</v>
      </c>
      <c r="C39">
        <v>1</v>
      </c>
      <c r="M39" t="s">
        <v>45</v>
      </c>
      <c r="N39" t="s">
        <v>151</v>
      </c>
      <c r="O39">
        <f>AVERAGE(C39,C51,C63)</f>
        <v>2.6666666666666665</v>
      </c>
    </row>
    <row r="40" spans="1:20" x14ac:dyDescent="0.3">
      <c r="A40" t="s">
        <v>46</v>
      </c>
      <c r="D40" t="s">
        <v>47</v>
      </c>
      <c r="E40">
        <v>0.1</v>
      </c>
      <c r="F40">
        <v>0.15</v>
      </c>
      <c r="G40">
        <v>0.2</v>
      </c>
      <c r="H40">
        <v>0.25</v>
      </c>
      <c r="I40">
        <v>0.3</v>
      </c>
      <c r="J40">
        <v>0.5</v>
      </c>
      <c r="K40">
        <v>1</v>
      </c>
      <c r="M40" t="s">
        <v>48</v>
      </c>
      <c r="N40" s="11">
        <f>AVERAGE(E49,E61,E73)</f>
        <v>93.518739089999997</v>
      </c>
      <c r="O40" s="11">
        <f t="shared" ref="O40:T40" si="9">AVERAGE(F49,F61,F73)</f>
        <v>94.798625903333345</v>
      </c>
      <c r="P40" s="11">
        <f t="shared" si="9"/>
        <v>96.502980480000005</v>
      </c>
      <c r="Q40" s="11">
        <f t="shared" si="9"/>
        <v>97.703586819999998</v>
      </c>
      <c r="R40" s="11">
        <f t="shared" si="9"/>
        <v>98.64439938999999</v>
      </c>
      <c r="S40" s="11">
        <f t="shared" si="9"/>
        <v>99.786312649999999</v>
      </c>
      <c r="T40" s="11">
        <f t="shared" si="9"/>
        <v>99.881052283333347</v>
      </c>
    </row>
    <row r="41" spans="1:20" x14ac:dyDescent="0.3">
      <c r="A41">
        <v>210105002</v>
      </c>
      <c r="D41" t="s">
        <v>52</v>
      </c>
      <c r="E41" s="10">
        <v>19083240.739999998</v>
      </c>
      <c r="F41" s="10">
        <v>13517175.93</v>
      </c>
      <c r="G41" s="10">
        <v>10752129.630000001</v>
      </c>
      <c r="H41" s="10">
        <v>9093287.0399999991</v>
      </c>
      <c r="I41" s="10">
        <v>7574722.2199999997</v>
      </c>
      <c r="J41" s="10">
        <v>3452453.7</v>
      </c>
      <c r="K41" s="10">
        <v>559490.74</v>
      </c>
      <c r="M41" t="s">
        <v>53</v>
      </c>
      <c r="N41" s="11">
        <f t="shared" ref="N41:T41" si="10">STDEV(E45,E46,E47,E57,E58,E59,E69,E70,E71)</f>
        <v>0.73689881746554386</v>
      </c>
      <c r="O41" s="11">
        <f t="shared" si="10"/>
        <v>0.72953734084472366</v>
      </c>
      <c r="P41" s="11">
        <f t="shared" si="10"/>
        <v>0.74917607160145427</v>
      </c>
      <c r="Q41" s="11">
        <f t="shared" si="10"/>
        <v>0.57627102635945804</v>
      </c>
      <c r="R41" s="11">
        <f t="shared" si="10"/>
        <v>0.24549758532094107</v>
      </c>
      <c r="S41" s="11">
        <f t="shared" si="10"/>
        <v>0.10505037076649575</v>
      </c>
      <c r="T41" s="11">
        <f t="shared" si="10"/>
        <v>0.14191132602396234</v>
      </c>
    </row>
    <row r="42" spans="1:20" x14ac:dyDescent="0.3">
      <c r="A42" t="s">
        <v>56</v>
      </c>
      <c r="D42" t="s">
        <v>57</v>
      </c>
      <c r="E42">
        <v>117.891724</v>
      </c>
      <c r="F42">
        <v>121.9044554</v>
      </c>
      <c r="G42">
        <v>123.67622919999999</v>
      </c>
      <c r="H42">
        <v>125.6502234</v>
      </c>
      <c r="I42">
        <v>135.36923390000001</v>
      </c>
      <c r="J42">
        <v>139.213189</v>
      </c>
      <c r="K42">
        <v>44.787093509999998</v>
      </c>
      <c r="M42" t="s">
        <v>58</v>
      </c>
      <c r="N42" s="12">
        <f t="shared" ref="N42:T42" si="11">AVERAGE(E53,E41,E65)</f>
        <v>15993369.946666667</v>
      </c>
      <c r="O42" s="12">
        <f t="shared" si="11"/>
        <v>11255854.903333334</v>
      </c>
      <c r="P42" s="12">
        <f t="shared" si="11"/>
        <v>8879973.6733333338</v>
      </c>
      <c r="Q42" s="12">
        <f t="shared" si="11"/>
        <v>7389173.6900000004</v>
      </c>
      <c r="R42" s="12">
        <f t="shared" si="11"/>
        <v>5990303.8933333335</v>
      </c>
      <c r="S42" s="12">
        <f t="shared" si="11"/>
        <v>2618869.6733333333</v>
      </c>
      <c r="T42" s="12">
        <f t="shared" si="11"/>
        <v>412031.27666666667</v>
      </c>
    </row>
    <row r="43" spans="1:20" x14ac:dyDescent="0.3">
      <c r="A43" t="s">
        <v>61</v>
      </c>
      <c r="B43">
        <v>0.5</v>
      </c>
      <c r="C43" t="s">
        <v>62</v>
      </c>
      <c r="D43" t="s">
        <v>63</v>
      </c>
      <c r="E43">
        <v>1061894.3230000001</v>
      </c>
      <c r="F43">
        <v>594405.8702</v>
      </c>
      <c r="G43">
        <v>319847.09710000001</v>
      </c>
      <c r="H43">
        <v>181456.49220000001</v>
      </c>
      <c r="I43">
        <v>96543.579289999994</v>
      </c>
      <c r="J43">
        <v>8638.1023879999993</v>
      </c>
      <c r="K43">
        <v>458.10095810000001</v>
      </c>
      <c r="N43" s="12">
        <f t="shared" ref="N43:T43" si="12">STDEV(E41,E53,E65)</f>
        <v>2844042.6524739941</v>
      </c>
      <c r="O43" s="12">
        <f t="shared" si="12"/>
        <v>2098830.0731428852</v>
      </c>
      <c r="P43" s="12">
        <f t="shared" si="12"/>
        <v>1723901.3538899883</v>
      </c>
      <c r="Q43" s="12">
        <f t="shared" si="12"/>
        <v>1531983.1474697418</v>
      </c>
      <c r="R43" s="12">
        <f t="shared" si="12"/>
        <v>1392599.5571823274</v>
      </c>
      <c r="S43" s="12">
        <f t="shared" si="12"/>
        <v>731738.53645808238</v>
      </c>
      <c r="T43" s="12">
        <f t="shared" si="12"/>
        <v>131242.24817392675</v>
      </c>
    </row>
    <row r="44" spans="1:20" ht="16.2" x14ac:dyDescent="0.45">
      <c r="B44" s="13">
        <f>B43*25.4/(PI()*4)</f>
        <v>1.0106338886335353</v>
      </c>
      <c r="C44" t="s">
        <v>65</v>
      </c>
      <c r="D44" t="s">
        <v>57</v>
      </c>
      <c r="E44">
        <v>8.9861365129999999</v>
      </c>
      <c r="F44">
        <v>9.1417313460000003</v>
      </c>
      <c r="G44">
        <v>7.5509051700000001</v>
      </c>
      <c r="H44">
        <v>5.8774226269999996</v>
      </c>
      <c r="I44">
        <v>5.2383195730000001</v>
      </c>
      <c r="J44">
        <v>0.84567816289999997</v>
      </c>
      <c r="K44">
        <v>6.1096293570000001E-2</v>
      </c>
      <c r="M44" t="s">
        <v>66</v>
      </c>
      <c r="N44" s="12">
        <f t="shared" ref="N44:T44" si="13">AVERAGE(E43,E55,E67)</f>
        <v>1029723.4497666666</v>
      </c>
      <c r="O44" s="12">
        <f t="shared" si="13"/>
        <v>581826.89836666675</v>
      </c>
      <c r="P44" s="12">
        <f t="shared" si="13"/>
        <v>314510.67733333335</v>
      </c>
      <c r="Q44" s="12">
        <f t="shared" si="13"/>
        <v>174195.87443333332</v>
      </c>
      <c r="R44" s="12">
        <f t="shared" si="13"/>
        <v>81935.530766666678</v>
      </c>
      <c r="S44" s="12">
        <f t="shared" si="13"/>
        <v>6035.8572859999995</v>
      </c>
      <c r="T44" s="12">
        <f t="shared" si="13"/>
        <v>456.33728966666666</v>
      </c>
    </row>
    <row r="45" spans="1:20" x14ac:dyDescent="0.3">
      <c r="A45" t="s">
        <v>70</v>
      </c>
      <c r="B45">
        <v>27</v>
      </c>
      <c r="C45" t="s">
        <v>71</v>
      </c>
      <c r="D45" t="s">
        <v>72</v>
      </c>
      <c r="E45">
        <v>94.401056789999998</v>
      </c>
      <c r="F45">
        <v>95.489283119999996</v>
      </c>
      <c r="G45">
        <v>96.901722059999997</v>
      </c>
      <c r="H45">
        <v>97.843320399999996</v>
      </c>
      <c r="I45">
        <v>98.49037491</v>
      </c>
      <c r="J45">
        <v>99.673991299999997</v>
      </c>
      <c r="K45">
        <v>99.897779060000005</v>
      </c>
      <c r="N45" s="12">
        <f t="shared" ref="N45:T45" si="14">STDEV(E43,E55,E67)</f>
        <v>73568.313608465891</v>
      </c>
      <c r="O45" s="12">
        <f t="shared" si="14"/>
        <v>77496.835405897524</v>
      </c>
      <c r="P45" s="12">
        <f t="shared" si="14"/>
        <v>61116.549031441835</v>
      </c>
      <c r="Q45" s="12">
        <f t="shared" si="14"/>
        <v>33441.802267909952</v>
      </c>
      <c r="R45" s="12">
        <f t="shared" si="14"/>
        <v>17274.260280540264</v>
      </c>
      <c r="S45" s="12">
        <f t="shared" si="14"/>
        <v>2340.8582277157757</v>
      </c>
      <c r="T45" s="12">
        <f t="shared" si="14"/>
        <v>42.569952095058945</v>
      </c>
    </row>
    <row r="46" spans="1:20" x14ac:dyDescent="0.3">
      <c r="D46" t="s">
        <v>74</v>
      </c>
      <c r="E46">
        <v>94.367946000000003</v>
      </c>
      <c r="F46">
        <v>95.553968670000003</v>
      </c>
      <c r="G46">
        <v>96.933496570000003</v>
      </c>
      <c r="H46">
        <v>97.978727610000007</v>
      </c>
      <c r="I46">
        <v>98.784472469999997</v>
      </c>
      <c r="J46">
        <v>99.814158379999995</v>
      </c>
      <c r="K46">
        <v>99.946939830000005</v>
      </c>
      <c r="M46" t="s">
        <v>75</v>
      </c>
      <c r="N46">
        <f t="shared" ref="N46:T48" si="15">AVERAGE(E45,E57,E69)</f>
        <v>93.530160010000017</v>
      </c>
      <c r="O46">
        <f t="shared" si="15"/>
        <v>94.779946883333324</v>
      </c>
      <c r="P46">
        <f t="shared" si="15"/>
        <v>96.384383886666669</v>
      </c>
      <c r="Q46">
        <f t="shared" si="15"/>
        <v>97.533284806666657</v>
      </c>
      <c r="R46">
        <f t="shared" si="15"/>
        <v>98.522146756666658</v>
      </c>
      <c r="S46">
        <f t="shared" si="15"/>
        <v>99.682229236666672</v>
      </c>
      <c r="T46">
        <f t="shared" si="15"/>
        <v>99.794928993333329</v>
      </c>
    </row>
    <row r="47" spans="1:20" x14ac:dyDescent="0.3">
      <c r="D47" t="s">
        <v>77</v>
      </c>
      <c r="E47">
        <v>94.540594619999993</v>
      </c>
      <c r="F47">
        <v>95.776531770000005</v>
      </c>
      <c r="G47">
        <v>97.259806859999998</v>
      </c>
      <c r="H47">
        <v>98.216824939999995</v>
      </c>
      <c r="I47">
        <v>98.942191890000004</v>
      </c>
      <c r="J47">
        <v>99.783069319999996</v>
      </c>
      <c r="K47">
        <v>99.919903880000007</v>
      </c>
      <c r="M47" t="s">
        <v>78</v>
      </c>
      <c r="N47">
        <f t="shared" si="15"/>
        <v>93.58542502666667</v>
      </c>
      <c r="O47">
        <f t="shared" si="15"/>
        <v>94.86903607666666</v>
      </c>
      <c r="P47">
        <f t="shared" si="15"/>
        <v>96.705732123333334</v>
      </c>
      <c r="Q47">
        <f t="shared" si="15"/>
        <v>97.956149293333326</v>
      </c>
      <c r="R47">
        <f t="shared" si="15"/>
        <v>98.742825986666659</v>
      </c>
      <c r="S47">
        <f t="shared" si="15"/>
        <v>99.87122101333334</v>
      </c>
      <c r="T47">
        <f t="shared" si="15"/>
        <v>99.921508216666666</v>
      </c>
    </row>
    <row r="48" spans="1:20" x14ac:dyDescent="0.3">
      <c r="D48" t="s">
        <v>80</v>
      </c>
      <c r="E48">
        <v>9.1628484940000005E-2</v>
      </c>
      <c r="F48">
        <v>0.15068197450000001</v>
      </c>
      <c r="G48">
        <v>0.19820559809999999</v>
      </c>
      <c r="H48">
        <v>0.18909040460000001</v>
      </c>
      <c r="I48">
        <v>0.2293132386</v>
      </c>
      <c r="J48">
        <v>7.3610862740000005E-2</v>
      </c>
      <c r="K48">
        <v>2.4621234530000001E-2</v>
      </c>
      <c r="M48" t="s">
        <v>81</v>
      </c>
      <c r="N48">
        <f t="shared" si="15"/>
        <v>93.440632230000006</v>
      </c>
      <c r="O48">
        <f t="shared" si="15"/>
        <v>94.746894753333322</v>
      </c>
      <c r="P48">
        <f t="shared" si="15"/>
        <v>96.418825433333325</v>
      </c>
      <c r="Q48">
        <f t="shared" si="15"/>
        <v>97.621326359999998</v>
      </c>
      <c r="R48">
        <f t="shared" si="15"/>
        <v>98.668225426666666</v>
      </c>
      <c r="S48">
        <f t="shared" si="15"/>
        <v>99.8054877</v>
      </c>
      <c r="T48">
        <f t="shared" si="15"/>
        <v>99.926719640000002</v>
      </c>
    </row>
    <row r="49" spans="1:20" x14ac:dyDescent="0.3">
      <c r="D49" t="s">
        <v>84</v>
      </c>
      <c r="E49">
        <v>94.436532470000003</v>
      </c>
      <c r="F49">
        <v>95.606594520000002</v>
      </c>
      <c r="G49">
        <v>97.031675160000006</v>
      </c>
      <c r="H49">
        <v>98.012957650000004</v>
      </c>
      <c r="I49">
        <v>98.73901309</v>
      </c>
      <c r="J49">
        <v>99.757073000000005</v>
      </c>
      <c r="K49">
        <v>99.921540919999998</v>
      </c>
      <c r="M49" t="s">
        <v>85</v>
      </c>
      <c r="N49">
        <f t="shared" ref="N49:T49" si="16">STDEV(E57,E45,E69)</f>
        <v>0.80396402732300298</v>
      </c>
      <c r="O49">
        <f t="shared" si="16"/>
        <v>0.62107125006934183</v>
      </c>
      <c r="P49">
        <f t="shared" si="16"/>
        <v>0.49971029056981342</v>
      </c>
      <c r="Q49">
        <f t="shared" si="16"/>
        <v>0.32365731416423466</v>
      </c>
      <c r="R49">
        <f t="shared" si="16"/>
        <v>3.4993628337150008E-2</v>
      </c>
      <c r="S49">
        <f t="shared" si="16"/>
        <v>4.4193398300178578E-2</v>
      </c>
      <c r="T49">
        <f t="shared" si="16"/>
        <v>0.23222266721159635</v>
      </c>
    </row>
    <row r="50" spans="1:20" x14ac:dyDescent="0.3">
      <c r="M50" t="s">
        <v>87</v>
      </c>
      <c r="N50">
        <f t="shared" ref="N50:T51" si="17">STDEV(E46,E58,E70)</f>
        <v>0.7567170031726751</v>
      </c>
      <c r="O50">
        <f t="shared" si="17"/>
        <v>0.84677452057457081</v>
      </c>
      <c r="P50">
        <f t="shared" si="17"/>
        <v>0.97928765610907675</v>
      </c>
      <c r="Q50">
        <f t="shared" si="17"/>
        <v>0.74684028745435682</v>
      </c>
      <c r="R50">
        <f t="shared" si="17"/>
        <v>0.27048168997471211</v>
      </c>
      <c r="S50">
        <f t="shared" si="17"/>
        <v>0.11176628933909483</v>
      </c>
      <c r="T50">
        <f t="shared" si="17"/>
        <v>9.3829098317958159E-2</v>
      </c>
    </row>
    <row r="51" spans="1:20" x14ac:dyDescent="0.3">
      <c r="A51" s="9" t="s">
        <v>89</v>
      </c>
      <c r="B51" t="s">
        <v>44</v>
      </c>
      <c r="C51">
        <v>7</v>
      </c>
      <c r="M51" t="s">
        <v>90</v>
      </c>
      <c r="N51">
        <f t="shared" si="17"/>
        <v>0.96803072724768624</v>
      </c>
      <c r="O51">
        <f t="shared" si="17"/>
        <v>1.0070592957339719</v>
      </c>
      <c r="P51">
        <f t="shared" si="17"/>
        <v>0.97106193318222933</v>
      </c>
      <c r="Q51">
        <f t="shared" si="17"/>
        <v>0.71867424356731036</v>
      </c>
      <c r="R51">
        <f t="shared" si="17"/>
        <v>0.35901195939764918</v>
      </c>
      <c r="S51">
        <f t="shared" si="17"/>
        <v>4.5627373915418191E-2</v>
      </c>
      <c r="T51">
        <f t="shared" si="17"/>
        <v>3.3390332832484382E-2</v>
      </c>
    </row>
    <row r="52" spans="1:20" x14ac:dyDescent="0.3">
      <c r="A52" t="s">
        <v>46</v>
      </c>
      <c r="D52" t="s">
        <v>47</v>
      </c>
      <c r="E52">
        <v>0.1</v>
      </c>
      <c r="F52">
        <v>0.15</v>
      </c>
      <c r="G52">
        <v>0.2</v>
      </c>
      <c r="H52">
        <v>0.25</v>
      </c>
      <c r="I52">
        <v>0.3</v>
      </c>
      <c r="J52">
        <v>0.5</v>
      </c>
      <c r="K52">
        <v>1</v>
      </c>
    </row>
    <row r="53" spans="1:20" x14ac:dyDescent="0.3">
      <c r="A53">
        <v>210105002</v>
      </c>
      <c r="D53" t="s">
        <v>52</v>
      </c>
      <c r="E53" s="10">
        <v>13485053.800000001</v>
      </c>
      <c r="F53" s="10">
        <v>9370271.8200000003</v>
      </c>
      <c r="G53" s="10">
        <v>7358139.8300000001</v>
      </c>
      <c r="H53" s="10">
        <v>6126056.6399999997</v>
      </c>
      <c r="I53" s="10">
        <v>4960297.6500000004</v>
      </c>
      <c r="J53" s="10">
        <v>2082517.89</v>
      </c>
      <c r="K53" s="10">
        <v>308030.96999999997</v>
      </c>
    </row>
    <row r="54" spans="1:20" x14ac:dyDescent="0.3">
      <c r="A54" t="s">
        <v>56</v>
      </c>
      <c r="D54" t="s">
        <v>57</v>
      </c>
      <c r="E54">
        <v>68.12636732</v>
      </c>
      <c r="F54">
        <v>40.328866230000003</v>
      </c>
      <c r="G54">
        <v>34.158885269999999</v>
      </c>
      <c r="H54">
        <v>28.53741368</v>
      </c>
      <c r="I54">
        <v>19.21116323</v>
      </c>
      <c r="J54">
        <v>29.614636040000001</v>
      </c>
      <c r="K54">
        <v>12.090110729999999</v>
      </c>
    </row>
    <row r="55" spans="1:20" x14ac:dyDescent="0.3">
      <c r="A55" t="s">
        <v>61</v>
      </c>
      <c r="B55">
        <v>0.8</v>
      </c>
      <c r="C55" t="s">
        <v>62</v>
      </c>
      <c r="D55" t="s">
        <v>63</v>
      </c>
      <c r="E55">
        <v>945549.29929999996</v>
      </c>
      <c r="F55">
        <v>498810.0601</v>
      </c>
      <c r="G55">
        <v>250900.90090000001</v>
      </c>
      <c r="H55">
        <v>137720.22020000001</v>
      </c>
      <c r="I55">
        <v>62869.119120000003</v>
      </c>
      <c r="J55">
        <v>4101.6016019999997</v>
      </c>
      <c r="K55">
        <v>497.997998</v>
      </c>
    </row>
    <row r="56" spans="1:20" ht="16.2" x14ac:dyDescent="0.45">
      <c r="B56" s="13">
        <f>B55*25.4/(PI()*4)</f>
        <v>1.6170142218136567</v>
      </c>
      <c r="C56" t="s">
        <v>65</v>
      </c>
      <c r="D56" t="s">
        <v>57</v>
      </c>
      <c r="E56">
        <v>2.9584143119999999</v>
      </c>
      <c r="F56">
        <v>2.4321616599999998</v>
      </c>
      <c r="G56">
        <v>2.6027206509999998</v>
      </c>
      <c r="H56">
        <v>1.5933973859999999</v>
      </c>
      <c r="I56">
        <v>1.291866521</v>
      </c>
      <c r="J56">
        <v>0.51873798449999997</v>
      </c>
      <c r="K56">
        <v>0.1243990445</v>
      </c>
    </row>
    <row r="57" spans="1:20" x14ac:dyDescent="0.3">
      <c r="A57" t="s">
        <v>70</v>
      </c>
      <c r="B57">
        <v>30</v>
      </c>
      <c r="C57" t="s">
        <v>71</v>
      </c>
      <c r="D57" t="s">
        <v>72</v>
      </c>
      <c r="E57">
        <v>92.816301390000007</v>
      </c>
      <c r="F57">
        <v>94.516717679999999</v>
      </c>
      <c r="G57">
        <v>96.347031959999995</v>
      </c>
      <c r="H57">
        <v>97.558994720000001</v>
      </c>
      <c r="I57">
        <v>98.559653650000001</v>
      </c>
      <c r="J57">
        <v>99.64273446</v>
      </c>
      <c r="K57">
        <v>99.529042390000001</v>
      </c>
    </row>
    <row r="58" spans="1:20" x14ac:dyDescent="0.3">
      <c r="D58" t="s">
        <v>74</v>
      </c>
      <c r="E58">
        <v>93.530863690000004</v>
      </c>
      <c r="F58">
        <v>95.130869039999993</v>
      </c>
      <c r="G58">
        <v>97.551066680000005</v>
      </c>
      <c r="H58">
        <v>98.691444410000003</v>
      </c>
      <c r="I58">
        <v>98.990069009999999</v>
      </c>
      <c r="J58">
        <v>100</v>
      </c>
      <c r="K58">
        <v>100</v>
      </c>
    </row>
    <row r="59" spans="1:20" x14ac:dyDescent="0.3">
      <c r="D59" t="s">
        <v>77</v>
      </c>
      <c r="E59">
        <v>93.06282985</v>
      </c>
      <c r="F59">
        <v>94.700108439999994</v>
      </c>
      <c r="G59">
        <v>96.640614999999997</v>
      </c>
      <c r="H59">
        <v>97.824105540000005</v>
      </c>
      <c r="I59">
        <v>98.800679329999994</v>
      </c>
      <c r="J59">
        <v>99.857987559999998</v>
      </c>
      <c r="K59">
        <v>99.962991990000006</v>
      </c>
    </row>
    <row r="60" spans="1:20" x14ac:dyDescent="0.3">
      <c r="D60" t="s">
        <v>80</v>
      </c>
      <c r="E60">
        <v>0.36295803920000003</v>
      </c>
      <c r="F60">
        <v>0.3152693976</v>
      </c>
      <c r="G60">
        <v>0.62780210199999997</v>
      </c>
      <c r="H60">
        <v>0.59231224250000003</v>
      </c>
      <c r="I60">
        <v>0.2157232845</v>
      </c>
      <c r="J60">
        <v>0.1798796366</v>
      </c>
      <c r="K60">
        <v>0.26187876469999999</v>
      </c>
    </row>
    <row r="61" spans="1:20" x14ac:dyDescent="0.3">
      <c r="D61" t="s">
        <v>84</v>
      </c>
      <c r="E61">
        <v>93.136664980000006</v>
      </c>
      <c r="F61">
        <v>94.782565050000002</v>
      </c>
      <c r="G61">
        <v>96.846237880000004</v>
      </c>
      <c r="H61">
        <v>98.024848219999996</v>
      </c>
      <c r="I61">
        <v>98.783467329999993</v>
      </c>
      <c r="J61">
        <v>99.833574010000007</v>
      </c>
      <c r="K61">
        <v>99.830678129999995</v>
      </c>
    </row>
    <row r="63" spans="1:20" x14ac:dyDescent="0.3">
      <c r="A63" s="9" t="s">
        <v>94</v>
      </c>
      <c r="B63" t="s">
        <v>44</v>
      </c>
      <c r="C63">
        <v>0</v>
      </c>
    </row>
    <row r="64" spans="1:20" x14ac:dyDescent="0.3">
      <c r="A64" t="s">
        <v>46</v>
      </c>
      <c r="D64" t="s">
        <v>47</v>
      </c>
      <c r="E64">
        <v>0.1</v>
      </c>
      <c r="F64">
        <v>0.15</v>
      </c>
      <c r="G64">
        <v>0.2</v>
      </c>
      <c r="H64">
        <v>0.25</v>
      </c>
      <c r="I64">
        <v>0.3</v>
      </c>
      <c r="J64">
        <v>0.5</v>
      </c>
      <c r="K64">
        <v>1</v>
      </c>
    </row>
    <row r="65" spans="1:11" x14ac:dyDescent="0.3">
      <c r="A65">
        <v>210105002</v>
      </c>
      <c r="D65" t="s">
        <v>52</v>
      </c>
      <c r="E65" s="10">
        <v>15411815.300000001</v>
      </c>
      <c r="F65" s="10">
        <v>10880116.960000001</v>
      </c>
      <c r="G65" s="10">
        <v>8529651.5600000005</v>
      </c>
      <c r="H65" s="10">
        <v>6948177.3899999997</v>
      </c>
      <c r="I65" s="10">
        <v>5435891.8099999996</v>
      </c>
      <c r="J65" s="10">
        <v>2321637.4300000002</v>
      </c>
      <c r="K65" s="10">
        <v>368572.12</v>
      </c>
    </row>
    <row r="66" spans="1:11" x14ac:dyDescent="0.3">
      <c r="A66" t="s">
        <v>56</v>
      </c>
      <c r="D66" t="s">
        <v>57</v>
      </c>
      <c r="E66">
        <v>28.345615160000001</v>
      </c>
      <c r="F66">
        <v>20.781604810000001</v>
      </c>
      <c r="G66">
        <v>13.784612579999999</v>
      </c>
      <c r="H66">
        <v>7.0355886019999998</v>
      </c>
      <c r="I66">
        <v>3.261065441</v>
      </c>
      <c r="J66">
        <v>10.18389739</v>
      </c>
      <c r="K66">
        <v>6.7535382009999996</v>
      </c>
    </row>
    <row r="67" spans="1:11" x14ac:dyDescent="0.3">
      <c r="A67" t="s">
        <v>61</v>
      </c>
      <c r="B67">
        <v>0.8</v>
      </c>
      <c r="C67" t="s">
        <v>62</v>
      </c>
      <c r="D67" t="s">
        <v>63</v>
      </c>
      <c r="E67">
        <v>1081726.727</v>
      </c>
      <c r="F67">
        <v>652264.7648</v>
      </c>
      <c r="G67">
        <v>372784.03399999999</v>
      </c>
      <c r="H67">
        <v>203410.91089999999</v>
      </c>
      <c r="I67">
        <v>86393.893890000007</v>
      </c>
      <c r="J67">
        <v>5367.8678680000003</v>
      </c>
      <c r="K67">
        <v>412.91291289999998</v>
      </c>
    </row>
    <row r="68" spans="1:11" ht="16.2" x14ac:dyDescent="0.45">
      <c r="B68" s="13">
        <f>B67*25.4/(PI()*4)</f>
        <v>1.6170142218136567</v>
      </c>
      <c r="C68" t="s">
        <v>65</v>
      </c>
      <c r="D68" t="s">
        <v>57</v>
      </c>
      <c r="E68">
        <v>12.37655576</v>
      </c>
      <c r="F68">
        <v>7.5579542850000001</v>
      </c>
      <c r="G68">
        <v>5.2798838559999997</v>
      </c>
      <c r="H68">
        <v>3.1572439980000002</v>
      </c>
      <c r="I68">
        <v>1.4501155139999999</v>
      </c>
      <c r="J68">
        <v>0.13991383839999999</v>
      </c>
      <c r="K68">
        <v>5.5570771390000002E-2</v>
      </c>
    </row>
    <row r="69" spans="1:11" x14ac:dyDescent="0.3">
      <c r="A69" t="s">
        <v>70</v>
      </c>
      <c r="B69">
        <v>30</v>
      </c>
      <c r="C69" t="s">
        <v>71</v>
      </c>
      <c r="D69" t="s">
        <v>72</v>
      </c>
      <c r="E69">
        <v>93.373121850000004</v>
      </c>
      <c r="F69">
        <v>94.333839850000004</v>
      </c>
      <c r="G69">
        <v>95.904397639999999</v>
      </c>
      <c r="H69">
        <v>97.197539300000003</v>
      </c>
      <c r="I69">
        <v>98.51641171</v>
      </c>
      <c r="J69">
        <v>99.729961950000003</v>
      </c>
      <c r="K69">
        <v>99.957965529999996</v>
      </c>
    </row>
    <row r="70" spans="1:11" x14ac:dyDescent="0.3">
      <c r="D70" t="s">
        <v>74</v>
      </c>
      <c r="E70">
        <v>92.857465390000002</v>
      </c>
      <c r="F70">
        <v>93.922270519999998</v>
      </c>
      <c r="G70">
        <v>95.632633119999994</v>
      </c>
      <c r="H70">
        <v>97.198275859999995</v>
      </c>
      <c r="I70">
        <v>98.453936479999996</v>
      </c>
      <c r="J70">
        <v>99.799504659999997</v>
      </c>
      <c r="K70">
        <v>99.817584819999993</v>
      </c>
    </row>
    <row r="71" spans="1:11" x14ac:dyDescent="0.3">
      <c r="D71" t="s">
        <v>77</v>
      </c>
      <c r="E71">
        <v>92.718472219999995</v>
      </c>
      <c r="F71">
        <v>93.764044049999995</v>
      </c>
      <c r="G71">
        <v>95.356054439999994</v>
      </c>
      <c r="H71">
        <v>96.823048600000007</v>
      </c>
      <c r="I71">
        <v>98.26180506</v>
      </c>
      <c r="J71">
        <v>99.775406219999994</v>
      </c>
      <c r="K71">
        <v>99.897263050000007</v>
      </c>
    </row>
    <row r="72" spans="1:11" x14ac:dyDescent="0.3">
      <c r="D72" t="s">
        <v>80</v>
      </c>
      <c r="E72">
        <v>0.3449122684</v>
      </c>
      <c r="F72">
        <v>0.29413494239999999</v>
      </c>
      <c r="G72">
        <v>0.27417512500000002</v>
      </c>
      <c r="H72">
        <v>0.21642524839999999</v>
      </c>
      <c r="I72">
        <v>0.13269148729999999</v>
      </c>
      <c r="J72">
        <v>3.531313514E-2</v>
      </c>
      <c r="K72">
        <v>7.040378135E-2</v>
      </c>
    </row>
    <row r="73" spans="1:11" x14ac:dyDescent="0.3">
      <c r="D73" t="s">
        <v>84</v>
      </c>
      <c r="E73">
        <v>92.983019819999996</v>
      </c>
      <c r="F73">
        <v>94.006718140000004</v>
      </c>
      <c r="G73">
        <v>95.631028400000005</v>
      </c>
      <c r="H73">
        <v>97.072954589999995</v>
      </c>
      <c r="I73">
        <v>98.410717750000003</v>
      </c>
      <c r="J73">
        <v>99.76829094</v>
      </c>
      <c r="K73">
        <v>99.890937800000003</v>
      </c>
    </row>
  </sheetData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91345A-816E-46AE-96A0-2A338E620696}">
  <dimension ref="A1:AC73"/>
  <sheetViews>
    <sheetView topLeftCell="A13" workbookViewId="0">
      <selection activeCell="N17" sqref="N17"/>
    </sheetView>
  </sheetViews>
  <sheetFormatPr defaultRowHeight="14.4" x14ac:dyDescent="0.3"/>
  <cols>
    <col min="5" max="6" width="14.33203125" bestFit="1" customWidth="1"/>
    <col min="7" max="11" width="13.109375" bestFit="1" customWidth="1"/>
    <col min="14" max="19" width="12" bestFit="1" customWidth="1"/>
  </cols>
  <sheetData>
    <row r="1" spans="1:20" x14ac:dyDescent="0.3">
      <c r="A1" t="s">
        <v>60</v>
      </c>
    </row>
    <row r="2" spans="1:20" x14ac:dyDescent="0.3">
      <c r="A2" s="9" t="s">
        <v>43</v>
      </c>
      <c r="B2" t="s">
        <v>44</v>
      </c>
      <c r="C2">
        <v>361</v>
      </c>
      <c r="M2" t="s">
        <v>45</v>
      </c>
      <c r="N2" t="s">
        <v>154</v>
      </c>
      <c r="O2">
        <f>AVERAGE(C2,C14,C26)</f>
        <v>375.33333333333331</v>
      </c>
    </row>
    <row r="3" spans="1:20" x14ac:dyDescent="0.3">
      <c r="A3" t="s">
        <v>46</v>
      </c>
      <c r="D3" t="s">
        <v>47</v>
      </c>
      <c r="E3">
        <v>0.1</v>
      </c>
      <c r="F3">
        <v>0.15</v>
      </c>
      <c r="G3">
        <v>0.2</v>
      </c>
      <c r="H3">
        <v>0.25</v>
      </c>
      <c r="I3">
        <v>0.3</v>
      </c>
      <c r="J3">
        <v>0.5</v>
      </c>
      <c r="K3">
        <v>1</v>
      </c>
      <c r="M3" t="s">
        <v>48</v>
      </c>
      <c r="N3" s="11">
        <f>AVERAGE(E12,E24,E36)</f>
        <v>71.464824466666656</v>
      </c>
      <c r="O3" s="11">
        <f t="shared" ref="O3:T3" si="0">AVERAGE(F12,F24,F36)</f>
        <v>75.60274934666667</v>
      </c>
      <c r="P3" s="11">
        <f t="shared" si="0"/>
        <v>79.812423446666671</v>
      </c>
      <c r="Q3" s="11">
        <f t="shared" si="0"/>
        <v>82.345540323333339</v>
      </c>
      <c r="R3" s="11">
        <f t="shared" si="0"/>
        <v>84.720358060000009</v>
      </c>
      <c r="S3" s="11">
        <f t="shared" si="0"/>
        <v>90.515389570000011</v>
      </c>
      <c r="T3" s="11">
        <f t="shared" si="0"/>
        <v>94.016681003333346</v>
      </c>
    </row>
    <row r="4" spans="1:20" x14ac:dyDescent="0.3">
      <c r="A4">
        <v>210105002</v>
      </c>
      <c r="D4" t="s">
        <v>52</v>
      </c>
      <c r="E4" s="10">
        <v>13225718.210000001</v>
      </c>
      <c r="F4" s="10">
        <v>9470508.7599999998</v>
      </c>
      <c r="G4" s="10">
        <v>7582751.04</v>
      </c>
      <c r="H4" s="10">
        <v>6427386.6100000003</v>
      </c>
      <c r="I4" s="10">
        <v>5379200.8300000001</v>
      </c>
      <c r="J4" s="10">
        <v>2520969.9900000002</v>
      </c>
      <c r="K4" s="10">
        <v>434398.15</v>
      </c>
      <c r="M4" t="s">
        <v>53</v>
      </c>
      <c r="N4" s="11">
        <f>STDEV(E8,E9,E10,E20,E21,E22,E32,E33,E34)</f>
        <v>3.7797234680070932</v>
      </c>
      <c r="O4" s="11">
        <f t="shared" ref="O4:T4" si="1">STDEV(F8,F9,F10,F20,F21,F22,F32,F33,F34)</f>
        <v>2.0102104293155452</v>
      </c>
      <c r="P4" s="11">
        <f t="shared" si="1"/>
        <v>1.2778604991160498</v>
      </c>
      <c r="Q4" s="11">
        <f t="shared" si="1"/>
        <v>1.2533102288144384</v>
      </c>
      <c r="R4" s="11">
        <f t="shared" si="1"/>
        <v>1.3946834524114724</v>
      </c>
      <c r="S4" s="11">
        <f t="shared" si="1"/>
        <v>1.4822391050505554</v>
      </c>
      <c r="T4" s="11">
        <f t="shared" si="1"/>
        <v>1.0096717684005336</v>
      </c>
    </row>
    <row r="5" spans="1:20" x14ac:dyDescent="0.3">
      <c r="A5" t="s">
        <v>56</v>
      </c>
      <c r="D5" t="s">
        <v>57</v>
      </c>
      <c r="E5">
        <v>185.90455009999999</v>
      </c>
      <c r="F5">
        <v>151.9993211</v>
      </c>
      <c r="G5">
        <v>141.027874</v>
      </c>
      <c r="H5">
        <v>129.1396029</v>
      </c>
      <c r="I5">
        <v>131.16911329999999</v>
      </c>
      <c r="J5">
        <v>122.12499320000001</v>
      </c>
      <c r="K5">
        <v>40.063802639999999</v>
      </c>
      <c r="M5" t="s">
        <v>58</v>
      </c>
      <c r="N5" s="12">
        <f>AVERAGE(E16,E4,E28)</f>
        <v>14325077.366666667</v>
      </c>
      <c r="O5" s="12">
        <f t="shared" ref="O5:T5" si="2">AVERAGE(F16,F4,F28)</f>
        <v>10240377.696666667</v>
      </c>
      <c r="P5" s="12">
        <f t="shared" si="2"/>
        <v>8192610.7966666669</v>
      </c>
      <c r="Q5" s="12">
        <f t="shared" si="2"/>
        <v>6939446.5499999998</v>
      </c>
      <c r="R5" s="12">
        <f t="shared" si="2"/>
        <v>5763878.8933333335</v>
      </c>
      <c r="S5" s="12">
        <f t="shared" si="2"/>
        <v>2558433.1199999996</v>
      </c>
      <c r="T5" s="12">
        <f t="shared" si="2"/>
        <v>397030.64666666667</v>
      </c>
    </row>
    <row r="6" spans="1:20" x14ac:dyDescent="0.3">
      <c r="A6" t="s">
        <v>61</v>
      </c>
      <c r="B6">
        <v>0.3</v>
      </c>
      <c r="C6" t="s">
        <v>62</v>
      </c>
      <c r="D6" t="s">
        <v>63</v>
      </c>
      <c r="E6">
        <v>4101029.1009999998</v>
      </c>
      <c r="F6">
        <v>2391648.148</v>
      </c>
      <c r="G6">
        <v>1565429.8940000001</v>
      </c>
      <c r="H6">
        <v>1179444.4439999999</v>
      </c>
      <c r="I6">
        <v>872062.16929999995</v>
      </c>
      <c r="J6">
        <v>273613.75660000002</v>
      </c>
      <c r="K6">
        <v>29320.105820000001</v>
      </c>
      <c r="M6" t="s">
        <v>53</v>
      </c>
      <c r="N6" s="12">
        <f>STDEV(E4,E16,E28)</f>
        <v>980268.06830457516</v>
      </c>
      <c r="O6" s="12">
        <f t="shared" ref="O6:T6" si="3">STDEV(F4,F16,F28)</f>
        <v>684200.98038937279</v>
      </c>
      <c r="P6" s="12">
        <f t="shared" si="3"/>
        <v>542421.05013175681</v>
      </c>
      <c r="Q6" s="12">
        <f t="shared" si="3"/>
        <v>454269.93388253485</v>
      </c>
      <c r="R6" s="12">
        <f t="shared" si="3"/>
        <v>338354.7785931789</v>
      </c>
      <c r="S6" s="12">
        <f t="shared" si="3"/>
        <v>32447.545876048702</v>
      </c>
      <c r="T6" s="12">
        <f t="shared" si="3"/>
        <v>35052.111361902789</v>
      </c>
    </row>
    <row r="7" spans="1:20" ht="16.2" x14ac:dyDescent="0.45">
      <c r="B7" s="13">
        <f>B6*25.4/(PI()*4)</f>
        <v>0.60638033318012119</v>
      </c>
      <c r="C7" t="s">
        <v>65</v>
      </c>
      <c r="D7" t="s">
        <v>57</v>
      </c>
      <c r="E7">
        <v>29.339846399999999</v>
      </c>
      <c r="F7">
        <v>21.631057680000001</v>
      </c>
      <c r="G7">
        <v>19.398074810000001</v>
      </c>
      <c r="H7">
        <v>16.677803990000001</v>
      </c>
      <c r="I7">
        <v>17.17852074</v>
      </c>
      <c r="J7">
        <v>12.98392297</v>
      </c>
      <c r="K7">
        <v>2.6188409410000002</v>
      </c>
      <c r="M7" t="s">
        <v>66</v>
      </c>
      <c r="N7" s="12">
        <f>AVERAGE(E6,E18,E30)</f>
        <v>4074528.3239999996</v>
      </c>
      <c r="O7" s="12">
        <f t="shared" ref="O7:T7" si="4">AVERAGE(F6,F18,F30)</f>
        <v>2494255.7056666669</v>
      </c>
      <c r="P7" s="12">
        <f t="shared" si="4"/>
        <v>1651327.9313333333</v>
      </c>
      <c r="Q7" s="12">
        <f t="shared" si="4"/>
        <v>1222752.2923333333</v>
      </c>
      <c r="R7" s="12">
        <f t="shared" si="4"/>
        <v>879359.06283333339</v>
      </c>
      <c r="S7" s="12">
        <f t="shared" si="4"/>
        <v>244254.22340000002</v>
      </c>
      <c r="T7" s="12">
        <f t="shared" si="4"/>
        <v>24253.946523333332</v>
      </c>
    </row>
    <row r="8" spans="1:20" x14ac:dyDescent="0.3">
      <c r="A8" t="s">
        <v>70</v>
      </c>
      <c r="B8">
        <v>25</v>
      </c>
      <c r="C8" t="s">
        <v>71</v>
      </c>
      <c r="D8" t="s">
        <v>72</v>
      </c>
      <c r="E8">
        <v>70.789654440000007</v>
      </c>
      <c r="F8">
        <v>76.339778289999998</v>
      </c>
      <c r="G8">
        <v>80.859073359999996</v>
      </c>
      <c r="H8">
        <v>82.916370900000004</v>
      </c>
      <c r="I8">
        <v>84.7507217</v>
      </c>
      <c r="J8">
        <v>89.400459740000002</v>
      </c>
      <c r="K8">
        <v>93.364055300000004</v>
      </c>
      <c r="M8" t="s">
        <v>53</v>
      </c>
      <c r="N8" s="12">
        <f>STDEV(E6,E18,E30)</f>
        <v>578449.08581558557</v>
      </c>
      <c r="O8" s="12">
        <f t="shared" ref="O8:T8" si="5">STDEV(F6,F18,F30)</f>
        <v>232474.72134963903</v>
      </c>
      <c r="P8" s="12">
        <f t="shared" si="5"/>
        <v>90077.013090445311</v>
      </c>
      <c r="Q8" s="12">
        <f t="shared" si="5"/>
        <v>37522.229351796406</v>
      </c>
      <c r="R8" s="12">
        <f t="shared" si="5"/>
        <v>22469.14040997862</v>
      </c>
      <c r="S8" s="12">
        <f t="shared" si="5"/>
        <v>29098.769537204542</v>
      </c>
      <c r="T8" s="12">
        <f t="shared" si="5"/>
        <v>4614.5845563303519</v>
      </c>
    </row>
    <row r="9" spans="1:20" x14ac:dyDescent="0.3">
      <c r="D9" t="s">
        <v>74</v>
      </c>
      <c r="E9">
        <v>66.888653020000007</v>
      </c>
      <c r="F9">
        <v>72.874355679999994</v>
      </c>
      <c r="G9">
        <v>77.564485930000004</v>
      </c>
      <c r="H9">
        <v>80.126415059999999</v>
      </c>
      <c r="I9">
        <v>82.492236460000001</v>
      </c>
      <c r="J9">
        <v>88.607275150000007</v>
      </c>
      <c r="K9">
        <v>93.095238100000003</v>
      </c>
      <c r="M9" t="s">
        <v>75</v>
      </c>
      <c r="N9">
        <f>AVERAGE(E8,E20,E32)</f>
        <v>71.271082056666671</v>
      </c>
      <c r="O9">
        <f t="shared" ref="O9:T11" si="6">AVERAGE(F8,F20,F32)</f>
        <v>75.304267413333335</v>
      </c>
      <c r="P9">
        <f t="shared" si="6"/>
        <v>79.439257463333334</v>
      </c>
      <c r="Q9">
        <f t="shared" si="6"/>
        <v>81.875618166666655</v>
      </c>
      <c r="R9">
        <f t="shared" si="6"/>
        <v>84.055606163333337</v>
      </c>
      <c r="S9">
        <f t="shared" si="6"/>
        <v>89.746517926666669</v>
      </c>
      <c r="T9">
        <f t="shared" si="6"/>
        <v>93.600037496666673</v>
      </c>
    </row>
    <row r="10" spans="1:20" x14ac:dyDescent="0.3">
      <c r="D10" t="s">
        <v>77</v>
      </c>
      <c r="E10">
        <v>69.066010259999999</v>
      </c>
      <c r="F10">
        <v>74.800698400000002</v>
      </c>
      <c r="G10">
        <v>79.418961879999998</v>
      </c>
      <c r="H10">
        <v>81.714490310000002</v>
      </c>
      <c r="I10">
        <v>83.969990999999993</v>
      </c>
      <c r="J10">
        <v>89.416751180000006</v>
      </c>
      <c r="K10">
        <v>93.218390799999995</v>
      </c>
      <c r="M10" t="s">
        <v>78</v>
      </c>
      <c r="N10">
        <f>AVERAGE(E9,E21,E33)</f>
        <v>71.255240603333334</v>
      </c>
      <c r="O10">
        <f t="shared" si="6"/>
        <v>75.36604766666666</v>
      </c>
      <c r="P10">
        <f t="shared" si="6"/>
        <v>79.628403910000017</v>
      </c>
      <c r="Q10">
        <f t="shared" si="6"/>
        <v>82.239323416666664</v>
      </c>
      <c r="R10">
        <f t="shared" si="6"/>
        <v>84.679469776666664</v>
      </c>
      <c r="S10">
        <f t="shared" si="6"/>
        <v>90.343502430000001</v>
      </c>
      <c r="T10">
        <f t="shared" si="6"/>
        <v>93.590602523333317</v>
      </c>
    </row>
    <row r="11" spans="1:20" x14ac:dyDescent="0.3">
      <c r="D11" t="s">
        <v>80</v>
      </c>
      <c r="E11">
        <v>1.9548932560000001</v>
      </c>
      <c r="F11">
        <v>1.736313963</v>
      </c>
      <c r="G11">
        <v>1.651630935</v>
      </c>
      <c r="H11">
        <v>1.399425688</v>
      </c>
      <c r="I11">
        <v>1.147029093</v>
      </c>
      <c r="J11">
        <v>0.46271997320000002</v>
      </c>
      <c r="K11">
        <v>0.13456561240000001</v>
      </c>
      <c r="M11" t="s">
        <v>81</v>
      </c>
      <c r="N11">
        <f>AVERAGE(E10,E22,E34)</f>
        <v>71.868150743333331</v>
      </c>
      <c r="O11">
        <f t="shared" si="6"/>
        <v>76.13793295666666</v>
      </c>
      <c r="P11">
        <f t="shared" si="6"/>
        <v>80.369608970000002</v>
      </c>
      <c r="Q11">
        <f t="shared" si="6"/>
        <v>82.921679396666661</v>
      </c>
      <c r="R11">
        <f t="shared" si="6"/>
        <v>85.425998246666666</v>
      </c>
      <c r="S11">
        <f t="shared" si="6"/>
        <v>91.45614836</v>
      </c>
      <c r="T11">
        <f t="shared" si="6"/>
        <v>94.859402996666674</v>
      </c>
    </row>
    <row r="12" spans="1:20" x14ac:dyDescent="0.3">
      <c r="D12" t="s">
        <v>84</v>
      </c>
      <c r="E12">
        <v>68.914772569999997</v>
      </c>
      <c r="F12">
        <v>74.671610790000003</v>
      </c>
      <c r="G12">
        <v>79.280840389999994</v>
      </c>
      <c r="H12">
        <v>81.585758749999997</v>
      </c>
      <c r="I12">
        <v>83.737649719999993</v>
      </c>
      <c r="J12">
        <v>89.14149535</v>
      </c>
      <c r="K12">
        <v>93.225894729999993</v>
      </c>
      <c r="M12" t="s">
        <v>85</v>
      </c>
      <c r="N12">
        <f>STDEV(E20,E8,E32)</f>
        <v>3.708899842445148</v>
      </c>
      <c r="O12">
        <f t="shared" ref="O12:T12" si="7">STDEV(F20,F8,F32)</f>
        <v>2.064622598061443</v>
      </c>
      <c r="P12">
        <f t="shared" si="7"/>
        <v>1.2895922393506045</v>
      </c>
      <c r="Q12">
        <f t="shared" si="7"/>
        <v>0.9273633271633055</v>
      </c>
      <c r="R12">
        <f t="shared" si="7"/>
        <v>0.85094778306326857</v>
      </c>
      <c r="S12">
        <f t="shared" si="7"/>
        <v>0.7437240395304644</v>
      </c>
      <c r="T12">
        <f t="shared" si="7"/>
        <v>0.25477304256194139</v>
      </c>
    </row>
    <row r="13" spans="1:20" x14ac:dyDescent="0.3">
      <c r="M13" t="s">
        <v>87</v>
      </c>
      <c r="N13">
        <f>STDEV(E9,E21,E33)</f>
        <v>5.403464996399169</v>
      </c>
      <c r="O13">
        <f t="shared" ref="O13:T14" si="8">STDEV(F9,F21,F33)</f>
        <v>2.9091846107453243</v>
      </c>
      <c r="P13">
        <f t="shared" si="8"/>
        <v>1.8615851824340048</v>
      </c>
      <c r="Q13">
        <f t="shared" si="8"/>
        <v>1.8328147006997122</v>
      </c>
      <c r="R13">
        <f t="shared" si="8"/>
        <v>1.9240081233016837</v>
      </c>
      <c r="S13">
        <f t="shared" si="8"/>
        <v>1.5091428124569699</v>
      </c>
      <c r="T13">
        <f t="shared" si="8"/>
        <v>0.48688757335677968</v>
      </c>
    </row>
    <row r="14" spans="1:20" x14ac:dyDescent="0.3">
      <c r="A14" s="9" t="s">
        <v>89</v>
      </c>
      <c r="B14" t="s">
        <v>44</v>
      </c>
      <c r="C14">
        <v>378</v>
      </c>
      <c r="M14" t="s">
        <v>90</v>
      </c>
      <c r="N14">
        <f>STDEV(E10,E22,E34)</f>
        <v>3.7182879885553994</v>
      </c>
      <c r="O14">
        <f t="shared" si="8"/>
        <v>1.6704644082744646</v>
      </c>
      <c r="P14">
        <f t="shared" si="8"/>
        <v>0.82328893041674656</v>
      </c>
      <c r="Q14">
        <f t="shared" si="8"/>
        <v>1.1035696653682601</v>
      </c>
      <c r="R14">
        <f t="shared" si="8"/>
        <v>1.3937022021860013</v>
      </c>
      <c r="S14">
        <f t="shared" si="8"/>
        <v>1.9232497867218439</v>
      </c>
      <c r="T14">
        <f t="shared" si="8"/>
        <v>1.4757394573884828</v>
      </c>
    </row>
    <row r="15" spans="1:20" x14ac:dyDescent="0.3">
      <c r="A15" t="s">
        <v>46</v>
      </c>
      <c r="D15" t="s">
        <v>47</v>
      </c>
      <c r="E15">
        <v>0.1</v>
      </c>
      <c r="F15">
        <v>0.15</v>
      </c>
      <c r="G15">
        <v>0.2</v>
      </c>
      <c r="H15">
        <v>0.25</v>
      </c>
      <c r="I15">
        <v>0.3</v>
      </c>
      <c r="J15">
        <v>0.5</v>
      </c>
      <c r="K15">
        <v>1</v>
      </c>
    </row>
    <row r="16" spans="1:20" x14ac:dyDescent="0.3">
      <c r="A16">
        <v>210105002</v>
      </c>
      <c r="D16" t="s">
        <v>52</v>
      </c>
      <c r="E16" s="10">
        <v>14641341.93</v>
      </c>
      <c r="F16" s="10">
        <v>10471665.34</v>
      </c>
      <c r="G16" s="10">
        <v>8373953.04</v>
      </c>
      <c r="H16" s="10">
        <v>7096951.7199999997</v>
      </c>
      <c r="I16" s="10">
        <v>5897048.2800000003</v>
      </c>
      <c r="J16" s="10">
        <v>2576686.5099999998</v>
      </c>
      <c r="K16" s="10">
        <v>391815.48</v>
      </c>
      <c r="N16" s="10"/>
      <c r="O16" s="10"/>
      <c r="P16" s="10"/>
    </row>
    <row r="17" spans="1:29" x14ac:dyDescent="0.3">
      <c r="A17" t="s">
        <v>56</v>
      </c>
      <c r="D17" t="s">
        <v>57</v>
      </c>
      <c r="E17">
        <v>85.582025709999996</v>
      </c>
      <c r="F17">
        <v>71.618854479999996</v>
      </c>
      <c r="G17">
        <v>68.056941420000001</v>
      </c>
      <c r="H17">
        <v>69.167340280000005</v>
      </c>
      <c r="I17">
        <v>78.323134780000004</v>
      </c>
      <c r="J17">
        <v>88.578265810000005</v>
      </c>
      <c r="K17">
        <v>30.21092647</v>
      </c>
      <c r="N17">
        <f>AVERAGE(B44,B56,B68)</f>
        <v>0.74113151833125934</v>
      </c>
    </row>
    <row r="18" spans="1:29" x14ac:dyDescent="0.3">
      <c r="A18" t="s">
        <v>61</v>
      </c>
      <c r="B18">
        <v>0.6</v>
      </c>
      <c r="C18" t="s">
        <v>62</v>
      </c>
      <c r="D18" t="s">
        <v>63</v>
      </c>
      <c r="E18">
        <v>3483284.3139999998</v>
      </c>
      <c r="F18">
        <v>2330738.017</v>
      </c>
      <c r="G18">
        <v>1643483.115</v>
      </c>
      <c r="H18">
        <v>1243292.4839999999</v>
      </c>
      <c r="I18">
        <v>904569.71680000005</v>
      </c>
      <c r="J18">
        <v>243725.4902</v>
      </c>
      <c r="K18">
        <v>23150.871459999998</v>
      </c>
    </row>
    <row r="19" spans="1:29" ht="16.2" x14ac:dyDescent="0.45">
      <c r="B19" s="13">
        <f>B18*25.4/(PI()*4)</f>
        <v>1.2127606663602424</v>
      </c>
      <c r="C19" t="s">
        <v>65</v>
      </c>
      <c r="D19" t="s">
        <v>57</v>
      </c>
      <c r="E19">
        <v>20.91518408</v>
      </c>
      <c r="F19">
        <v>24.648570920000001</v>
      </c>
      <c r="G19">
        <v>25.12388696</v>
      </c>
      <c r="H19">
        <v>25.05866163</v>
      </c>
      <c r="I19">
        <v>25.959631269999999</v>
      </c>
      <c r="J19">
        <v>14.81723528</v>
      </c>
      <c r="K19">
        <v>2.3692226349999999</v>
      </c>
      <c r="V19" t="s">
        <v>93</v>
      </c>
    </row>
    <row r="20" spans="1:29" x14ac:dyDescent="0.3">
      <c r="A20" t="s">
        <v>70</v>
      </c>
      <c r="B20">
        <v>30</v>
      </c>
      <c r="C20" t="s">
        <v>71</v>
      </c>
      <c r="D20" t="s">
        <v>72</v>
      </c>
      <c r="E20">
        <v>75.197187110000002</v>
      </c>
      <c r="F20">
        <v>76.646203990000004</v>
      </c>
      <c r="G20">
        <v>79.118117130000002</v>
      </c>
      <c r="H20">
        <v>81.137003280000002</v>
      </c>
      <c r="I20">
        <v>83.106614339999993</v>
      </c>
      <c r="J20">
        <v>89.238879519999998</v>
      </c>
      <c r="K20">
        <v>93.565898369999999</v>
      </c>
      <c r="V20" t="s">
        <v>48</v>
      </c>
      <c r="W20">
        <v>75.721543435000001</v>
      </c>
      <c r="X20">
        <v>78.444734595</v>
      </c>
      <c r="Y20">
        <v>82.465767744999994</v>
      </c>
      <c r="Z20">
        <v>85.575448190000003</v>
      </c>
      <c r="AA20">
        <v>88.524664139999999</v>
      </c>
      <c r="AB20">
        <v>93.945382144999996</v>
      </c>
      <c r="AC20">
        <v>96.873238444999998</v>
      </c>
    </row>
    <row r="21" spans="1:29" x14ac:dyDescent="0.3">
      <c r="D21" t="s">
        <v>74</v>
      </c>
      <c r="E21">
        <v>77.298212960000001</v>
      </c>
      <c r="F21">
        <v>78.563036499999995</v>
      </c>
      <c r="G21">
        <v>81.180633330000006</v>
      </c>
      <c r="H21">
        <v>83.191262359999996</v>
      </c>
      <c r="I21">
        <v>85.435721540000003</v>
      </c>
      <c r="J21">
        <v>91.082588349999995</v>
      </c>
      <c r="K21">
        <v>94.068545619999995</v>
      </c>
      <c r="V21" t="s">
        <v>53</v>
      </c>
      <c r="W21">
        <v>1.3581076797526797</v>
      </c>
      <c r="X21">
        <v>1.929819194555046</v>
      </c>
      <c r="Y21">
        <v>2.420799408925224</v>
      </c>
      <c r="Z21">
        <v>2.5501595351290942</v>
      </c>
      <c r="AA21">
        <v>2.4008289298141041</v>
      </c>
      <c r="AB21">
        <v>2.0714086008460151</v>
      </c>
      <c r="AC21">
        <v>1.4693528288821331</v>
      </c>
    </row>
    <row r="22" spans="1:29" x14ac:dyDescent="0.3">
      <c r="D22" t="s">
        <v>77</v>
      </c>
      <c r="E22">
        <v>76.086430969999995</v>
      </c>
      <c r="F22">
        <v>78.010420719999999</v>
      </c>
      <c r="G22">
        <v>80.842240739999994</v>
      </c>
      <c r="H22">
        <v>83.171880549999997</v>
      </c>
      <c r="I22">
        <v>85.560336980000002</v>
      </c>
      <c r="J22">
        <v>91.714575580000002</v>
      </c>
      <c r="K22">
        <v>95.282270850000003</v>
      </c>
      <c r="V22" t="s">
        <v>58</v>
      </c>
      <c r="W22">
        <v>11858002.055</v>
      </c>
      <c r="X22">
        <v>8341182.0600000005</v>
      </c>
      <c r="Y22">
        <v>6552672.0950000007</v>
      </c>
      <c r="Z22">
        <v>5346802.7549999999</v>
      </c>
      <c r="AA22">
        <v>4231505.63</v>
      </c>
      <c r="AB22">
        <v>1997078.85</v>
      </c>
      <c r="AC22">
        <v>368361.76</v>
      </c>
    </row>
    <row r="23" spans="1:29" x14ac:dyDescent="0.3">
      <c r="D23" t="s">
        <v>80</v>
      </c>
      <c r="E23">
        <v>1.0546310430000001</v>
      </c>
      <c r="F23">
        <v>0.98663724770000005</v>
      </c>
      <c r="G23">
        <v>1.1061257390000001</v>
      </c>
      <c r="H23">
        <v>1.1804717629999999</v>
      </c>
      <c r="I23">
        <v>1.382089248</v>
      </c>
      <c r="J23">
        <v>1.2863217</v>
      </c>
      <c r="K23">
        <v>0.88239425250000003</v>
      </c>
      <c r="V23" t="s">
        <v>53</v>
      </c>
      <c r="W23">
        <v>4415.5777925942903</v>
      </c>
      <c r="X23">
        <v>108059.45018909679</v>
      </c>
      <c r="Y23">
        <v>141737.69459800902</v>
      </c>
      <c r="Z23">
        <v>136791.2705315749</v>
      </c>
      <c r="AA23">
        <v>116667.48530054909</v>
      </c>
      <c r="AB23">
        <v>60245.511899229488</v>
      </c>
      <c r="AC23">
        <v>11473.627768617933</v>
      </c>
    </row>
    <row r="24" spans="1:29" x14ac:dyDescent="0.3">
      <c r="D24" t="s">
        <v>84</v>
      </c>
      <c r="E24">
        <v>76.193943680000004</v>
      </c>
      <c r="F24">
        <v>77.739887069999995</v>
      </c>
      <c r="G24">
        <v>80.380330400000005</v>
      </c>
      <c r="H24">
        <v>82.500048730000003</v>
      </c>
      <c r="I24">
        <v>84.700890950000002</v>
      </c>
      <c r="J24">
        <v>90.678681150000003</v>
      </c>
      <c r="K24">
        <v>94.305571610000001</v>
      </c>
      <c r="V24" t="s">
        <v>66</v>
      </c>
      <c r="W24">
        <v>2875862.7105</v>
      </c>
      <c r="X24">
        <v>1797370.8605</v>
      </c>
      <c r="Y24">
        <v>1149963.1741500001</v>
      </c>
      <c r="Z24">
        <v>772701.81524999999</v>
      </c>
      <c r="AA24">
        <v>486946.97325000004</v>
      </c>
      <c r="AB24">
        <v>121539.11262</v>
      </c>
      <c r="AC24">
        <v>11590.618978</v>
      </c>
    </row>
    <row r="25" spans="1:29" x14ac:dyDescent="0.3">
      <c r="V25" t="s">
        <v>53</v>
      </c>
      <c r="W25">
        <v>118674.55769436531</v>
      </c>
      <c r="X25">
        <v>198603.35699842629</v>
      </c>
      <c r="Y25">
        <v>216219.10285380838</v>
      </c>
      <c r="Z25">
        <v>187224.70491351988</v>
      </c>
      <c r="AA25">
        <v>140406.53900023529</v>
      </c>
      <c r="AB25">
        <v>56148.406911580256</v>
      </c>
      <c r="AC25">
        <v>6836.9730012878781</v>
      </c>
    </row>
    <row r="26" spans="1:29" x14ac:dyDescent="0.3">
      <c r="A26" s="9" t="s">
        <v>94</v>
      </c>
      <c r="B26" t="s">
        <v>44</v>
      </c>
      <c r="C26">
        <v>387</v>
      </c>
    </row>
    <row r="27" spans="1:29" ht="15" thickBot="1" x14ac:dyDescent="0.35">
      <c r="A27" t="s">
        <v>46</v>
      </c>
      <c r="D27" t="s">
        <v>47</v>
      </c>
      <c r="E27">
        <v>0.1</v>
      </c>
      <c r="F27">
        <v>0.15</v>
      </c>
      <c r="G27">
        <v>0.2</v>
      </c>
      <c r="H27">
        <v>0.25</v>
      </c>
      <c r="I27">
        <v>0.3</v>
      </c>
      <c r="J27">
        <v>0.5</v>
      </c>
      <c r="K27">
        <v>1</v>
      </c>
    </row>
    <row r="28" spans="1:29" ht="16.2" thickBot="1" x14ac:dyDescent="0.35">
      <c r="A28">
        <v>210105002</v>
      </c>
      <c r="D28" t="s">
        <v>52</v>
      </c>
      <c r="E28" s="15">
        <v>15108171.960000001</v>
      </c>
      <c r="F28" s="15">
        <v>10778958.99</v>
      </c>
      <c r="G28" s="15">
        <v>8621128.3100000005</v>
      </c>
      <c r="H28" s="15">
        <v>7294001.3200000003</v>
      </c>
      <c r="I28" s="15">
        <v>6015387.5700000003</v>
      </c>
      <c r="J28" s="15">
        <v>2577642.86</v>
      </c>
      <c r="K28" s="15">
        <v>364878.31</v>
      </c>
    </row>
    <row r="29" spans="1:29" ht="16.2" thickBot="1" x14ac:dyDescent="0.35">
      <c r="A29" t="s">
        <v>56</v>
      </c>
      <c r="D29" t="s">
        <v>57</v>
      </c>
      <c r="E29" s="16">
        <v>48.347310229999998</v>
      </c>
      <c r="F29" s="16">
        <v>33.840639199999998</v>
      </c>
      <c r="G29" s="16">
        <v>43.470910420000003</v>
      </c>
      <c r="H29" s="16">
        <v>50.900904609999998</v>
      </c>
      <c r="I29" s="16">
        <v>63.77829483</v>
      </c>
      <c r="J29" s="16">
        <v>70.090905179999993</v>
      </c>
      <c r="K29" s="16">
        <v>20.944564759999999</v>
      </c>
    </row>
    <row r="30" spans="1:29" ht="16.2" thickBot="1" x14ac:dyDescent="0.35">
      <c r="A30" t="s">
        <v>61</v>
      </c>
      <c r="B30">
        <v>0.4</v>
      </c>
      <c r="C30" t="s">
        <v>62</v>
      </c>
      <c r="D30" t="s">
        <v>63</v>
      </c>
      <c r="E30" s="16">
        <v>4639271.557</v>
      </c>
      <c r="F30" s="16">
        <v>2760380.952</v>
      </c>
      <c r="G30" s="16">
        <v>1745070.7849999999</v>
      </c>
      <c r="H30" s="16">
        <v>1245519.949</v>
      </c>
      <c r="I30" s="16">
        <v>861445.30240000004</v>
      </c>
      <c r="J30" s="16">
        <v>215423.4234</v>
      </c>
      <c r="K30" s="16">
        <v>20290.862290000001</v>
      </c>
    </row>
    <row r="31" spans="1:29" ht="18" thickBot="1" x14ac:dyDescent="0.5">
      <c r="B31" s="13">
        <f>B30*25.4/(PI()*4)</f>
        <v>0.80850711090682836</v>
      </c>
      <c r="C31" t="s">
        <v>65</v>
      </c>
      <c r="D31" t="s">
        <v>57</v>
      </c>
      <c r="E31" s="16">
        <v>35.343082209999999</v>
      </c>
      <c r="F31" s="16">
        <v>33.950580330000001</v>
      </c>
      <c r="G31" s="16">
        <v>30.268402300000002</v>
      </c>
      <c r="H31" s="16">
        <v>26.46022748</v>
      </c>
      <c r="I31" s="16">
        <v>24.55956054</v>
      </c>
      <c r="J31" s="16">
        <v>11.991388840000001</v>
      </c>
      <c r="K31" s="16">
        <v>1.7515332130000001</v>
      </c>
    </row>
    <row r="32" spans="1:29" ht="16.2" thickBot="1" x14ac:dyDescent="0.35">
      <c r="A32" t="s">
        <v>70</v>
      </c>
      <c r="B32">
        <v>28</v>
      </c>
      <c r="C32" t="s">
        <v>71</v>
      </c>
      <c r="D32" t="s">
        <v>72</v>
      </c>
      <c r="E32" s="16">
        <v>67.826404620000005</v>
      </c>
      <c r="F32" s="16">
        <v>72.926819960000003</v>
      </c>
      <c r="G32" s="16">
        <v>78.340581900000004</v>
      </c>
      <c r="H32" s="16">
        <v>81.573480320000002</v>
      </c>
      <c r="I32" s="16">
        <v>84.309482450000004</v>
      </c>
      <c r="J32" s="16">
        <v>90.600214519999994</v>
      </c>
      <c r="K32" s="16">
        <v>93.87015882</v>
      </c>
    </row>
    <row r="33" spans="1:20" ht="16.2" thickBot="1" x14ac:dyDescent="0.35">
      <c r="D33" t="s">
        <v>74</v>
      </c>
      <c r="E33" s="16">
        <v>69.578855829999995</v>
      </c>
      <c r="F33" s="16">
        <v>74.660750820000004</v>
      </c>
      <c r="G33" s="16">
        <v>80.140092469999999</v>
      </c>
      <c r="H33" s="16">
        <v>83.400292829999998</v>
      </c>
      <c r="I33" s="16">
        <v>86.110451330000004</v>
      </c>
      <c r="J33" s="16">
        <v>91.340643790000001</v>
      </c>
      <c r="K33" s="16">
        <v>93.608023849999995</v>
      </c>
    </row>
    <row r="34" spans="1:20" ht="16.2" thickBot="1" x14ac:dyDescent="0.35">
      <c r="D34" t="s">
        <v>77</v>
      </c>
      <c r="E34" s="16">
        <v>70.452010999999999</v>
      </c>
      <c r="F34" s="16">
        <v>75.602679749999993</v>
      </c>
      <c r="G34" s="16">
        <v>80.847624289999999</v>
      </c>
      <c r="H34" s="16">
        <v>83.878667329999999</v>
      </c>
      <c r="I34" s="16">
        <v>86.747666760000001</v>
      </c>
      <c r="J34" s="16">
        <v>93.237118319999993</v>
      </c>
      <c r="K34" s="16">
        <v>96.077547339999995</v>
      </c>
    </row>
    <row r="35" spans="1:20" ht="16.2" thickBot="1" x14ac:dyDescent="0.35">
      <c r="D35" t="s">
        <v>80</v>
      </c>
      <c r="E35" s="16">
        <v>1.337117176</v>
      </c>
      <c r="F35" s="16">
        <v>1.357324081</v>
      </c>
      <c r="G35" s="16">
        <v>1.2925492329999999</v>
      </c>
      <c r="H35" s="16">
        <v>1.2165506749999999</v>
      </c>
      <c r="I35" s="16">
        <v>1.264533847</v>
      </c>
      <c r="J35" s="16">
        <v>1.360031419</v>
      </c>
      <c r="K35" s="16">
        <v>1.35645525</v>
      </c>
    </row>
    <row r="36" spans="1:20" ht="16.2" thickBot="1" x14ac:dyDescent="0.35">
      <c r="D36" t="s">
        <v>84</v>
      </c>
      <c r="E36" s="16">
        <v>69.285757149999995</v>
      </c>
      <c r="F36" s="16">
        <v>74.396750179999998</v>
      </c>
      <c r="G36" s="16">
        <v>79.776099549999998</v>
      </c>
      <c r="H36" s="16">
        <v>82.950813490000002</v>
      </c>
      <c r="I36" s="16">
        <v>85.722533510000005</v>
      </c>
      <c r="J36" s="16">
        <v>91.725992210000001</v>
      </c>
      <c r="K36" s="16">
        <v>94.518576670000002</v>
      </c>
    </row>
    <row r="38" spans="1:20" x14ac:dyDescent="0.3">
      <c r="A38" t="s">
        <v>55</v>
      </c>
    </row>
    <row r="39" spans="1:20" x14ac:dyDescent="0.3">
      <c r="A39" s="9" t="s">
        <v>43</v>
      </c>
      <c r="B39" t="s">
        <v>44</v>
      </c>
      <c r="C39">
        <v>309</v>
      </c>
      <c r="M39" t="s">
        <v>45</v>
      </c>
      <c r="N39" t="s">
        <v>155</v>
      </c>
      <c r="O39">
        <f>AVERAGE(C39,C51,C63)</f>
        <v>327</v>
      </c>
    </row>
    <row r="40" spans="1:20" x14ac:dyDescent="0.3">
      <c r="A40" t="s">
        <v>46</v>
      </c>
      <c r="D40" t="s">
        <v>47</v>
      </c>
      <c r="E40">
        <v>0.1</v>
      </c>
      <c r="F40">
        <v>0.15</v>
      </c>
      <c r="G40">
        <v>0.2</v>
      </c>
      <c r="H40">
        <v>0.25</v>
      </c>
      <c r="I40">
        <v>0.3</v>
      </c>
      <c r="J40">
        <v>0.5</v>
      </c>
      <c r="K40">
        <v>1</v>
      </c>
      <c r="M40" t="s">
        <v>48</v>
      </c>
      <c r="N40" s="11">
        <f>AVERAGE(E49,E61,E73)</f>
        <v>64.61569440000001</v>
      </c>
      <c r="O40" s="11">
        <f t="shared" ref="O40:T40" si="9">AVERAGE(F49,F61,F73)</f>
        <v>71.02150343000001</v>
      </c>
      <c r="P40" s="11">
        <f t="shared" si="9"/>
        <v>76.92911153</v>
      </c>
      <c r="Q40" s="11">
        <f t="shared" si="9"/>
        <v>80.202119209999992</v>
      </c>
      <c r="R40" s="11">
        <f t="shared" si="9"/>
        <v>83.075690733333332</v>
      </c>
      <c r="S40" s="11">
        <f t="shared" si="9"/>
        <v>89.404268183333329</v>
      </c>
      <c r="T40" s="11">
        <f t="shared" si="9"/>
        <v>92.661911426666663</v>
      </c>
    </row>
    <row r="41" spans="1:20" x14ac:dyDescent="0.3">
      <c r="A41">
        <v>210105002</v>
      </c>
      <c r="D41" t="s">
        <v>52</v>
      </c>
      <c r="E41" s="10">
        <v>14772648.32</v>
      </c>
      <c r="F41" s="10">
        <v>10401914.109999999</v>
      </c>
      <c r="G41" s="10">
        <v>8169124.54</v>
      </c>
      <c r="H41" s="10">
        <v>6724533.3799999999</v>
      </c>
      <c r="I41" s="10">
        <v>5325708.12</v>
      </c>
      <c r="J41" s="10">
        <v>2407345.84</v>
      </c>
      <c r="K41" s="10">
        <v>417623.55</v>
      </c>
      <c r="M41" t="s">
        <v>53</v>
      </c>
      <c r="N41" s="11">
        <f t="shared" ref="N41:T41" si="10">STDEV(E45,E46,E47,E57,E58,E59,E69,E70,E71)</f>
        <v>10.768884677728492</v>
      </c>
      <c r="O41" s="11">
        <f t="shared" si="10"/>
        <v>5.2538984157849056</v>
      </c>
      <c r="P41" s="11">
        <f t="shared" si="10"/>
        <v>2.0912160537545716</v>
      </c>
      <c r="Q41" s="11">
        <f t="shared" si="10"/>
        <v>1.7378122474754187</v>
      </c>
      <c r="R41" s="11">
        <f t="shared" si="10"/>
        <v>1.7390942787211772</v>
      </c>
      <c r="S41" s="11">
        <f t="shared" si="10"/>
        <v>1.6069025105545176</v>
      </c>
      <c r="T41" s="11">
        <f t="shared" si="10"/>
        <v>2.9221865110257093</v>
      </c>
    </row>
    <row r="42" spans="1:20" x14ac:dyDescent="0.3">
      <c r="A42" t="s">
        <v>56</v>
      </c>
      <c r="D42" t="s">
        <v>57</v>
      </c>
      <c r="E42">
        <v>14.27250413</v>
      </c>
      <c r="F42">
        <v>8.6076269179999993</v>
      </c>
      <c r="G42">
        <v>6.0497008689999996</v>
      </c>
      <c r="H42">
        <v>9.2939485420000008</v>
      </c>
      <c r="I42">
        <v>7.3630861019999996</v>
      </c>
      <c r="J42">
        <v>4.0387563709999998</v>
      </c>
      <c r="K42">
        <v>5.1754299760000002</v>
      </c>
      <c r="M42" t="s">
        <v>58</v>
      </c>
      <c r="N42" s="12">
        <f t="shared" ref="N42:T42" si="11">AVERAGE(E53,E41,E65)</f>
        <v>14213963.83</v>
      </c>
      <c r="O42" s="12">
        <f t="shared" si="11"/>
        <v>10019822.390000001</v>
      </c>
      <c r="P42" s="12">
        <f t="shared" si="11"/>
        <v>7911899.0100000007</v>
      </c>
      <c r="Q42" s="12">
        <f t="shared" si="11"/>
        <v>6569447.9299999997</v>
      </c>
      <c r="R42" s="12">
        <f t="shared" si="11"/>
        <v>5256345.3933333335</v>
      </c>
      <c r="S42" s="12">
        <f t="shared" si="11"/>
        <v>2180094.4433333334</v>
      </c>
      <c r="T42" s="12">
        <f t="shared" si="11"/>
        <v>314822.60333333333</v>
      </c>
    </row>
    <row r="43" spans="1:20" x14ac:dyDescent="0.3">
      <c r="A43" t="s">
        <v>61</v>
      </c>
      <c r="B43">
        <v>0.3</v>
      </c>
      <c r="C43" t="s">
        <v>62</v>
      </c>
      <c r="D43" t="s">
        <v>63</v>
      </c>
      <c r="E43">
        <v>7329197.659</v>
      </c>
      <c r="F43">
        <v>3703781.9550000001</v>
      </c>
      <c r="G43">
        <v>2009990.4709999999</v>
      </c>
      <c r="H43">
        <v>1324728.8629999999</v>
      </c>
      <c r="I43">
        <v>866698.52540000004</v>
      </c>
      <c r="J43">
        <v>244962.7512</v>
      </c>
      <c r="K43">
        <v>26388.50389</v>
      </c>
      <c r="N43" s="12">
        <f t="shared" ref="N43:T43" si="12">STDEV(E41,E53,E65)</f>
        <v>677279.68888316909</v>
      </c>
      <c r="O43" s="12">
        <f t="shared" si="12"/>
        <v>459188.21340969851</v>
      </c>
      <c r="P43" s="12">
        <f t="shared" si="12"/>
        <v>346613.01608183229</v>
      </c>
      <c r="Q43" s="12">
        <f t="shared" si="12"/>
        <v>266034.47904286906</v>
      </c>
      <c r="R43" s="12">
        <f t="shared" si="12"/>
        <v>187627.38715514241</v>
      </c>
      <c r="S43" s="12">
        <f t="shared" si="12"/>
        <v>288364.65019976359</v>
      </c>
      <c r="T43" s="12">
        <f t="shared" si="12"/>
        <v>105035.059913312</v>
      </c>
    </row>
    <row r="44" spans="1:20" ht="16.2" x14ac:dyDescent="0.45">
      <c r="B44" s="13">
        <f>B43*25.4/(PI()*4)</f>
        <v>0.60638033318012119</v>
      </c>
      <c r="C44" t="s">
        <v>65</v>
      </c>
      <c r="D44" t="s">
        <v>57</v>
      </c>
      <c r="E44">
        <v>28.515246659999999</v>
      </c>
      <c r="F44">
        <v>8.3859204869999999</v>
      </c>
      <c r="G44">
        <v>8.5021099549999999</v>
      </c>
      <c r="H44">
        <v>4.5024810180000001</v>
      </c>
      <c r="I44">
        <v>4.2529919329999997</v>
      </c>
      <c r="J44">
        <v>1.1410635600000001</v>
      </c>
      <c r="K44">
        <v>0.77429260229999997</v>
      </c>
      <c r="M44" t="s">
        <v>66</v>
      </c>
      <c r="N44" s="12">
        <f t="shared" ref="N44:T44" si="13">AVERAGE(E43,E55,E67)</f>
        <v>5064407.1323333336</v>
      </c>
      <c r="O44" s="12">
        <f t="shared" si="13"/>
        <v>2911970.6710000001</v>
      </c>
      <c r="P44" s="12">
        <f t="shared" si="13"/>
        <v>1823636.9340000001</v>
      </c>
      <c r="Q44" s="12">
        <f t="shared" si="13"/>
        <v>1297245.0156666667</v>
      </c>
      <c r="R44" s="12">
        <f t="shared" si="13"/>
        <v>886990.52210000006</v>
      </c>
      <c r="S44" s="12">
        <f t="shared" si="13"/>
        <v>228538.08663333333</v>
      </c>
      <c r="T44" s="12">
        <f t="shared" si="13"/>
        <v>21470.193179999998</v>
      </c>
    </row>
    <row r="45" spans="1:20" x14ac:dyDescent="0.3">
      <c r="A45" t="s">
        <v>70</v>
      </c>
      <c r="B45">
        <v>25</v>
      </c>
      <c r="C45" t="s">
        <v>71</v>
      </c>
      <c r="D45" t="s">
        <v>72</v>
      </c>
      <c r="E45">
        <v>49.149672850000002</v>
      </c>
      <c r="F45">
        <v>64.054750650000003</v>
      </c>
      <c r="G45">
        <v>75.36237878</v>
      </c>
      <c r="H45">
        <v>80.170170170000006</v>
      </c>
      <c r="I45">
        <v>83.375643839999995</v>
      </c>
      <c r="J45">
        <v>89.516296420000003</v>
      </c>
      <c r="K45">
        <v>92.075888289999995</v>
      </c>
      <c r="N45" s="12">
        <f t="shared" ref="N45:T45" si="14">STDEV(E43,E55,E67)</f>
        <v>1961450.1735948515</v>
      </c>
      <c r="O45" s="12">
        <f t="shared" si="14"/>
        <v>688882.29095034953</v>
      </c>
      <c r="P45" s="12">
        <f t="shared" si="14"/>
        <v>175659.48365311092</v>
      </c>
      <c r="Q45" s="12">
        <f t="shared" si="14"/>
        <v>69215.025292297345</v>
      </c>
      <c r="R45" s="12">
        <f t="shared" si="14"/>
        <v>57068.176166651945</v>
      </c>
      <c r="S45" s="12">
        <f t="shared" si="14"/>
        <v>14481.699069489498</v>
      </c>
      <c r="T45" s="12">
        <f t="shared" si="14"/>
        <v>4267.0476806873812</v>
      </c>
    </row>
    <row r="46" spans="1:20" x14ac:dyDescent="0.3">
      <c r="D46" t="s">
        <v>74</v>
      </c>
      <c r="E46">
        <v>50.989191820000002</v>
      </c>
      <c r="F46">
        <v>65.020444429999998</v>
      </c>
      <c r="G46">
        <v>76.02015591</v>
      </c>
      <c r="H46">
        <v>80.766960179999998</v>
      </c>
      <c r="I46">
        <v>84.084527059999999</v>
      </c>
      <c r="J46">
        <v>90.142796250000004</v>
      </c>
      <c r="K46">
        <v>94.620621240000006</v>
      </c>
      <c r="M46" t="s">
        <v>75</v>
      </c>
      <c r="N46">
        <f t="shared" ref="N46:T48" si="15">AVERAGE(E45,E57,E69)</f>
        <v>64.374827713333332</v>
      </c>
      <c r="O46">
        <f t="shared" si="15"/>
        <v>71.204262203333329</v>
      </c>
      <c r="P46">
        <f t="shared" si="15"/>
        <v>77.164049340000005</v>
      </c>
      <c r="Q46">
        <f t="shared" si="15"/>
        <v>80.273121140000001</v>
      </c>
      <c r="R46">
        <f t="shared" si="15"/>
        <v>82.91634225</v>
      </c>
      <c r="S46">
        <f t="shared" si="15"/>
        <v>88.860477639999999</v>
      </c>
      <c r="T46">
        <f t="shared" si="15"/>
        <v>90.62850598</v>
      </c>
    </row>
    <row r="47" spans="1:20" x14ac:dyDescent="0.3">
      <c r="D47" t="s">
        <v>77</v>
      </c>
      <c r="E47">
        <v>51.015879920000003</v>
      </c>
      <c r="F47">
        <v>64.100186679999993</v>
      </c>
      <c r="G47">
        <v>74.798771360000003</v>
      </c>
      <c r="H47">
        <v>79.958872249999999</v>
      </c>
      <c r="I47">
        <v>83.719463379999993</v>
      </c>
      <c r="J47">
        <v>89.809121529999999</v>
      </c>
      <c r="K47">
        <v>94.179734620000005</v>
      </c>
      <c r="M47" t="s">
        <v>78</v>
      </c>
      <c r="N47">
        <f t="shared" si="15"/>
        <v>65.148198156666666</v>
      </c>
      <c r="O47">
        <f t="shared" si="15"/>
        <v>71.539163039999991</v>
      </c>
      <c r="P47">
        <f t="shared" si="15"/>
        <v>77.430764240000002</v>
      </c>
      <c r="Q47">
        <f t="shared" si="15"/>
        <v>80.744952800000007</v>
      </c>
      <c r="R47">
        <f t="shared" si="15"/>
        <v>83.562736666666652</v>
      </c>
      <c r="S47">
        <f t="shared" si="15"/>
        <v>90.067775943333345</v>
      </c>
      <c r="T47">
        <f t="shared" si="15"/>
        <v>93.801710336666659</v>
      </c>
    </row>
    <row r="48" spans="1:20" x14ac:dyDescent="0.3">
      <c r="D48" t="s">
        <v>80</v>
      </c>
      <c r="E48">
        <v>1.069834186</v>
      </c>
      <c r="F48">
        <v>0.54490110140000003</v>
      </c>
      <c r="G48">
        <v>0.61129701930000002</v>
      </c>
      <c r="H48">
        <v>0.41908853680000002</v>
      </c>
      <c r="I48">
        <v>0.3544946578</v>
      </c>
      <c r="J48">
        <v>0.31347179739999997</v>
      </c>
      <c r="K48">
        <v>1.359915201</v>
      </c>
      <c r="M48" t="s">
        <v>81</v>
      </c>
      <c r="N48">
        <f t="shared" si="15"/>
        <v>64.324057336666669</v>
      </c>
      <c r="O48">
        <f t="shared" si="15"/>
        <v>70.321085036666659</v>
      </c>
      <c r="P48">
        <f t="shared" si="15"/>
        <v>76.192521006666666</v>
      </c>
      <c r="Q48">
        <f t="shared" si="15"/>
        <v>79.588283689999997</v>
      </c>
      <c r="R48">
        <f t="shared" si="15"/>
        <v>82.747993289999997</v>
      </c>
      <c r="S48">
        <f t="shared" si="15"/>
        <v>89.284550966666657</v>
      </c>
      <c r="T48">
        <f t="shared" si="15"/>
        <v>93.555517960000017</v>
      </c>
    </row>
    <row r="49" spans="1:20" x14ac:dyDescent="0.3">
      <c r="D49" t="s">
        <v>84</v>
      </c>
      <c r="E49">
        <v>50.384914860000002</v>
      </c>
      <c r="F49">
        <v>64.391793919999998</v>
      </c>
      <c r="G49">
        <v>75.393768679999994</v>
      </c>
      <c r="H49">
        <v>80.298667530000003</v>
      </c>
      <c r="I49">
        <v>83.726544759999996</v>
      </c>
      <c r="J49">
        <v>89.82273807</v>
      </c>
      <c r="K49">
        <v>93.625414719999995</v>
      </c>
      <c r="M49" t="s">
        <v>85</v>
      </c>
      <c r="N49">
        <f t="shared" ref="N49:T49" si="16">STDEV(E57,E45,E69)</f>
        <v>13.399612409867295</v>
      </c>
      <c r="O49">
        <f t="shared" si="16"/>
        <v>6.8468697862436132</v>
      </c>
      <c r="P49">
        <f t="shared" si="16"/>
        <v>3.3269617506218685</v>
      </c>
      <c r="Q49">
        <f t="shared" si="16"/>
        <v>2.8874377937270777</v>
      </c>
      <c r="R49">
        <f t="shared" si="16"/>
        <v>2.9143095890008253</v>
      </c>
      <c r="S49">
        <f t="shared" si="16"/>
        <v>2.9165141298458739</v>
      </c>
      <c r="T49">
        <f t="shared" si="16"/>
        <v>4.8118210987143515</v>
      </c>
    </row>
    <row r="50" spans="1:20" x14ac:dyDescent="0.3">
      <c r="M50" t="s">
        <v>87</v>
      </c>
      <c r="N50">
        <f t="shared" ref="N50:T51" si="17">STDEV(E46,E58,E70)</f>
        <v>12.2802320365619</v>
      </c>
      <c r="O50">
        <f t="shared" si="17"/>
        <v>5.7543627446602343</v>
      </c>
      <c r="P50">
        <f t="shared" si="17"/>
        <v>1.7924612856857742</v>
      </c>
      <c r="Q50">
        <f t="shared" si="17"/>
        <v>1.413454070847959</v>
      </c>
      <c r="R50">
        <f t="shared" si="17"/>
        <v>1.3632556077028071</v>
      </c>
      <c r="S50">
        <f t="shared" si="17"/>
        <v>0.5495669704991949</v>
      </c>
      <c r="T50">
        <f t="shared" si="17"/>
        <v>0.90207098151261755</v>
      </c>
    </row>
    <row r="51" spans="1:20" x14ac:dyDescent="0.3">
      <c r="A51" s="9" t="s">
        <v>89</v>
      </c>
      <c r="B51" t="s">
        <v>44</v>
      </c>
      <c r="C51">
        <v>343</v>
      </c>
      <c r="M51" t="s">
        <v>90</v>
      </c>
      <c r="N51">
        <f t="shared" si="17"/>
        <v>11.527439152730834</v>
      </c>
      <c r="O51">
        <f t="shared" si="17"/>
        <v>5.4068050211262735</v>
      </c>
      <c r="P51">
        <f t="shared" si="17"/>
        <v>1.3917690758586816</v>
      </c>
      <c r="Q51">
        <f t="shared" si="17"/>
        <v>0.85443593539690488</v>
      </c>
      <c r="R51">
        <f t="shared" si="17"/>
        <v>1.0913947345580577</v>
      </c>
      <c r="S51">
        <f t="shared" si="17"/>
        <v>0.62852193056667527</v>
      </c>
      <c r="T51">
        <f t="shared" si="17"/>
        <v>0.91690993335351878</v>
      </c>
    </row>
    <row r="52" spans="1:20" x14ac:dyDescent="0.3">
      <c r="A52" t="s">
        <v>46</v>
      </c>
      <c r="D52" t="s">
        <v>47</v>
      </c>
      <c r="E52">
        <v>0.1</v>
      </c>
      <c r="F52">
        <v>0.15</v>
      </c>
      <c r="G52">
        <v>0.2</v>
      </c>
      <c r="H52">
        <v>0.25</v>
      </c>
      <c r="I52">
        <v>0.3</v>
      </c>
      <c r="J52">
        <v>0.5</v>
      </c>
      <c r="K52">
        <v>1</v>
      </c>
    </row>
    <row r="53" spans="1:20" x14ac:dyDescent="0.3">
      <c r="A53">
        <v>210105002</v>
      </c>
      <c r="D53" t="s">
        <v>52</v>
      </c>
      <c r="E53" s="10">
        <v>14408553.550000001</v>
      </c>
      <c r="F53" s="10">
        <v>10147144.640000001</v>
      </c>
      <c r="G53" s="10">
        <v>8048836.3399999999</v>
      </c>
      <c r="H53" s="10">
        <v>6721547.7999999998</v>
      </c>
      <c r="I53" s="10">
        <v>5399415.6699999999</v>
      </c>
      <c r="J53" s="10">
        <v>2277233.48</v>
      </c>
      <c r="K53" s="10">
        <v>319156.65999999997</v>
      </c>
    </row>
    <row r="54" spans="1:20" x14ac:dyDescent="0.3">
      <c r="A54" t="s">
        <v>56</v>
      </c>
      <c r="D54" t="s">
        <v>57</v>
      </c>
      <c r="E54">
        <v>1176.2924700000001</v>
      </c>
      <c r="F54">
        <v>866.31250030000001</v>
      </c>
      <c r="G54">
        <v>710.78743489999999</v>
      </c>
      <c r="H54">
        <v>619.3670247</v>
      </c>
      <c r="I54">
        <v>508.50570740000001</v>
      </c>
      <c r="J54">
        <v>226.40749210000001</v>
      </c>
      <c r="K54">
        <v>32.43658447</v>
      </c>
    </row>
    <row r="55" spans="1:20" x14ac:dyDescent="0.3">
      <c r="A55" t="s">
        <v>61</v>
      </c>
      <c r="B55">
        <v>0.3</v>
      </c>
      <c r="C55" t="s">
        <v>62</v>
      </c>
      <c r="D55" t="s">
        <v>63</v>
      </c>
      <c r="E55">
        <v>3913854.605</v>
      </c>
      <c r="F55">
        <v>2450224.4739999999</v>
      </c>
      <c r="G55">
        <v>1661102.227</v>
      </c>
      <c r="H55">
        <v>1218509.2590000001</v>
      </c>
      <c r="I55">
        <v>842841.46649999998</v>
      </c>
      <c r="J55">
        <v>217606.85690000001</v>
      </c>
      <c r="K55">
        <v>18755.380379999999</v>
      </c>
    </row>
    <row r="56" spans="1:20" ht="16.2" x14ac:dyDescent="0.45">
      <c r="B56" s="13">
        <f>B55*25.4/(PI()*4)</f>
        <v>0.60638033318012119</v>
      </c>
      <c r="C56" t="s">
        <v>65</v>
      </c>
      <c r="D56" t="s">
        <v>57</v>
      </c>
      <c r="E56">
        <v>37.258197389999999</v>
      </c>
      <c r="F56">
        <v>31.712641519999998</v>
      </c>
      <c r="G56">
        <v>22.41034466</v>
      </c>
      <c r="H56">
        <v>15.51612098</v>
      </c>
      <c r="I56">
        <v>10.930180829999999</v>
      </c>
      <c r="J56">
        <v>6.5313706549999999</v>
      </c>
      <c r="K56">
        <v>0.88656752270000005</v>
      </c>
    </row>
    <row r="57" spans="1:20" x14ac:dyDescent="0.3">
      <c r="A57" t="s">
        <v>70</v>
      </c>
      <c r="B57">
        <v>25.2</v>
      </c>
      <c r="C57" t="s">
        <v>71</v>
      </c>
      <c r="D57" t="s">
        <v>72</v>
      </c>
      <c r="E57">
        <v>74.373952290000005</v>
      </c>
      <c r="F57">
        <v>77.701857230000002</v>
      </c>
      <c r="G57">
        <v>81.003279059999997</v>
      </c>
      <c r="H57">
        <v>83.210657580000003</v>
      </c>
      <c r="I57">
        <v>85.573728329999994</v>
      </c>
      <c r="J57">
        <v>91.393246660000003</v>
      </c>
      <c r="K57">
        <v>94.550504829999994</v>
      </c>
    </row>
    <row r="58" spans="1:20" x14ac:dyDescent="0.3">
      <c r="D58" t="s">
        <v>74</v>
      </c>
      <c r="E58">
        <v>72.895536289999995</v>
      </c>
      <c r="F58">
        <v>75.913161909999999</v>
      </c>
      <c r="G58">
        <v>79.447767900000002</v>
      </c>
      <c r="H58">
        <v>82.147274679999995</v>
      </c>
      <c r="I58">
        <v>84.588024559999994</v>
      </c>
      <c r="J58">
        <v>90.575978919999997</v>
      </c>
      <c r="K58">
        <v>93.949723050000003</v>
      </c>
    </row>
    <row r="59" spans="1:20" x14ac:dyDescent="0.3">
      <c r="D59" t="s">
        <v>77</v>
      </c>
      <c r="E59">
        <v>71.204340220000006</v>
      </c>
      <c r="F59">
        <v>73.888544350000004</v>
      </c>
      <c r="G59">
        <v>77.582301020000003</v>
      </c>
      <c r="H59">
        <v>80.194859890000004</v>
      </c>
      <c r="I59">
        <v>82.957475380000005</v>
      </c>
      <c r="J59">
        <v>89.45661475</v>
      </c>
      <c r="K59">
        <v>93.984010060000003</v>
      </c>
    </row>
    <row r="60" spans="1:20" x14ac:dyDescent="0.3">
      <c r="D60" t="s">
        <v>80</v>
      </c>
      <c r="E60">
        <v>1.5859959370000001</v>
      </c>
      <c r="F60">
        <v>1.907872392</v>
      </c>
      <c r="G60">
        <v>1.7128277009999999</v>
      </c>
      <c r="H60">
        <v>1.529582864</v>
      </c>
      <c r="I60">
        <v>1.321305038</v>
      </c>
      <c r="J60">
        <v>0.97223504000000005</v>
      </c>
      <c r="K60">
        <v>0.33739953160000002</v>
      </c>
    </row>
    <row r="61" spans="1:20" x14ac:dyDescent="0.3">
      <c r="D61" t="s">
        <v>84</v>
      </c>
      <c r="E61">
        <v>72.824609600000002</v>
      </c>
      <c r="F61">
        <v>75.834521170000002</v>
      </c>
      <c r="G61">
        <v>79.344449330000003</v>
      </c>
      <c r="H61">
        <v>81.850930719999994</v>
      </c>
      <c r="I61">
        <v>84.373076089999998</v>
      </c>
      <c r="J61">
        <v>90.47528011</v>
      </c>
      <c r="K61">
        <v>94.161412650000003</v>
      </c>
    </row>
    <row r="63" spans="1:20" x14ac:dyDescent="0.3">
      <c r="A63" s="9" t="s">
        <v>94</v>
      </c>
      <c r="B63" t="s">
        <v>44</v>
      </c>
      <c r="C63">
        <v>329</v>
      </c>
    </row>
    <row r="64" spans="1:20" x14ac:dyDescent="0.3">
      <c r="A64" t="s">
        <v>46</v>
      </c>
      <c r="D64" t="s">
        <v>47</v>
      </c>
      <c r="E64">
        <v>0.1</v>
      </c>
      <c r="F64">
        <v>0.15</v>
      </c>
      <c r="G64">
        <v>0.2</v>
      </c>
      <c r="H64">
        <v>0.25</v>
      </c>
      <c r="I64">
        <v>0.3</v>
      </c>
      <c r="J64">
        <v>0.5</v>
      </c>
      <c r="K64">
        <v>1</v>
      </c>
    </row>
    <row r="65" spans="1:11" x14ac:dyDescent="0.3">
      <c r="A65">
        <v>210105002</v>
      </c>
      <c r="D65" t="s">
        <v>52</v>
      </c>
      <c r="E65" s="10">
        <v>13460689.619999999</v>
      </c>
      <c r="F65" s="10">
        <v>9510408.4199999999</v>
      </c>
      <c r="G65" s="10">
        <v>7517736.1500000004</v>
      </c>
      <c r="H65" s="10">
        <v>6262262.6100000003</v>
      </c>
      <c r="I65" s="10">
        <v>5043912.3899999997</v>
      </c>
      <c r="J65" s="10">
        <v>1855704.01</v>
      </c>
      <c r="K65" s="10">
        <v>207687.6</v>
      </c>
    </row>
    <row r="66" spans="1:11" x14ac:dyDescent="0.3">
      <c r="A66" t="s">
        <v>56</v>
      </c>
      <c r="D66" t="s">
        <v>57</v>
      </c>
      <c r="E66">
        <v>80.013571999999996</v>
      </c>
      <c r="F66">
        <v>49.812025859999999</v>
      </c>
      <c r="G66">
        <v>30.596950150000001</v>
      </c>
      <c r="H66">
        <v>22.125459639999999</v>
      </c>
      <c r="I66">
        <v>13.85128519</v>
      </c>
      <c r="J66">
        <v>30.57822925</v>
      </c>
      <c r="K66">
        <v>10.472895210000001</v>
      </c>
    </row>
    <row r="67" spans="1:11" x14ac:dyDescent="0.3">
      <c r="A67" t="s">
        <v>61</v>
      </c>
      <c r="B67">
        <v>0.5</v>
      </c>
      <c r="C67" t="s">
        <v>62</v>
      </c>
      <c r="D67" t="s">
        <v>63</v>
      </c>
      <c r="E67">
        <v>3950169.1329999999</v>
      </c>
      <c r="F67">
        <v>2581905.5839999998</v>
      </c>
      <c r="G67">
        <v>1799818.1040000001</v>
      </c>
      <c r="H67">
        <v>1348496.925</v>
      </c>
      <c r="I67">
        <v>951431.57440000004</v>
      </c>
      <c r="J67">
        <v>223044.65179999999</v>
      </c>
      <c r="K67">
        <v>19266.69527</v>
      </c>
    </row>
    <row r="68" spans="1:11" ht="16.2" x14ac:dyDescent="0.45">
      <c r="B68" s="13">
        <f>B67*25.4/(PI()*4)</f>
        <v>1.0106338886335353</v>
      </c>
      <c r="C68" t="s">
        <v>65</v>
      </c>
      <c r="D68" t="s">
        <v>57</v>
      </c>
      <c r="E68">
        <v>14.33454249</v>
      </c>
      <c r="F68">
        <v>9.4399302850000009</v>
      </c>
      <c r="G68">
        <v>7.6192438200000003</v>
      </c>
      <c r="H68">
        <v>8.1551123220000008</v>
      </c>
      <c r="I68">
        <v>9.4647409459999992</v>
      </c>
      <c r="J68">
        <v>5.6227661160000002</v>
      </c>
      <c r="K68">
        <v>0.98878643450000003</v>
      </c>
    </row>
    <row r="69" spans="1:11" x14ac:dyDescent="0.3">
      <c r="A69" t="s">
        <v>70</v>
      </c>
      <c r="B69">
        <v>24.5</v>
      </c>
      <c r="C69" t="s">
        <v>71</v>
      </c>
      <c r="D69" t="s">
        <v>72</v>
      </c>
      <c r="E69">
        <v>69.600858000000002</v>
      </c>
      <c r="F69">
        <v>71.856178729999996</v>
      </c>
      <c r="G69">
        <v>75.126490180000005</v>
      </c>
      <c r="H69">
        <v>77.438535669999993</v>
      </c>
      <c r="I69">
        <v>79.799654579999995</v>
      </c>
      <c r="J69">
        <v>85.671889840000006</v>
      </c>
      <c r="K69">
        <v>85.259124819999997</v>
      </c>
    </row>
    <row r="70" spans="1:11" x14ac:dyDescent="0.3">
      <c r="D70" t="s">
        <v>74</v>
      </c>
      <c r="E70">
        <v>71.559866360000001</v>
      </c>
      <c r="F70">
        <v>73.683882780000005</v>
      </c>
      <c r="G70">
        <v>76.824368910000004</v>
      </c>
      <c r="H70">
        <v>79.32062354</v>
      </c>
      <c r="I70">
        <v>82.015658380000005</v>
      </c>
      <c r="J70">
        <v>89.484552660000006</v>
      </c>
      <c r="K70">
        <v>92.834786719999997</v>
      </c>
    </row>
    <row r="71" spans="1:11" x14ac:dyDescent="0.3">
      <c r="D71" t="s">
        <v>77</v>
      </c>
      <c r="E71">
        <v>70.751951869999999</v>
      </c>
      <c r="F71">
        <v>72.974524079999995</v>
      </c>
      <c r="G71">
        <v>76.196490639999993</v>
      </c>
      <c r="H71">
        <v>78.611118930000004</v>
      </c>
      <c r="I71">
        <v>81.567041110000005</v>
      </c>
      <c r="J71">
        <v>88.587916620000001</v>
      </c>
      <c r="K71">
        <v>92.502809200000002</v>
      </c>
    </row>
    <row r="72" spans="1:11" x14ac:dyDescent="0.3">
      <c r="D72" t="s">
        <v>80</v>
      </c>
      <c r="E72">
        <v>0.98450128429999995</v>
      </c>
      <c r="F72">
        <v>0.92144706389999997</v>
      </c>
      <c r="G72">
        <v>0.85847969010000003</v>
      </c>
      <c r="H72">
        <v>0.95049137110000004</v>
      </c>
      <c r="I72">
        <v>1.1715790960000001</v>
      </c>
      <c r="J72">
        <v>1.9934712670000001</v>
      </c>
      <c r="K72">
        <v>4.2811958130000001</v>
      </c>
    </row>
    <row r="73" spans="1:11" x14ac:dyDescent="0.3">
      <c r="D73" t="s">
        <v>84</v>
      </c>
      <c r="E73">
        <v>70.637558740000003</v>
      </c>
      <c r="F73">
        <v>72.838195200000001</v>
      </c>
      <c r="G73">
        <v>76.049116580000003</v>
      </c>
      <c r="H73">
        <v>78.456759379999994</v>
      </c>
      <c r="I73">
        <v>81.127451350000001</v>
      </c>
      <c r="J73">
        <v>87.914786370000002</v>
      </c>
      <c r="K73">
        <v>90.198906910000005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AA2F14-1875-4935-BA7C-5733132AF933}">
  <dimension ref="A1:AU147"/>
  <sheetViews>
    <sheetView zoomScaleNormal="100" workbookViewId="0">
      <selection activeCell="D3" sqref="D3:K3"/>
    </sheetView>
  </sheetViews>
  <sheetFormatPr defaultRowHeight="14.4" x14ac:dyDescent="0.3"/>
  <cols>
    <col min="5" max="5" width="12.6640625" bestFit="1" customWidth="1"/>
    <col min="6" max="11" width="12" bestFit="1" customWidth="1"/>
    <col min="13" max="13" width="16.6640625" bestFit="1" customWidth="1"/>
    <col min="14" max="14" width="11.5546875" bestFit="1" customWidth="1"/>
    <col min="15" max="19" width="10.5546875" bestFit="1" customWidth="1"/>
  </cols>
  <sheetData>
    <row r="1" spans="1:47" x14ac:dyDescent="0.3">
      <c r="A1" t="s">
        <v>41</v>
      </c>
      <c r="AG1" t="s">
        <v>42</v>
      </c>
    </row>
    <row r="2" spans="1:47" x14ac:dyDescent="0.3">
      <c r="A2" s="9" t="s">
        <v>43</v>
      </c>
      <c r="B2" t="s">
        <v>44</v>
      </c>
      <c r="C2">
        <v>352</v>
      </c>
      <c r="M2" t="s">
        <v>45</v>
      </c>
      <c r="N2" t="s">
        <v>105</v>
      </c>
      <c r="O2">
        <f>AVERAGE(C2,C14,C26)</f>
        <v>362</v>
      </c>
      <c r="AG2" t="s">
        <v>101</v>
      </c>
      <c r="AH2" t="s">
        <v>102</v>
      </c>
      <c r="AI2" t="s">
        <v>103</v>
      </c>
      <c r="AL2">
        <v>0.15</v>
      </c>
      <c r="AM2">
        <v>0.3</v>
      </c>
      <c r="AN2">
        <v>1</v>
      </c>
    </row>
    <row r="3" spans="1:47" ht="15" customHeight="1" x14ac:dyDescent="0.3">
      <c r="A3" t="s">
        <v>46</v>
      </c>
      <c r="D3" t="s">
        <v>47</v>
      </c>
      <c r="E3">
        <v>0.1</v>
      </c>
      <c r="F3">
        <v>0.15</v>
      </c>
      <c r="G3">
        <v>0.2</v>
      </c>
      <c r="H3">
        <v>0.25</v>
      </c>
      <c r="I3">
        <v>0.3</v>
      </c>
      <c r="J3">
        <v>0.5</v>
      </c>
      <c r="K3">
        <v>1</v>
      </c>
      <c r="M3" t="s">
        <v>48</v>
      </c>
      <c r="N3" s="11">
        <f>AVERAGE(E12,E24,E36)</f>
        <v>8.5172864700000002</v>
      </c>
      <c r="O3" s="11">
        <f t="shared" ref="O3:T3" si="0">AVERAGE(F12,F24,F36)</f>
        <v>15.359562893000001</v>
      </c>
      <c r="P3" s="11">
        <f t="shared" si="0"/>
        <v>19.957188586666664</v>
      </c>
      <c r="Q3" s="11">
        <f t="shared" si="0"/>
        <v>22.366129823333335</v>
      </c>
      <c r="R3" s="11">
        <f t="shared" si="0"/>
        <v>24.466420320000001</v>
      </c>
      <c r="S3" s="11">
        <f t="shared" si="0"/>
        <v>31.200108596666666</v>
      </c>
      <c r="T3" s="11">
        <f t="shared" si="0"/>
        <v>39.914828173333341</v>
      </c>
      <c r="AF3" t="s">
        <v>49</v>
      </c>
      <c r="AG3">
        <f>X26-O46</f>
        <v>-0.2990624566666682</v>
      </c>
      <c r="AH3">
        <f>AA26-R46</f>
        <v>3.6044934616666673</v>
      </c>
      <c r="AI3">
        <f>AC26-T46</f>
        <v>11.957377593333334</v>
      </c>
      <c r="AJ3" s="42" t="s">
        <v>50</v>
      </c>
      <c r="AK3" t="s">
        <v>51</v>
      </c>
      <c r="AL3">
        <v>-0.2990624566666682</v>
      </c>
      <c r="AM3">
        <v>3.6044934616666673</v>
      </c>
      <c r="AN3">
        <v>11.957377593333334</v>
      </c>
    </row>
    <row r="4" spans="1:47" x14ac:dyDescent="0.3">
      <c r="A4">
        <v>210105002</v>
      </c>
      <c r="D4" t="s">
        <v>52</v>
      </c>
      <c r="E4" s="10">
        <v>11033570.210000001</v>
      </c>
      <c r="F4" s="10">
        <v>7966908.4199999999</v>
      </c>
      <c r="G4" s="10">
        <v>6495616.6100000003</v>
      </c>
      <c r="H4" s="10">
        <v>5622754.5800000001</v>
      </c>
      <c r="I4" s="10">
        <v>4815485.96</v>
      </c>
      <c r="J4" s="10">
        <v>2468890.11</v>
      </c>
      <c r="K4" s="10">
        <v>504990.23</v>
      </c>
      <c r="M4" t="s">
        <v>53</v>
      </c>
      <c r="N4" s="11">
        <f>STDEV(E8,E9,E10,E20,E21,E22,E32,E33,E34)</f>
        <v>14.405724471543195</v>
      </c>
      <c r="O4" s="11">
        <f t="shared" ref="O4:T4" si="1">STDEV(F8,F9,F10,F20,F21,F22,F32,F33,F34)</f>
        <v>5.4996505160630837</v>
      </c>
      <c r="P4" s="11">
        <f t="shared" si="1"/>
        <v>2.2657906778859167</v>
      </c>
      <c r="Q4" s="11">
        <f t="shared" si="1"/>
        <v>1.8781262665661944</v>
      </c>
      <c r="R4" s="11">
        <f t="shared" si="1"/>
        <v>2.0531746742444077</v>
      </c>
      <c r="S4" s="11">
        <f t="shared" si="1"/>
        <v>4.0060779188657696</v>
      </c>
      <c r="T4" s="11">
        <f t="shared" si="1"/>
        <v>7.5317161555923633</v>
      </c>
      <c r="AF4" t="s">
        <v>54</v>
      </c>
      <c r="AG4">
        <f>X27-O47</f>
        <v>8.725233988333331</v>
      </c>
      <c r="AH4">
        <f>AA27-R47</f>
        <v>10.185936569999999</v>
      </c>
      <c r="AI4">
        <f>AC27-T47</f>
        <v>5.8491443233333342</v>
      </c>
      <c r="AJ4" s="42"/>
      <c r="AK4" t="s">
        <v>55</v>
      </c>
      <c r="AL4">
        <v>1.7286881603333324</v>
      </c>
      <c r="AM4">
        <v>6.6885496370000048</v>
      </c>
      <c r="AN4">
        <v>19.26765352</v>
      </c>
    </row>
    <row r="5" spans="1:47" x14ac:dyDescent="0.3">
      <c r="A5" t="s">
        <v>56</v>
      </c>
      <c r="D5" t="s">
        <v>57</v>
      </c>
      <c r="E5">
        <v>64.103396989999993</v>
      </c>
      <c r="F5">
        <v>39.891162780000002</v>
      </c>
      <c r="G5">
        <v>31.157262419999999</v>
      </c>
      <c r="H5">
        <v>32.711364240000002</v>
      </c>
      <c r="I5">
        <v>39.096999660000002</v>
      </c>
      <c r="J5">
        <v>60.959177259999997</v>
      </c>
      <c r="K5">
        <v>32.565774699999999</v>
      </c>
      <c r="M5" t="s">
        <v>58</v>
      </c>
      <c r="N5" s="12">
        <f>AVERAGE(E16,E4,E28)</f>
        <v>11304845.176666668</v>
      </c>
      <c r="O5" s="12">
        <f t="shared" ref="O5:T5" si="2">AVERAGE(F16,F4,F28)</f>
        <v>8082350.0566666676</v>
      </c>
      <c r="P5" s="12">
        <f t="shared" si="2"/>
        <v>6528699.8766666679</v>
      </c>
      <c r="Q5" s="12">
        <f t="shared" si="2"/>
        <v>5580489.7333333334</v>
      </c>
      <c r="R5" s="12">
        <f t="shared" si="2"/>
        <v>4678154.2766666664</v>
      </c>
      <c r="S5" s="12">
        <f t="shared" si="2"/>
        <v>2250741.6999999997</v>
      </c>
      <c r="T5" s="12">
        <f t="shared" si="2"/>
        <v>411909.37333333335</v>
      </c>
      <c r="AF5" t="s">
        <v>59</v>
      </c>
      <c r="AG5">
        <f>X28-O48</f>
        <v>-1.6570642133333315</v>
      </c>
      <c r="AH5">
        <f>AA28-R48</f>
        <v>1.4089436266666695</v>
      </c>
      <c r="AI5">
        <f>AC28-T48</f>
        <v>4.8754081550000024</v>
      </c>
      <c r="AJ5" s="42"/>
      <c r="AK5" t="s">
        <v>60</v>
      </c>
      <c r="AL5">
        <v>4.1092245950000006</v>
      </c>
      <c r="AM5">
        <v>7.7102528499999998</v>
      </c>
      <c r="AN5">
        <v>16.018970496666668</v>
      </c>
    </row>
    <row r="6" spans="1:47" x14ac:dyDescent="0.3">
      <c r="A6" t="s">
        <v>61</v>
      </c>
      <c r="B6">
        <v>0.2</v>
      </c>
      <c r="C6" t="s">
        <v>62</v>
      </c>
      <c r="D6" t="s">
        <v>63</v>
      </c>
      <c r="E6">
        <v>9031191.6380000003</v>
      </c>
      <c r="F6">
        <v>6494817.6540000001</v>
      </c>
      <c r="G6">
        <v>5177801.3940000003</v>
      </c>
      <c r="H6">
        <v>4394533.1009999998</v>
      </c>
      <c r="I6">
        <v>3701039.4890000001</v>
      </c>
      <c r="J6">
        <v>1796111.4979999999</v>
      </c>
      <c r="K6">
        <v>343454.12310000003</v>
      </c>
      <c r="M6" t="s">
        <v>53</v>
      </c>
      <c r="N6" s="12">
        <f>STDEV(E4,E16,E28)</f>
        <v>581263.6405019915</v>
      </c>
      <c r="O6" s="12">
        <f t="shared" ref="O6:T6" si="3">STDEV(F4,F16,F28)</f>
        <v>366230.23403214529</v>
      </c>
      <c r="P6" s="12">
        <f t="shared" si="3"/>
        <v>281500.26496766985</v>
      </c>
      <c r="Q6" s="12">
        <f t="shared" si="3"/>
        <v>280103.65124582039</v>
      </c>
      <c r="R6" s="12">
        <f t="shared" si="3"/>
        <v>298272.02503980172</v>
      </c>
      <c r="S6" s="12">
        <f t="shared" si="3"/>
        <v>213559.29999768466</v>
      </c>
      <c r="T6" s="12">
        <f t="shared" si="3"/>
        <v>81001.225396178954</v>
      </c>
      <c r="AF6" t="s">
        <v>64</v>
      </c>
      <c r="AG6">
        <f>X26-O83</f>
        <v>1.7286881603333324</v>
      </c>
      <c r="AH6">
        <f>AA26-R83</f>
        <v>6.6885496370000048</v>
      </c>
      <c r="AI6">
        <f>AC26-T83</f>
        <v>19.26765352</v>
      </c>
      <c r="AJ6" s="42"/>
      <c r="AK6" t="s">
        <v>41</v>
      </c>
      <c r="AL6">
        <v>1.1247780506666665</v>
      </c>
      <c r="AM6">
        <v>1.6133066350000007</v>
      </c>
      <c r="AN6">
        <v>11.325560426666669</v>
      </c>
    </row>
    <row r="7" spans="1:47" ht="16.2" x14ac:dyDescent="0.45">
      <c r="B7" s="13">
        <f>B6*25.4/(PI()*4)</f>
        <v>0.40425355545341418</v>
      </c>
      <c r="C7" t="s">
        <v>65</v>
      </c>
      <c r="D7" t="s">
        <v>57</v>
      </c>
      <c r="E7">
        <v>15.14763868</v>
      </c>
      <c r="F7">
        <v>11.2452106</v>
      </c>
      <c r="G7">
        <v>16.589472170000001</v>
      </c>
      <c r="H7">
        <v>23.646567539999999</v>
      </c>
      <c r="I7">
        <v>33.604339240000002</v>
      </c>
      <c r="J7">
        <v>47.755623960000001</v>
      </c>
      <c r="K7">
        <v>23.040018830000001</v>
      </c>
      <c r="M7" t="s">
        <v>66</v>
      </c>
      <c r="N7" s="12">
        <f>AVERAGE(E6,E18,E30)</f>
        <v>10401218.407</v>
      </c>
      <c r="O7" s="12">
        <f t="shared" ref="O7:T7" si="4">AVERAGE(F6,F18,F30)</f>
        <v>6853544.723666667</v>
      </c>
      <c r="P7" s="12">
        <f t="shared" si="4"/>
        <v>5227956.3233333342</v>
      </c>
      <c r="Q7" s="12">
        <f t="shared" si="4"/>
        <v>4333015.9143333333</v>
      </c>
      <c r="R7" s="12">
        <f t="shared" si="4"/>
        <v>3535128.3076666668</v>
      </c>
      <c r="S7" s="12">
        <f t="shared" si="4"/>
        <v>1555769.9309999999</v>
      </c>
      <c r="T7" s="12">
        <f t="shared" si="4"/>
        <v>251871.10309999998</v>
      </c>
      <c r="AF7" t="s">
        <v>67</v>
      </c>
      <c r="AG7">
        <f>X27-O84</f>
        <v>12.294831864999999</v>
      </c>
      <c r="AH7">
        <f>AA27-R84</f>
        <v>14.393193030000003</v>
      </c>
      <c r="AI7">
        <f>AC27-T84</f>
        <v>18.214573399999999</v>
      </c>
      <c r="AJ7" s="42" t="s">
        <v>68</v>
      </c>
      <c r="AK7" t="s">
        <v>51</v>
      </c>
      <c r="AL7">
        <v>8.725233988333331</v>
      </c>
      <c r="AM7">
        <v>10.185936569999999</v>
      </c>
      <c r="AN7">
        <v>5.8491443233333342</v>
      </c>
      <c r="AR7" t="s">
        <v>69</v>
      </c>
    </row>
    <row r="8" spans="1:47" x14ac:dyDescent="0.3">
      <c r="A8" t="s">
        <v>70</v>
      </c>
      <c r="B8">
        <v>36</v>
      </c>
      <c r="C8" t="s">
        <v>71</v>
      </c>
      <c r="D8" t="s">
        <v>72</v>
      </c>
      <c r="E8">
        <v>15.80507315</v>
      </c>
      <c r="F8">
        <v>16.094030159999999</v>
      </c>
      <c r="G8">
        <v>18.18512745</v>
      </c>
      <c r="H8">
        <v>19.928812610000001</v>
      </c>
      <c r="I8">
        <v>21.237485960000001</v>
      </c>
      <c r="J8">
        <v>25.173590229999999</v>
      </c>
      <c r="K8">
        <v>29.918824529999998</v>
      </c>
      <c r="M8" t="s">
        <v>53</v>
      </c>
      <c r="N8" s="12">
        <f>STDEV(E6,E18,E30)</f>
        <v>2421740.6989655062</v>
      </c>
      <c r="O8" s="12">
        <f t="shared" ref="O8:T8" si="5">STDEV(F6,F18,F30)</f>
        <v>780294.09593020019</v>
      </c>
      <c r="P8" s="12">
        <f t="shared" si="5"/>
        <v>309298.93707283901</v>
      </c>
      <c r="Q8" s="12">
        <f t="shared" si="5"/>
        <v>228083.92242976636</v>
      </c>
      <c r="R8" s="12">
        <f t="shared" si="5"/>
        <v>247256.72251272388</v>
      </c>
      <c r="S8" s="12">
        <f t="shared" si="5"/>
        <v>226459.68487983791</v>
      </c>
      <c r="T8" s="12">
        <f t="shared" si="5"/>
        <v>79928.308906539547</v>
      </c>
      <c r="AF8" t="s">
        <v>73</v>
      </c>
      <c r="AG8">
        <f>X28-O85</f>
        <v>-3.475606767333332</v>
      </c>
      <c r="AH8">
        <f>AA28-R85</f>
        <v>-5.7041710000000023E-2</v>
      </c>
      <c r="AI8">
        <f>AC28-T85</f>
        <v>1.8136028083333358</v>
      </c>
      <c r="AJ8" s="42"/>
      <c r="AK8" t="s">
        <v>55</v>
      </c>
      <c r="AL8">
        <v>12.294831864999999</v>
      </c>
      <c r="AM8">
        <v>14.393193030000003</v>
      </c>
      <c r="AN8">
        <v>18.214573399999999</v>
      </c>
      <c r="AS8" s="10">
        <v>0.15</v>
      </c>
      <c r="AT8" s="10">
        <v>0.3</v>
      </c>
      <c r="AU8" s="10">
        <v>1</v>
      </c>
    </row>
    <row r="9" spans="1:47" x14ac:dyDescent="0.3">
      <c r="D9" t="s">
        <v>74</v>
      </c>
      <c r="E9">
        <v>20.987561060000001</v>
      </c>
      <c r="F9">
        <v>21.357818000000002</v>
      </c>
      <c r="G9">
        <v>22.793755489999999</v>
      </c>
      <c r="H9">
        <v>24.112001580000001</v>
      </c>
      <c r="I9">
        <v>25.180688060000001</v>
      </c>
      <c r="J9">
        <v>30.025288</v>
      </c>
      <c r="K9">
        <v>35.994397759999998</v>
      </c>
      <c r="M9" t="s">
        <v>75</v>
      </c>
      <c r="N9">
        <f>AVERAGE(E8,E20,E32)</f>
        <v>5.6464908700000009</v>
      </c>
      <c r="O9">
        <f t="shared" ref="O9:T9" si="6">AVERAGE(F8,F20,F32)</f>
        <v>13.141753219333333</v>
      </c>
      <c r="P9">
        <f t="shared" si="6"/>
        <v>18.275464513333333</v>
      </c>
      <c r="Q9">
        <f t="shared" si="6"/>
        <v>20.874743283333334</v>
      </c>
      <c r="R9">
        <f t="shared" si="6"/>
        <v>22.984012280000002</v>
      </c>
      <c r="S9">
        <f t="shared" si="6"/>
        <v>29.354926406666664</v>
      </c>
      <c r="T9">
        <f t="shared" si="6"/>
        <v>37.563093573333333</v>
      </c>
      <c r="AF9" t="s">
        <v>76</v>
      </c>
      <c r="AG9">
        <f>X26-O120</f>
        <v>4.1092245950000006</v>
      </c>
      <c r="AH9">
        <f>AA26-R120</f>
        <v>7.7102528499999998</v>
      </c>
      <c r="AI9">
        <f>AC26-T120</f>
        <v>16.018970496666668</v>
      </c>
      <c r="AJ9" s="42"/>
      <c r="AK9" t="s">
        <v>60</v>
      </c>
      <c r="AL9">
        <v>9.7057542876666663</v>
      </c>
      <c r="AM9">
        <v>13.327260933333338</v>
      </c>
      <c r="AN9">
        <v>22.088846323333332</v>
      </c>
      <c r="AR9">
        <v>315</v>
      </c>
      <c r="AS9">
        <v>10.22832839</v>
      </c>
      <c r="AT9">
        <v>12.248232639999999</v>
      </c>
      <c r="AU9">
        <v>21.224484660000002</v>
      </c>
    </row>
    <row r="10" spans="1:47" x14ac:dyDescent="0.3">
      <c r="D10" t="s">
        <v>77</v>
      </c>
      <c r="E10">
        <v>17.502230610000002</v>
      </c>
      <c r="F10">
        <v>17.847517409999998</v>
      </c>
      <c r="G10">
        <v>19.79019568</v>
      </c>
      <c r="H10">
        <v>21.42276742</v>
      </c>
      <c r="I10">
        <v>22.989543130000001</v>
      </c>
      <c r="J10">
        <v>26.60151282</v>
      </c>
      <c r="K10">
        <v>30.025231290000001</v>
      </c>
      <c r="M10" t="s">
        <v>78</v>
      </c>
      <c r="N10">
        <f>AVERAGE(E9,E21,E33)</f>
        <v>9.0424010270000021</v>
      </c>
      <c r="O10">
        <f t="shared" ref="O10:T10" si="7">AVERAGE(F9,F21,F33)</f>
        <v>15.806941191</v>
      </c>
      <c r="P10">
        <f t="shared" si="7"/>
        <v>20.136312783333334</v>
      </c>
      <c r="Q10">
        <f t="shared" si="7"/>
        <v>22.453391356666668</v>
      </c>
      <c r="R10">
        <f t="shared" si="7"/>
        <v>24.391196969999999</v>
      </c>
      <c r="S10">
        <f t="shared" si="7"/>
        <v>31.072576933333334</v>
      </c>
      <c r="T10">
        <f t="shared" si="7"/>
        <v>39.880614223333332</v>
      </c>
      <c r="AF10" t="s">
        <v>79</v>
      </c>
      <c r="AG10">
        <f>X27-O121</f>
        <v>9.7057542876666663</v>
      </c>
      <c r="AH10">
        <f>AA27-R121</f>
        <v>13.327260933333338</v>
      </c>
      <c r="AI10">
        <f>AC27-T121</f>
        <v>22.088846323333332</v>
      </c>
      <c r="AJ10" s="42"/>
      <c r="AK10" t="s">
        <v>41</v>
      </c>
      <c r="AL10">
        <v>5.5027892539999996</v>
      </c>
      <c r="AM10">
        <v>6.1152106300000035</v>
      </c>
      <c r="AN10">
        <v>13.229279256666665</v>
      </c>
      <c r="AR10">
        <v>324</v>
      </c>
      <c r="AS10">
        <v>12.186697280000001</v>
      </c>
      <c r="AT10">
        <v>17.697133910000002</v>
      </c>
      <c r="AU10">
        <v>38.798688640000002</v>
      </c>
    </row>
    <row r="11" spans="1:47" x14ac:dyDescent="0.3">
      <c r="D11" t="s">
        <v>80</v>
      </c>
      <c r="E11">
        <v>2.6421598720000001</v>
      </c>
      <c r="F11">
        <v>2.6803106240000001</v>
      </c>
      <c r="G11">
        <v>2.3394111789999998</v>
      </c>
      <c r="H11">
        <v>2.1198644359999999</v>
      </c>
      <c r="I11">
        <v>1.9756713290000001</v>
      </c>
      <c r="J11">
        <v>2.4933301239999999</v>
      </c>
      <c r="K11">
        <v>3.4774238749999999</v>
      </c>
      <c r="M11" t="s">
        <v>81</v>
      </c>
      <c r="N11">
        <f>AVERAGE(E10,E22,E34)</f>
        <v>10.862967528666667</v>
      </c>
      <c r="O11">
        <f t="shared" ref="O11:T11" si="8">AVERAGE(F10,F22,F34)</f>
        <v>17.129994266666664</v>
      </c>
      <c r="P11">
        <f t="shared" si="8"/>
        <v>21.459788459999999</v>
      </c>
      <c r="Q11">
        <f t="shared" si="8"/>
        <v>23.770254829999999</v>
      </c>
      <c r="R11">
        <f t="shared" si="8"/>
        <v>26.024051703333331</v>
      </c>
      <c r="S11">
        <f t="shared" si="8"/>
        <v>33.172822453333332</v>
      </c>
      <c r="T11">
        <f t="shared" si="8"/>
        <v>42.300776720000002</v>
      </c>
      <c r="AF11" t="s">
        <v>82</v>
      </c>
      <c r="AG11">
        <f>X28-O122</f>
        <v>3.5259487560000018</v>
      </c>
      <c r="AH11">
        <f>AA28-R122</f>
        <v>7.0265043433333361</v>
      </c>
      <c r="AI11">
        <f>AC28-T122</f>
        <v>20.346537881666663</v>
      </c>
      <c r="AJ11" s="42" t="s">
        <v>83</v>
      </c>
      <c r="AK11" t="s">
        <v>51</v>
      </c>
      <c r="AL11">
        <v>-1.6570642133333315</v>
      </c>
      <c r="AM11">
        <v>1.4089436266666695</v>
      </c>
      <c r="AN11">
        <v>4.8754081550000024</v>
      </c>
      <c r="AR11">
        <v>337</v>
      </c>
      <c r="AS11">
        <v>16.413801060000001</v>
      </c>
      <c r="AT11">
        <v>23.412208849999999</v>
      </c>
      <c r="AU11">
        <v>46.208651240000002</v>
      </c>
    </row>
    <row r="12" spans="1:47" x14ac:dyDescent="0.3">
      <c r="D12" t="s">
        <v>84</v>
      </c>
      <c r="E12">
        <v>18.098288270000001</v>
      </c>
      <c r="F12">
        <v>18.43312186</v>
      </c>
      <c r="G12">
        <v>20.256359539999998</v>
      </c>
      <c r="H12">
        <v>21.821193869999998</v>
      </c>
      <c r="I12">
        <v>23.13590572</v>
      </c>
      <c r="J12">
        <v>27.266797019999998</v>
      </c>
      <c r="K12">
        <v>31.979484530000001</v>
      </c>
      <c r="M12" t="s">
        <v>85</v>
      </c>
      <c r="N12">
        <f>STDEV(E20,E8,E32)</f>
        <v>18.521203631012149</v>
      </c>
      <c r="O12">
        <f t="shared" ref="O12:T12" si="9">STDEV(F20,F8,F32)</f>
        <v>6.9073752946116915</v>
      </c>
      <c r="P12">
        <f t="shared" si="9"/>
        <v>2.0451586332088625</v>
      </c>
      <c r="Q12">
        <f t="shared" si="9"/>
        <v>1.1712402872038779</v>
      </c>
      <c r="R12">
        <f t="shared" si="9"/>
        <v>1.5262911215567379</v>
      </c>
      <c r="S12">
        <f t="shared" si="9"/>
        <v>3.8754257783576085</v>
      </c>
      <c r="T12">
        <f t="shared" si="9"/>
        <v>7.5888835069651446</v>
      </c>
      <c r="AF12" t="s">
        <v>86</v>
      </c>
      <c r="AG12">
        <f>X26-O9</f>
        <v>1.1247780506666665</v>
      </c>
      <c r="AH12">
        <f>AA26-R9</f>
        <v>1.6133066350000007</v>
      </c>
      <c r="AI12">
        <f>AC26-T9</f>
        <v>11.325560426666669</v>
      </c>
      <c r="AJ12" s="42"/>
      <c r="AK12" t="s">
        <v>55</v>
      </c>
      <c r="AL12">
        <v>-3.475606767333332</v>
      </c>
      <c r="AM12">
        <v>-5.7041710000000023E-2</v>
      </c>
      <c r="AN12">
        <v>1.8136028083333358</v>
      </c>
      <c r="AR12">
        <v>346</v>
      </c>
      <c r="AS12">
        <v>14.75131869</v>
      </c>
      <c r="AT12">
        <v>23.546074579999999</v>
      </c>
      <c r="AU12">
        <v>45.135668099999997</v>
      </c>
    </row>
    <row r="13" spans="1:47" x14ac:dyDescent="0.3">
      <c r="M13" t="s">
        <v>87</v>
      </c>
      <c r="N13">
        <f>STDEV(E9,E21,E33)</f>
        <v>16.410587427480873</v>
      </c>
      <c r="O13">
        <f t="shared" ref="O13:T13" si="10">STDEV(F9,F21,F33)</f>
        <v>6.2241407206506176</v>
      </c>
      <c r="P13">
        <f t="shared" si="10"/>
        <v>2.3725560336593543</v>
      </c>
      <c r="Q13">
        <f t="shared" si="10"/>
        <v>1.5088308804600474</v>
      </c>
      <c r="R13">
        <f t="shared" si="10"/>
        <v>0.79992386243863645</v>
      </c>
      <c r="S13">
        <f t="shared" si="10"/>
        <v>2.2553331858212404</v>
      </c>
      <c r="T13">
        <f t="shared" si="10"/>
        <v>6.1277077645376394</v>
      </c>
      <c r="AF13" t="s">
        <v>88</v>
      </c>
      <c r="AG13">
        <f>X27-O10</f>
        <v>5.5027892539999996</v>
      </c>
      <c r="AH13">
        <f>AA27-R10</f>
        <v>6.1152106300000035</v>
      </c>
      <c r="AI13">
        <f>AC27-T10</f>
        <v>13.229279256666665</v>
      </c>
      <c r="AJ13" s="42"/>
      <c r="AK13" t="s">
        <v>60</v>
      </c>
      <c r="AL13">
        <v>3.5259487560000018</v>
      </c>
      <c r="AM13">
        <v>7.0265043433333361</v>
      </c>
      <c r="AN13">
        <v>20.346537881666663</v>
      </c>
      <c r="AR13">
        <v>352</v>
      </c>
      <c r="AS13">
        <v>18.43312186</v>
      </c>
      <c r="AT13">
        <v>23.13590572</v>
      </c>
      <c r="AU13">
        <v>31.979484530000001</v>
      </c>
    </row>
    <row r="14" spans="1:47" x14ac:dyDescent="0.3">
      <c r="A14" s="9" t="s">
        <v>89</v>
      </c>
      <c r="B14" t="s">
        <v>44</v>
      </c>
      <c r="C14">
        <v>390</v>
      </c>
      <c r="M14" t="s">
        <v>90</v>
      </c>
      <c r="N14">
        <f>STDEV(E10,E22,E34)</f>
        <v>14.025978685558897</v>
      </c>
      <c r="O14">
        <f t="shared" ref="O14:T14" si="11">STDEV(F10,F22,F34)</f>
        <v>4.706695286054444</v>
      </c>
      <c r="P14">
        <f t="shared" si="11"/>
        <v>1.7453945233483898</v>
      </c>
      <c r="Q14">
        <f t="shared" si="11"/>
        <v>2.0386111754341356</v>
      </c>
      <c r="R14">
        <f t="shared" si="11"/>
        <v>2.6360103726489172</v>
      </c>
      <c r="S14">
        <f t="shared" si="11"/>
        <v>5.7550278909727597</v>
      </c>
      <c r="T14">
        <f t="shared" si="11"/>
        <v>10.720549082390939</v>
      </c>
      <c r="AF14" t="s">
        <v>91</v>
      </c>
      <c r="AG14">
        <f>X28-O11</f>
        <v>-2.5853316366666625</v>
      </c>
      <c r="AH14">
        <f>AA28-R11</f>
        <v>-1.272987223333331</v>
      </c>
      <c r="AI14">
        <f>AC28-T11</f>
        <v>8.5256138449999952</v>
      </c>
      <c r="AJ14" s="42"/>
      <c r="AK14" t="s">
        <v>41</v>
      </c>
      <c r="AL14">
        <v>-2.5853316366666625</v>
      </c>
      <c r="AM14">
        <v>-1.272987223333331</v>
      </c>
      <c r="AN14">
        <v>8.5256138449999952</v>
      </c>
      <c r="AR14">
        <v>380</v>
      </c>
      <c r="AS14">
        <v>6.3354052019999996</v>
      </c>
      <c r="AT14">
        <v>12.455428380000001</v>
      </c>
      <c r="AU14">
        <v>27.688307829999999</v>
      </c>
    </row>
    <row r="15" spans="1:47" x14ac:dyDescent="0.3">
      <c r="A15" t="s">
        <v>46</v>
      </c>
      <c r="D15" t="s">
        <v>47</v>
      </c>
      <c r="E15">
        <v>0.1</v>
      </c>
      <c r="F15">
        <v>0.15</v>
      </c>
      <c r="G15">
        <v>0.2</v>
      </c>
      <c r="H15">
        <v>0.25</v>
      </c>
      <c r="I15">
        <v>0.3</v>
      </c>
      <c r="J15">
        <v>0.5</v>
      </c>
      <c r="K15">
        <v>1</v>
      </c>
      <c r="AJ15" s="43" t="s">
        <v>92</v>
      </c>
      <c r="AK15" t="s">
        <v>51</v>
      </c>
      <c r="AL15" s="23">
        <f>X20-O40</f>
        <v>2.2563691083333328</v>
      </c>
      <c r="AM15" s="23">
        <f>AA20-R40</f>
        <v>5.0664578850000019</v>
      </c>
      <c r="AN15" s="23">
        <f>AC20-T40</f>
        <v>7.5606433499999994</v>
      </c>
      <c r="AR15">
        <v>380</v>
      </c>
      <c r="AS15">
        <v>10.880625670000001</v>
      </c>
      <c r="AT15">
        <v>21.57246112</v>
      </c>
      <c r="AU15">
        <v>27.786156720000001</v>
      </c>
    </row>
    <row r="16" spans="1:47" x14ac:dyDescent="0.3">
      <c r="A16">
        <v>210105002</v>
      </c>
      <c r="D16" t="s">
        <v>52</v>
      </c>
      <c r="E16" s="10">
        <v>10908810.92</v>
      </c>
      <c r="F16" s="10">
        <v>7787750.7000000002</v>
      </c>
      <c r="G16" s="10">
        <v>6265203.0800000001</v>
      </c>
      <c r="H16" s="10">
        <v>5281655.46</v>
      </c>
      <c r="I16" s="10">
        <v>4335953.78</v>
      </c>
      <c r="J16" s="10">
        <v>2042088.24</v>
      </c>
      <c r="K16" s="10">
        <v>373316.53</v>
      </c>
      <c r="N16" s="10"/>
      <c r="O16" s="10"/>
      <c r="P16" s="10"/>
      <c r="AJ16" s="43"/>
      <c r="AK16" t="s">
        <v>55</v>
      </c>
      <c r="AL16" s="24">
        <f>X20-O77</f>
        <v>3.5159710876666654</v>
      </c>
      <c r="AM16" s="23">
        <f>AA20-R77</f>
        <v>7.0082336516666679</v>
      </c>
      <c r="AN16" s="23">
        <f>AC20-T77</f>
        <v>13.098609903333333</v>
      </c>
      <c r="AR16">
        <v>389</v>
      </c>
      <c r="AS16">
        <v>16.19701315</v>
      </c>
      <c r="AT16">
        <v>21.68760279</v>
      </c>
      <c r="AU16">
        <v>36.948098430000002</v>
      </c>
    </row>
    <row r="17" spans="1:47" x14ac:dyDescent="0.3">
      <c r="A17" t="s">
        <v>56</v>
      </c>
      <c r="D17" t="s">
        <v>57</v>
      </c>
      <c r="E17">
        <v>318.47568439999998</v>
      </c>
      <c r="F17">
        <v>257.8879364</v>
      </c>
      <c r="G17">
        <v>229.88511940000001</v>
      </c>
      <c r="H17">
        <v>199.8503398</v>
      </c>
      <c r="I17">
        <v>158.8804174</v>
      </c>
      <c r="J17">
        <v>100.0210719</v>
      </c>
      <c r="K17">
        <v>19.69370417</v>
      </c>
      <c r="AJ17" s="43"/>
      <c r="AK17" t="s">
        <v>60</v>
      </c>
      <c r="AL17" s="23">
        <f>X20-O114</f>
        <v>5.7803092143333341</v>
      </c>
      <c r="AM17" s="23">
        <f>AA20-R114</f>
        <v>9.3546727116666659</v>
      </c>
      <c r="AN17" s="23">
        <f>AC20-T114</f>
        <v>19.484784899999994</v>
      </c>
      <c r="AR17">
        <v>390</v>
      </c>
      <c r="AS17">
        <v>18.834728720000001</v>
      </c>
      <c r="AT17">
        <v>24.992808480000001</v>
      </c>
      <c r="AU17">
        <v>47.287202129999997</v>
      </c>
    </row>
    <row r="18" spans="1:47" x14ac:dyDescent="0.3">
      <c r="A18" t="s">
        <v>61</v>
      </c>
      <c r="B18">
        <v>0.3</v>
      </c>
      <c r="C18" t="s">
        <v>62</v>
      </c>
      <c r="D18" t="s">
        <v>63</v>
      </c>
      <c r="E18">
        <v>8975047.7630000003</v>
      </c>
      <c r="F18">
        <v>6317125.4400000004</v>
      </c>
      <c r="G18">
        <v>4946799.8990000002</v>
      </c>
      <c r="H18">
        <v>4080482.6549999998</v>
      </c>
      <c r="I18">
        <v>3250948.969</v>
      </c>
      <c r="J18">
        <v>1346375.0630000001</v>
      </c>
      <c r="K18">
        <v>196182.75520000001</v>
      </c>
      <c r="AJ18" s="43"/>
      <c r="AK18" t="s">
        <v>41</v>
      </c>
      <c r="AL18" s="23">
        <f>X20-O3</f>
        <v>1.3474118919999984</v>
      </c>
      <c r="AM18" s="23">
        <f>AA20-R3</f>
        <v>2.1518433449999996</v>
      </c>
      <c r="AN18" s="23">
        <f>AC20-T3</f>
        <v>11.026817836666659</v>
      </c>
      <c r="AR18">
        <v>401</v>
      </c>
      <c r="AS18">
        <v>8.1478060719999998</v>
      </c>
      <c r="AT18">
        <v>10.832887660000001</v>
      </c>
      <c r="AU18">
        <v>18.547442310000001</v>
      </c>
    </row>
    <row r="19" spans="1:47" ht="16.2" x14ac:dyDescent="0.45">
      <c r="B19" s="13">
        <f>B18*25.4/(PI()*4)</f>
        <v>0.60638033318012119</v>
      </c>
      <c r="C19" t="s">
        <v>65</v>
      </c>
      <c r="D19" t="s">
        <v>57</v>
      </c>
      <c r="E19">
        <v>43.171679410000003</v>
      </c>
      <c r="F19">
        <v>28.38529553</v>
      </c>
      <c r="G19">
        <v>18.780665460000002</v>
      </c>
      <c r="H19">
        <v>11.789445430000001</v>
      </c>
      <c r="I19">
        <v>7.0446249999999999</v>
      </c>
      <c r="J19">
        <v>5.4318218219999999</v>
      </c>
      <c r="K19">
        <v>2.2199811569999999</v>
      </c>
      <c r="V19" t="s">
        <v>93</v>
      </c>
    </row>
    <row r="20" spans="1:47" x14ac:dyDescent="0.3">
      <c r="A20" t="s">
        <v>70</v>
      </c>
      <c r="B20">
        <v>33.6</v>
      </c>
      <c r="C20" t="s">
        <v>71</v>
      </c>
      <c r="D20" t="s">
        <v>72</v>
      </c>
      <c r="E20">
        <v>16.865585800000002</v>
      </c>
      <c r="F20">
        <v>18.082380220000001</v>
      </c>
      <c r="G20">
        <v>20.364294770000001</v>
      </c>
      <c r="H20">
        <v>22.184795940000001</v>
      </c>
      <c r="I20">
        <v>24.061723350000001</v>
      </c>
      <c r="J20">
        <v>32.826263099999998</v>
      </c>
      <c r="K20">
        <v>45.095351540000003</v>
      </c>
      <c r="V20" t="s">
        <v>48</v>
      </c>
      <c r="W20">
        <v>12.3310216245</v>
      </c>
      <c r="X20">
        <v>16.706974785</v>
      </c>
      <c r="Y20">
        <v>20.811179469999999</v>
      </c>
      <c r="Z20">
        <v>23.718401780000001</v>
      </c>
      <c r="AA20">
        <v>26.618263665000001</v>
      </c>
      <c r="AB20">
        <v>36.115575765000003</v>
      </c>
      <c r="AC20">
        <v>50.941646009999999</v>
      </c>
    </row>
    <row r="21" spans="1:47" x14ac:dyDescent="0.3">
      <c r="D21" t="s">
        <v>74</v>
      </c>
      <c r="E21">
        <v>15.80921831</v>
      </c>
      <c r="F21">
        <v>16.985077459999999</v>
      </c>
      <c r="G21">
        <v>19.38423762</v>
      </c>
      <c r="H21">
        <v>21.16220994</v>
      </c>
      <c r="I21">
        <v>23.581233350000002</v>
      </c>
      <c r="J21">
        <v>33.661146870000003</v>
      </c>
      <c r="K21">
        <v>46.944444439999998</v>
      </c>
      <c r="V21" t="s">
        <v>53</v>
      </c>
      <c r="W21">
        <v>7.3270984830651447</v>
      </c>
      <c r="X21">
        <v>4.5949915432577617</v>
      </c>
      <c r="Y21">
        <v>4.1088556506982812</v>
      </c>
      <c r="Z21">
        <v>3.755974945213655</v>
      </c>
      <c r="AA21">
        <v>4.211005548334442</v>
      </c>
      <c r="AB21">
        <v>4.5943289198779667</v>
      </c>
      <c r="AC21">
        <v>5.8472971904334488</v>
      </c>
    </row>
    <row r="22" spans="1:47" x14ac:dyDescent="0.3">
      <c r="D22" t="s">
        <v>77</v>
      </c>
      <c r="E22">
        <v>20.336623970000002</v>
      </c>
      <c r="F22">
        <v>21.436728479999999</v>
      </c>
      <c r="G22">
        <v>23.272207989999998</v>
      </c>
      <c r="H22">
        <v>24.792629219999998</v>
      </c>
      <c r="I22">
        <v>27.33546874</v>
      </c>
      <c r="J22">
        <v>35.601877420000001</v>
      </c>
      <c r="K22">
        <v>49.821810409999998</v>
      </c>
      <c r="V22" t="s">
        <v>58</v>
      </c>
      <c r="W22">
        <v>11998881.73</v>
      </c>
      <c r="X22">
        <v>8495720.7599999998</v>
      </c>
      <c r="Y22">
        <v>6775691.4415000007</v>
      </c>
      <c r="Z22">
        <v>5670618.2884999998</v>
      </c>
      <c r="AA22">
        <v>4627433.3054999998</v>
      </c>
      <c r="AB22">
        <v>2226989.327</v>
      </c>
      <c r="AC22">
        <v>432242.1825</v>
      </c>
      <c r="AF22">
        <v>0.15</v>
      </c>
      <c r="AG22">
        <v>0.2</v>
      </c>
      <c r="AH22">
        <v>0.25</v>
      </c>
      <c r="AI22">
        <v>0.3</v>
      </c>
      <c r="AJ22">
        <v>0.5</v>
      </c>
      <c r="AK22">
        <v>1</v>
      </c>
    </row>
    <row r="23" spans="1:47" x14ac:dyDescent="0.3">
      <c r="D23" t="s">
        <v>80</v>
      </c>
      <c r="E23">
        <v>2.368593824</v>
      </c>
      <c r="F23">
        <v>2.319228404</v>
      </c>
      <c r="G23">
        <v>2.0220775190000002</v>
      </c>
      <c r="H23">
        <v>1.872005194</v>
      </c>
      <c r="I23">
        <v>2.0429783370000001</v>
      </c>
      <c r="J23">
        <v>1.4240494370000001</v>
      </c>
      <c r="K23">
        <v>2.3817987880000002</v>
      </c>
      <c r="V23" t="s">
        <v>53</v>
      </c>
      <c r="W23">
        <v>2810970.4119435116</v>
      </c>
      <c r="X23">
        <v>1954159.1549741572</v>
      </c>
      <c r="Y23">
        <v>1652072.1800174736</v>
      </c>
      <c r="Z23">
        <v>1551933.9195963517</v>
      </c>
      <c r="AA23">
        <v>1429162.5853230122</v>
      </c>
      <c r="AB23">
        <v>675812.60668737453</v>
      </c>
      <c r="AC23">
        <v>132529.87383708436</v>
      </c>
      <c r="AE23" t="s">
        <v>93</v>
      </c>
      <c r="AF23">
        <v>16.706974785</v>
      </c>
      <c r="AG23">
        <v>20.811179469999999</v>
      </c>
      <c r="AH23">
        <v>23.718401780000001</v>
      </c>
      <c r="AI23">
        <v>26.618263665000001</v>
      </c>
      <c r="AJ23">
        <v>36.115575765000003</v>
      </c>
      <c r="AK23">
        <v>50.941646009999999</v>
      </c>
    </row>
    <row r="24" spans="1:47" x14ac:dyDescent="0.3">
      <c r="D24" t="s">
        <v>84</v>
      </c>
      <c r="E24">
        <v>17.670476019999999</v>
      </c>
      <c r="F24">
        <v>18.834728720000001</v>
      </c>
      <c r="G24">
        <v>21.00691346</v>
      </c>
      <c r="H24">
        <v>22.713211699999999</v>
      </c>
      <c r="I24">
        <v>24.992808480000001</v>
      </c>
      <c r="J24">
        <v>34.029762460000001</v>
      </c>
      <c r="K24">
        <v>47.287202129999997</v>
      </c>
      <c r="V24" t="s">
        <v>66</v>
      </c>
      <c r="W24">
        <v>10625351.3485</v>
      </c>
      <c r="X24">
        <v>7099441.8375000004</v>
      </c>
      <c r="Y24">
        <v>5366343.682</v>
      </c>
      <c r="Z24">
        <v>4327894.4910000004</v>
      </c>
      <c r="AA24">
        <v>3403331.6605000002</v>
      </c>
      <c r="AB24">
        <v>1433326.3695</v>
      </c>
      <c r="AC24">
        <v>215715.33610000001</v>
      </c>
      <c r="AE24" t="s">
        <v>53</v>
      </c>
      <c r="AF24">
        <v>4.5949915432577617</v>
      </c>
      <c r="AG24">
        <v>4.1088556506982812</v>
      </c>
      <c r="AH24">
        <v>3.755974945213655</v>
      </c>
      <c r="AI24">
        <v>4.211005548334442</v>
      </c>
      <c r="AJ24">
        <v>4.5943289198779667</v>
      </c>
      <c r="AK24">
        <v>5.8472971904334488</v>
      </c>
    </row>
    <row r="25" spans="1:47" x14ac:dyDescent="0.3">
      <c r="V25" t="s">
        <v>53</v>
      </c>
      <c r="W25">
        <v>3427890.9861854883</v>
      </c>
      <c r="X25">
        <v>1874513.2825282775</v>
      </c>
      <c r="Y25">
        <v>1349978.53421542</v>
      </c>
      <c r="Z25">
        <v>1217106.3917048615</v>
      </c>
      <c r="AA25">
        <v>1107936.9061987766</v>
      </c>
      <c r="AB25">
        <v>494556.87571427971</v>
      </c>
      <c r="AC25">
        <v>82948.874286818711</v>
      </c>
      <c r="AE25" t="str">
        <f>N39</f>
        <v>1hr (336mg)</v>
      </c>
      <c r="AF25">
        <v>14.450605676666667</v>
      </c>
      <c r="AG25">
        <v>17.080495493333334</v>
      </c>
      <c r="AH25">
        <v>18.945492253333331</v>
      </c>
      <c r="AI25">
        <v>21.551805779999999</v>
      </c>
      <c r="AJ25">
        <v>30.83434054333333</v>
      </c>
      <c r="AK25">
        <v>43.38100266</v>
      </c>
    </row>
    <row r="26" spans="1:47" x14ac:dyDescent="0.3">
      <c r="A26" s="9" t="s">
        <v>94</v>
      </c>
      <c r="B26" t="s">
        <v>44</v>
      </c>
      <c r="C26">
        <v>344</v>
      </c>
      <c r="V26" t="s">
        <v>75</v>
      </c>
      <c r="W26">
        <v>10.2127891605</v>
      </c>
      <c r="X26">
        <v>14.26653127</v>
      </c>
      <c r="Y26">
        <v>18.514410134999999</v>
      </c>
      <c r="Z26">
        <v>21.658725840000002</v>
      </c>
      <c r="AA26">
        <v>24.597318915000002</v>
      </c>
      <c r="AB26">
        <v>34.234443955000003</v>
      </c>
      <c r="AC26">
        <v>48.888654000000002</v>
      </c>
      <c r="AE26" t="s">
        <v>53</v>
      </c>
      <c r="AF26">
        <v>2.7746764050292918</v>
      </c>
      <c r="AG26">
        <v>2.8046437172003063</v>
      </c>
      <c r="AH26">
        <v>3.0641651413828908</v>
      </c>
      <c r="AI26">
        <v>3.6176921626695888</v>
      </c>
      <c r="AJ26">
        <v>6.1281212067025681</v>
      </c>
      <c r="AK26">
        <v>10.575500979197848</v>
      </c>
    </row>
    <row r="27" spans="1:47" ht="15" thickBot="1" x14ac:dyDescent="0.35">
      <c r="A27" t="s">
        <v>46</v>
      </c>
      <c r="D27" t="s">
        <v>47</v>
      </c>
      <c r="E27">
        <v>0.1</v>
      </c>
      <c r="F27">
        <v>0.15</v>
      </c>
      <c r="G27">
        <v>0.2</v>
      </c>
      <c r="H27">
        <v>0.25</v>
      </c>
      <c r="I27">
        <v>0.3</v>
      </c>
      <c r="J27">
        <v>0.5</v>
      </c>
      <c r="K27">
        <v>1</v>
      </c>
      <c r="V27" t="s">
        <v>78</v>
      </c>
      <c r="W27">
        <v>16.966133494000001</v>
      </c>
      <c r="X27">
        <v>21.309730445</v>
      </c>
      <c r="Y27">
        <v>25.226090945000003</v>
      </c>
      <c r="Z27">
        <v>27.461911300000001</v>
      </c>
      <c r="AA27">
        <v>30.506407600000003</v>
      </c>
      <c r="AB27">
        <v>39.18816082</v>
      </c>
      <c r="AC27">
        <v>53.109893479999997</v>
      </c>
      <c r="AE27" t="str">
        <f>N76</f>
        <v>4hr (391mg)</v>
      </c>
      <c r="AF27">
        <v>13.191003697333334</v>
      </c>
      <c r="AG27">
        <v>15.894974611</v>
      </c>
      <c r="AH27">
        <v>17.760103096666668</v>
      </c>
      <c r="AI27">
        <v>19.610030013333333</v>
      </c>
      <c r="AJ27">
        <v>27.60472024666667</v>
      </c>
      <c r="AK27">
        <v>37.843036106666666</v>
      </c>
    </row>
    <row r="28" spans="1:47" ht="16.2" thickBot="1" x14ac:dyDescent="0.35">
      <c r="A28">
        <v>210105002</v>
      </c>
      <c r="D28" t="s">
        <v>52</v>
      </c>
      <c r="E28" s="15">
        <v>11972154.4</v>
      </c>
      <c r="F28" s="15">
        <v>8492391.0500000007</v>
      </c>
      <c r="G28" s="15">
        <v>6825279.9400000004</v>
      </c>
      <c r="H28" s="15">
        <v>5837059.1600000001</v>
      </c>
      <c r="I28" s="15">
        <v>4883023.09</v>
      </c>
      <c r="J28" s="15">
        <v>2241246.75</v>
      </c>
      <c r="K28" s="15">
        <v>357421.36</v>
      </c>
      <c r="V28" t="s">
        <v>81</v>
      </c>
      <c r="W28">
        <v>9.8141422144999986</v>
      </c>
      <c r="X28">
        <v>14.544662630000001</v>
      </c>
      <c r="Y28">
        <v>18.693037324999999</v>
      </c>
      <c r="Z28">
        <v>22.034568204999999</v>
      </c>
      <c r="AA28">
        <v>24.75106448</v>
      </c>
      <c r="AB28">
        <v>34.924122514999993</v>
      </c>
      <c r="AC28">
        <v>50.826390564999997</v>
      </c>
      <c r="AE28" t="s">
        <v>53</v>
      </c>
      <c r="AF28">
        <v>6.8911252329100767</v>
      </c>
      <c r="AG28">
        <v>6.6404893285354989</v>
      </c>
      <c r="AH28">
        <v>6.7503960184111742</v>
      </c>
      <c r="AI28">
        <v>7.0539145294650671</v>
      </c>
      <c r="AJ28">
        <v>9.5160324666931935</v>
      </c>
      <c r="AK28">
        <v>14.030996406739852</v>
      </c>
    </row>
    <row r="29" spans="1:47" ht="16.2" thickBot="1" x14ac:dyDescent="0.35">
      <c r="A29" t="s">
        <v>56</v>
      </c>
      <c r="D29" t="s">
        <v>57</v>
      </c>
      <c r="E29" s="16">
        <v>26.988209999999999</v>
      </c>
      <c r="F29" s="16">
        <v>43.11698827</v>
      </c>
      <c r="G29" s="16">
        <v>47.943922139999998</v>
      </c>
      <c r="H29" s="16">
        <v>52.217036720000003</v>
      </c>
      <c r="I29" s="16">
        <v>62.40892607</v>
      </c>
      <c r="J29" s="16">
        <v>66.035911100000007</v>
      </c>
      <c r="K29" s="16">
        <v>23.176143159999999</v>
      </c>
      <c r="V29" t="s">
        <v>85</v>
      </c>
      <c r="W29">
        <v>8.4728743365274095</v>
      </c>
      <c r="X29">
        <v>3.1729200874515482</v>
      </c>
      <c r="Y29">
        <v>0.80712656162384155</v>
      </c>
      <c r="Z29">
        <v>1.2406467641675203</v>
      </c>
      <c r="AA29">
        <v>2.8251223409961628</v>
      </c>
      <c r="AB29">
        <v>6.3825834160814372</v>
      </c>
      <c r="AC29">
        <v>6.3825834160814372</v>
      </c>
      <c r="AE29" t="str">
        <f>N113</f>
        <v>8hr (394mg)</v>
      </c>
      <c r="AF29">
        <v>10.926665570666666</v>
      </c>
      <c r="AG29">
        <v>14.054459194666665</v>
      </c>
      <c r="AH29">
        <v>15.760538903333332</v>
      </c>
      <c r="AI29">
        <v>17.263590953333335</v>
      </c>
      <c r="AJ29">
        <v>24.007007299999998</v>
      </c>
      <c r="AK29">
        <v>31.456861110000006</v>
      </c>
    </row>
    <row r="30" spans="1:47" ht="16.2" thickBot="1" x14ac:dyDescent="0.35">
      <c r="A30" t="s">
        <v>61</v>
      </c>
      <c r="B30">
        <v>0.2</v>
      </c>
      <c r="C30" t="s">
        <v>62</v>
      </c>
      <c r="D30" t="s">
        <v>63</v>
      </c>
      <c r="E30" s="16">
        <v>13197415.82</v>
      </c>
      <c r="F30" s="16">
        <v>7748691.0769999996</v>
      </c>
      <c r="G30" s="16">
        <v>5559267.6770000001</v>
      </c>
      <c r="H30" s="16">
        <v>4524031.9869999997</v>
      </c>
      <c r="I30" s="16">
        <v>3653396.4649999999</v>
      </c>
      <c r="J30" s="16">
        <v>1524823.2320000001</v>
      </c>
      <c r="K30" s="16">
        <v>215976.43100000001</v>
      </c>
      <c r="V30" t="s">
        <v>87</v>
      </c>
      <c r="W30">
        <v>10.268427314211326</v>
      </c>
      <c r="X30">
        <v>5.6337701051533609</v>
      </c>
      <c r="Y30">
        <v>3.8892490896285903</v>
      </c>
      <c r="Z30">
        <v>3.7571683523412696</v>
      </c>
      <c r="AA30">
        <v>4.4967464810114883</v>
      </c>
      <c r="AB30">
        <v>4.9410938248069902</v>
      </c>
      <c r="AC30">
        <v>4.9410938248069902</v>
      </c>
      <c r="AE30" t="s">
        <v>53</v>
      </c>
      <c r="AF30">
        <v>2.8029115203763624</v>
      </c>
      <c r="AG30">
        <v>3.8391488996071454</v>
      </c>
      <c r="AH30">
        <v>4.5923143299089553</v>
      </c>
      <c r="AI30">
        <v>5.1156480989372106</v>
      </c>
      <c r="AJ30">
        <v>7.6405790774408802</v>
      </c>
      <c r="AK30">
        <v>13.639609085461847</v>
      </c>
    </row>
    <row r="31" spans="1:47" ht="18" thickBot="1" x14ac:dyDescent="0.5">
      <c r="B31" s="13">
        <f>B30*25.4/(PI()*4)</f>
        <v>0.40425355545341418</v>
      </c>
      <c r="C31" t="s">
        <v>65</v>
      </c>
      <c r="D31" t="s">
        <v>57</v>
      </c>
      <c r="E31" s="16">
        <v>140.8921283</v>
      </c>
      <c r="F31" s="16">
        <v>95.523720670000003</v>
      </c>
      <c r="G31" s="16">
        <v>73.374008009999997</v>
      </c>
      <c r="H31" s="16">
        <v>67.303658740000003</v>
      </c>
      <c r="I31" s="16">
        <v>66.881099169999999</v>
      </c>
      <c r="J31" s="16">
        <v>60.338558849999998</v>
      </c>
      <c r="K31" s="16">
        <v>16.667916680000001</v>
      </c>
      <c r="V31" t="s">
        <v>90</v>
      </c>
      <c r="W31">
        <v>5.1565449978877531</v>
      </c>
      <c r="X31">
        <v>0.35987885673078418</v>
      </c>
      <c r="Y31">
        <v>3.1826913627155364</v>
      </c>
      <c r="Z31">
        <v>3.5634775850568987</v>
      </c>
      <c r="AA31">
        <v>3.8838339315479979</v>
      </c>
      <c r="AB31">
        <v>3.4043381976348628</v>
      </c>
      <c r="AC31">
        <v>3.4043381976348628</v>
      </c>
      <c r="AE31" t="str">
        <f>N2</f>
        <v>24hr (362mg)</v>
      </c>
      <c r="AF31">
        <v>15.359562893000001</v>
      </c>
      <c r="AG31">
        <v>19.957188586666664</v>
      </c>
      <c r="AH31">
        <v>22.366129823333335</v>
      </c>
      <c r="AI31">
        <v>24.466420320000001</v>
      </c>
      <c r="AJ31">
        <v>31.200108596666666</v>
      </c>
      <c r="AK31">
        <v>39.914828173333341</v>
      </c>
    </row>
    <row r="32" spans="1:47" ht="16.2" thickBot="1" x14ac:dyDescent="0.35">
      <c r="A32" t="s">
        <v>70</v>
      </c>
      <c r="B32">
        <v>37.700000000000003</v>
      </c>
      <c r="C32" t="s">
        <v>71</v>
      </c>
      <c r="D32" t="s">
        <v>72</v>
      </c>
      <c r="E32" s="16">
        <v>-15.731186340000001</v>
      </c>
      <c r="F32" s="16">
        <v>5.2488492779999998</v>
      </c>
      <c r="G32" s="16">
        <v>16.276971320000001</v>
      </c>
      <c r="H32" s="16">
        <v>20.5106213</v>
      </c>
      <c r="I32" s="16">
        <v>23.65282753</v>
      </c>
      <c r="J32" s="16">
        <v>30.064925890000001</v>
      </c>
      <c r="K32" s="16">
        <v>37.675104650000002</v>
      </c>
      <c r="AE32" t="s">
        <v>53</v>
      </c>
      <c r="AF32">
        <v>5.4996505160630837</v>
      </c>
      <c r="AG32">
        <v>2.2657906778859167</v>
      </c>
      <c r="AH32">
        <v>1.8781262665661944</v>
      </c>
      <c r="AI32">
        <v>2.0531746742444077</v>
      </c>
      <c r="AJ32">
        <v>4.0060779188657696</v>
      </c>
      <c r="AK32">
        <v>7.5317161555923633</v>
      </c>
    </row>
    <row r="33" spans="1:28" ht="16.2" thickBot="1" x14ac:dyDescent="0.35">
      <c r="D33" t="s">
        <v>74</v>
      </c>
      <c r="E33" s="16">
        <v>-9.6695762890000001</v>
      </c>
      <c r="F33" s="16">
        <v>9.0779281130000005</v>
      </c>
      <c r="G33" s="16">
        <v>18.23094524</v>
      </c>
      <c r="H33" s="16">
        <v>22.085962550000001</v>
      </c>
      <c r="I33" s="16">
        <v>24.411669499999999</v>
      </c>
      <c r="J33" s="16">
        <v>29.531295929999999</v>
      </c>
      <c r="K33" s="16">
        <v>36.703000469999999</v>
      </c>
      <c r="AB33" s="9" t="s">
        <v>50</v>
      </c>
    </row>
    <row r="34" spans="1:28" ht="16.2" thickBot="1" x14ac:dyDescent="0.35">
      <c r="D34" t="s">
        <v>77</v>
      </c>
      <c r="E34" s="16">
        <v>-5.2499519939999999</v>
      </c>
      <c r="F34" s="16">
        <v>12.105736909999999</v>
      </c>
      <c r="G34" s="16">
        <v>21.316961710000001</v>
      </c>
      <c r="H34" s="16">
        <v>25.095367849999999</v>
      </c>
      <c r="I34" s="16">
        <v>27.74714324</v>
      </c>
      <c r="J34" s="16">
        <v>37.315077119999998</v>
      </c>
      <c r="K34" s="16">
        <v>47.05528846</v>
      </c>
      <c r="AB34" t="s">
        <v>68</v>
      </c>
    </row>
    <row r="35" spans="1:28" ht="16.2" thickBot="1" x14ac:dyDescent="0.35">
      <c r="D35" t="s">
        <v>80</v>
      </c>
      <c r="E35" s="16">
        <v>5.26200958</v>
      </c>
      <c r="F35" s="16">
        <v>3.436237738</v>
      </c>
      <c r="G35" s="16">
        <v>2.541096053</v>
      </c>
      <c r="H35" s="16">
        <v>2.3294534840000001</v>
      </c>
      <c r="I35" s="16">
        <v>2.1780973069999998</v>
      </c>
      <c r="J35" s="16">
        <v>4.3481165150000001</v>
      </c>
      <c r="K35" s="16">
        <v>5.7169732890000002</v>
      </c>
      <c r="AB35" s="9" t="s">
        <v>95</v>
      </c>
    </row>
    <row r="36" spans="1:28" ht="16.2" thickBot="1" x14ac:dyDescent="0.35">
      <c r="D36" t="s">
        <v>84</v>
      </c>
      <c r="E36" s="16">
        <v>-10.21690488</v>
      </c>
      <c r="F36" s="16">
        <v>8.8108380989999997</v>
      </c>
      <c r="G36" s="16">
        <v>18.608292760000001</v>
      </c>
      <c r="H36" s="16">
        <v>22.5639839</v>
      </c>
      <c r="I36" s="16">
        <v>25.270546759999998</v>
      </c>
      <c r="J36" s="16">
        <v>32.30376631</v>
      </c>
      <c r="K36" s="16">
        <v>40.477797860000003</v>
      </c>
    </row>
    <row r="38" spans="1:28" x14ac:dyDescent="0.3">
      <c r="A38" t="s">
        <v>51</v>
      </c>
    </row>
    <row r="39" spans="1:28" x14ac:dyDescent="0.3">
      <c r="A39" s="9" t="s">
        <v>43</v>
      </c>
      <c r="B39" t="s">
        <v>44</v>
      </c>
      <c r="C39">
        <v>337</v>
      </c>
      <c r="M39" t="s">
        <v>45</v>
      </c>
      <c r="N39" t="s">
        <v>106</v>
      </c>
      <c r="O39">
        <f>AVERAGE(C39,C51,C63)</f>
        <v>335.66666666666669</v>
      </c>
    </row>
    <row r="40" spans="1:28" x14ac:dyDescent="0.3">
      <c r="A40" t="s">
        <v>46</v>
      </c>
      <c r="D40" t="s">
        <v>47</v>
      </c>
      <c r="E40">
        <v>0.1</v>
      </c>
      <c r="F40">
        <v>0.15</v>
      </c>
      <c r="G40">
        <v>0.2</v>
      </c>
      <c r="H40">
        <v>0.25</v>
      </c>
      <c r="I40">
        <v>0.3</v>
      </c>
      <c r="J40">
        <v>0.5</v>
      </c>
      <c r="K40">
        <v>1</v>
      </c>
      <c r="M40" t="s">
        <v>48</v>
      </c>
      <c r="N40" s="11">
        <f t="shared" ref="N40:T40" si="12">AVERAGE(E49,E61,E73)</f>
        <v>12.030571616333333</v>
      </c>
      <c r="O40" s="11">
        <f t="shared" si="12"/>
        <v>14.450605676666667</v>
      </c>
      <c r="P40" s="11">
        <f t="shared" si="12"/>
        <v>17.080495493333334</v>
      </c>
      <c r="Q40" s="11">
        <f t="shared" si="12"/>
        <v>18.945492253333331</v>
      </c>
      <c r="R40" s="11">
        <f t="shared" si="12"/>
        <v>21.551805779999999</v>
      </c>
      <c r="S40" s="11">
        <f t="shared" si="12"/>
        <v>30.83434054333333</v>
      </c>
      <c r="T40" s="11">
        <f t="shared" si="12"/>
        <v>43.38100266</v>
      </c>
    </row>
    <row r="41" spans="1:28" x14ac:dyDescent="0.3">
      <c r="A41">
        <v>210105002</v>
      </c>
      <c r="D41" t="s">
        <v>52</v>
      </c>
      <c r="E41" s="10">
        <v>10811095.24</v>
      </c>
      <c r="F41" s="10">
        <v>7652333.3300000001</v>
      </c>
      <c r="G41" s="10">
        <v>6106333.3300000001</v>
      </c>
      <c r="H41" s="10">
        <v>5086333.33</v>
      </c>
      <c r="I41" s="10">
        <v>4108095.24</v>
      </c>
      <c r="J41" s="10">
        <v>1874619.05</v>
      </c>
      <c r="K41" s="10">
        <v>314523.81</v>
      </c>
      <c r="M41" t="s">
        <v>53</v>
      </c>
      <c r="N41" s="11">
        <f t="shared" ref="N41:T41" si="13">STDEV(E45,E46,E47,E57,E58,E59,E69,E70,E71)</f>
        <v>3.3176340246274902</v>
      </c>
      <c r="O41" s="11">
        <f t="shared" si="13"/>
        <v>2.7746764050292918</v>
      </c>
      <c r="P41" s="11">
        <f t="shared" si="13"/>
        <v>2.8046437172003063</v>
      </c>
      <c r="Q41" s="11">
        <f t="shared" si="13"/>
        <v>3.0641651413828908</v>
      </c>
      <c r="R41" s="11">
        <f t="shared" si="13"/>
        <v>3.6176921626695888</v>
      </c>
      <c r="S41" s="11">
        <f t="shared" si="13"/>
        <v>6.1281212067025681</v>
      </c>
      <c r="T41" s="11">
        <f t="shared" si="13"/>
        <v>10.575500979197848</v>
      </c>
    </row>
    <row r="42" spans="1:28" x14ac:dyDescent="0.3">
      <c r="A42" t="s">
        <v>56</v>
      </c>
      <c r="D42" t="s">
        <v>57</v>
      </c>
      <c r="E42">
        <v>58.002289419999997</v>
      </c>
      <c r="F42">
        <v>41.020376550000002</v>
      </c>
      <c r="G42">
        <v>27.5030289</v>
      </c>
      <c r="H42">
        <v>22.914309459999998</v>
      </c>
      <c r="I42">
        <v>19.086063580000001</v>
      </c>
      <c r="J42">
        <v>11.76651539</v>
      </c>
      <c r="K42">
        <v>4.9520421130000001</v>
      </c>
      <c r="M42" t="s">
        <v>58</v>
      </c>
      <c r="N42" s="12">
        <f t="shared" ref="N42:T42" si="14">AVERAGE(E53,E41,E65)</f>
        <v>11064413.963333333</v>
      </c>
      <c r="O42" s="12">
        <f t="shared" si="14"/>
        <v>7764132.4299999997</v>
      </c>
      <c r="P42" s="12">
        <f t="shared" si="14"/>
        <v>6156978.5033333339</v>
      </c>
      <c r="Q42" s="12">
        <f t="shared" si="14"/>
        <v>5099028.9800000004</v>
      </c>
      <c r="R42" s="12">
        <f t="shared" si="14"/>
        <v>4095137.2566666664</v>
      </c>
      <c r="S42" s="12">
        <f t="shared" si="14"/>
        <v>1841009.45</v>
      </c>
      <c r="T42" s="12">
        <f t="shared" si="14"/>
        <v>303837.0733333333</v>
      </c>
    </row>
    <row r="43" spans="1:28" x14ac:dyDescent="0.3">
      <c r="A43" t="s">
        <v>61</v>
      </c>
      <c r="B43">
        <v>0.3</v>
      </c>
      <c r="C43" t="s">
        <v>62</v>
      </c>
      <c r="D43" t="s">
        <v>63</v>
      </c>
      <c r="E43">
        <v>9190235.5280000009</v>
      </c>
      <c r="F43">
        <v>6391648.5369999995</v>
      </c>
      <c r="G43">
        <v>4964730.2369999997</v>
      </c>
      <c r="H43">
        <v>4039974.79</v>
      </c>
      <c r="I43">
        <v>3143897.5260000001</v>
      </c>
      <c r="J43">
        <v>1258408.575</v>
      </c>
      <c r="K43">
        <v>169310.92439999999</v>
      </c>
      <c r="N43" s="12">
        <f t="shared" ref="N43:T43" si="15">STDEV(E41,E53,E65)</f>
        <v>1091233.7163661122</v>
      </c>
      <c r="O43" s="12">
        <f t="shared" si="15"/>
        <v>778591.33029480244</v>
      </c>
      <c r="P43" s="12">
        <f t="shared" si="15"/>
        <v>603254.77695017506</v>
      </c>
      <c r="Q43" s="12">
        <f t="shared" si="15"/>
        <v>448953.25462773727</v>
      </c>
      <c r="R43" s="12">
        <f t="shared" si="15"/>
        <v>334461.65875409299</v>
      </c>
      <c r="S43" s="12">
        <f t="shared" si="15"/>
        <v>281784.71367318858</v>
      </c>
      <c r="T43" s="12">
        <f t="shared" si="15"/>
        <v>81236.907944339284</v>
      </c>
    </row>
    <row r="44" spans="1:28" ht="16.2" x14ac:dyDescent="0.45">
      <c r="B44" s="13">
        <f>B43*25.4/(PI()*4)</f>
        <v>0.60638033318012119</v>
      </c>
      <c r="C44" t="s">
        <v>65</v>
      </c>
      <c r="D44" t="s">
        <v>57</v>
      </c>
      <c r="E44">
        <v>40.255170049999997</v>
      </c>
      <c r="F44">
        <v>31.678819359999999</v>
      </c>
      <c r="G44">
        <v>26.19064857</v>
      </c>
      <c r="H44">
        <v>18.835947900000001</v>
      </c>
      <c r="I44">
        <v>16.936524259999999</v>
      </c>
      <c r="J44">
        <v>11.000991770000001</v>
      </c>
      <c r="K44">
        <v>3.3967736849999999</v>
      </c>
      <c r="M44" t="s">
        <v>66</v>
      </c>
      <c r="N44" s="12">
        <f t="shared" ref="N44:T44" si="16">AVERAGE(E43,E55,E67)</f>
        <v>9721323.9393333346</v>
      </c>
      <c r="O44" s="12">
        <f t="shared" si="16"/>
        <v>6634378.2796666659</v>
      </c>
      <c r="P44" s="12">
        <f t="shared" si="16"/>
        <v>5097136.8206666671</v>
      </c>
      <c r="Q44" s="12">
        <f t="shared" si="16"/>
        <v>4124717.2536666668</v>
      </c>
      <c r="R44" s="12">
        <f t="shared" si="16"/>
        <v>3204560.5913333334</v>
      </c>
      <c r="S44" s="12">
        <f t="shared" si="16"/>
        <v>1263387.865</v>
      </c>
      <c r="T44" s="12">
        <f t="shared" si="16"/>
        <v>168218.64616666667</v>
      </c>
    </row>
    <row r="45" spans="1:28" x14ac:dyDescent="0.3">
      <c r="A45" t="s">
        <v>70</v>
      </c>
      <c r="B45">
        <v>32</v>
      </c>
      <c r="C45" t="s">
        <v>71</v>
      </c>
      <c r="D45" t="s">
        <v>72</v>
      </c>
      <c r="E45">
        <v>15.772153530000001</v>
      </c>
      <c r="F45">
        <v>17.35801141</v>
      </c>
      <c r="G45">
        <v>19.866222350000001</v>
      </c>
      <c r="H45">
        <v>21.357833360000001</v>
      </c>
      <c r="I45">
        <v>24.068709290000001</v>
      </c>
      <c r="J45">
        <v>34.777483259999997</v>
      </c>
      <c r="K45">
        <v>48.529411760000002</v>
      </c>
      <c r="N45" s="12">
        <f t="shared" ref="N45:T45" si="17">STDEV(E43,E55,E67)</f>
        <v>896140.67771672714</v>
      </c>
      <c r="O45" s="12">
        <f t="shared" si="17"/>
        <v>606942.86704803351</v>
      </c>
      <c r="P45" s="12">
        <f t="shared" si="17"/>
        <v>413311.26727382973</v>
      </c>
      <c r="Q45" s="12">
        <f t="shared" si="17"/>
        <v>259496.75809181016</v>
      </c>
      <c r="R45" s="12">
        <f t="shared" si="17"/>
        <v>155768.09011171799</v>
      </c>
      <c r="S45" s="12">
        <f t="shared" si="17"/>
        <v>140303.15186624005</v>
      </c>
      <c r="T45" s="12">
        <f t="shared" si="17"/>
        <v>40436.325720128007</v>
      </c>
    </row>
    <row r="46" spans="1:28" x14ac:dyDescent="0.3">
      <c r="D46" t="s">
        <v>74</v>
      </c>
      <c r="E46">
        <v>11.14483428</v>
      </c>
      <c r="F46">
        <v>12.20345453</v>
      </c>
      <c r="G46">
        <v>14.42261734</v>
      </c>
      <c r="H46">
        <v>16.579030540000002</v>
      </c>
      <c r="I46">
        <v>19.305115520000001</v>
      </c>
      <c r="J46">
        <v>29.376257549999998</v>
      </c>
      <c r="K46">
        <v>43.638033989999997</v>
      </c>
      <c r="M46" t="s">
        <v>75</v>
      </c>
      <c r="N46">
        <f t="shared" ref="N46:T48" si="18">AVERAGE(E45,E57,E69)</f>
        <v>11.719921903333335</v>
      </c>
      <c r="O46">
        <f t="shared" si="18"/>
        <v>14.565593726666668</v>
      </c>
      <c r="P46">
        <f t="shared" si="18"/>
        <v>17.272590690000001</v>
      </c>
      <c r="Q46">
        <f t="shared" si="18"/>
        <v>18.778308909999996</v>
      </c>
      <c r="R46">
        <f t="shared" si="18"/>
        <v>20.992825453333335</v>
      </c>
      <c r="S46">
        <f t="shared" si="18"/>
        <v>27.724122363333333</v>
      </c>
      <c r="T46">
        <f t="shared" si="18"/>
        <v>36.931276406666669</v>
      </c>
    </row>
    <row r="47" spans="1:28" x14ac:dyDescent="0.3">
      <c r="D47" t="s">
        <v>77</v>
      </c>
      <c r="E47">
        <v>17.901539339999999</v>
      </c>
      <c r="F47">
        <v>19.679937240000001</v>
      </c>
      <c r="G47">
        <v>21.640564099999999</v>
      </c>
      <c r="H47">
        <v>23.620457600000002</v>
      </c>
      <c r="I47">
        <v>26.862801739999998</v>
      </c>
      <c r="J47">
        <v>34.39144683</v>
      </c>
      <c r="K47">
        <v>46.458507959999999</v>
      </c>
      <c r="M47" t="s">
        <v>78</v>
      </c>
      <c r="N47">
        <f t="shared" si="18"/>
        <v>10.518830620999999</v>
      </c>
      <c r="O47">
        <f t="shared" si="18"/>
        <v>12.584496456666669</v>
      </c>
      <c r="P47">
        <f t="shared" si="18"/>
        <v>15.303259846666668</v>
      </c>
      <c r="Q47">
        <f t="shared" si="18"/>
        <v>17.524648469999999</v>
      </c>
      <c r="R47">
        <f t="shared" si="18"/>
        <v>20.320471030000004</v>
      </c>
      <c r="S47">
        <f t="shared" si="18"/>
        <v>32.119744820000001</v>
      </c>
      <c r="T47">
        <f t="shared" si="18"/>
        <v>47.260749156666662</v>
      </c>
    </row>
    <row r="48" spans="1:28" x14ac:dyDescent="0.3">
      <c r="D48" t="s">
        <v>80</v>
      </c>
      <c r="E48">
        <v>3.4544519720000002</v>
      </c>
      <c r="F48">
        <v>3.826630153</v>
      </c>
      <c r="G48">
        <v>3.7612028120000001</v>
      </c>
      <c r="H48">
        <v>3.5948602169999999</v>
      </c>
      <c r="I48">
        <v>3.8213740810000001</v>
      </c>
      <c r="J48">
        <v>3.013148599</v>
      </c>
      <c r="K48">
        <v>2.4552424350000002</v>
      </c>
      <c r="M48" t="s">
        <v>81</v>
      </c>
      <c r="N48">
        <f t="shared" si="18"/>
        <v>13.852962320000001</v>
      </c>
      <c r="O48">
        <f t="shared" si="18"/>
        <v>16.201726843333333</v>
      </c>
      <c r="P48">
        <f t="shared" si="18"/>
        <v>18.665635936666664</v>
      </c>
      <c r="Q48">
        <f t="shared" si="18"/>
        <v>20.533519373333334</v>
      </c>
      <c r="R48">
        <f t="shared" si="18"/>
        <v>23.342120853333331</v>
      </c>
      <c r="S48">
        <f t="shared" si="18"/>
        <v>32.659154446666662</v>
      </c>
      <c r="T48">
        <f t="shared" si="18"/>
        <v>45.950982409999995</v>
      </c>
    </row>
    <row r="49" spans="1:20" x14ac:dyDescent="0.3">
      <c r="D49" t="s">
        <v>84</v>
      </c>
      <c r="E49">
        <v>14.93950905</v>
      </c>
      <c r="F49">
        <v>16.413801060000001</v>
      </c>
      <c r="G49">
        <v>18.6431346</v>
      </c>
      <c r="H49">
        <v>20.519107170000002</v>
      </c>
      <c r="I49">
        <v>23.412208849999999</v>
      </c>
      <c r="J49">
        <v>32.848395879999998</v>
      </c>
      <c r="K49">
        <v>46.208651240000002</v>
      </c>
      <c r="M49" t="s">
        <v>85</v>
      </c>
      <c r="N49">
        <f t="shared" ref="N49:T49" si="19">STDEV(E57,E45,E69)</f>
        <v>4.485685004659353</v>
      </c>
      <c r="O49">
        <f t="shared" si="19"/>
        <v>3.1795836396700135</v>
      </c>
      <c r="P49">
        <f t="shared" si="19"/>
        <v>3.5436792024397148</v>
      </c>
      <c r="Q49">
        <f t="shared" si="19"/>
        <v>4.012380877541049</v>
      </c>
      <c r="R49">
        <f t="shared" si="19"/>
        <v>4.8649777295883645</v>
      </c>
      <c r="S49">
        <f t="shared" si="19"/>
        <v>10.893247136430826</v>
      </c>
      <c r="T49">
        <f t="shared" si="19"/>
        <v>17.820504704118918</v>
      </c>
    </row>
    <row r="50" spans="1:20" x14ac:dyDescent="0.3">
      <c r="M50" t="s">
        <v>87</v>
      </c>
      <c r="N50">
        <f t="shared" ref="N50:T51" si="20">STDEV(E46,E58,E70)</f>
        <v>1.0053097361024881</v>
      </c>
      <c r="O50">
        <f t="shared" si="20"/>
        <v>0.7760060856030786</v>
      </c>
      <c r="P50">
        <f t="shared" si="20"/>
        <v>1.312166854225715</v>
      </c>
      <c r="Q50">
        <f t="shared" si="20"/>
        <v>1.912456099129453</v>
      </c>
      <c r="R50">
        <f t="shared" si="20"/>
        <v>2.5597126514489439</v>
      </c>
      <c r="S50">
        <f t="shared" si="20"/>
        <v>2.3862662438349025</v>
      </c>
      <c r="T50">
        <f t="shared" si="20"/>
        <v>5.8875162746029179</v>
      </c>
    </row>
    <row r="51" spans="1:20" x14ac:dyDescent="0.3">
      <c r="A51" s="9" t="s">
        <v>89</v>
      </c>
      <c r="B51" t="s">
        <v>44</v>
      </c>
      <c r="C51">
        <v>324</v>
      </c>
      <c r="M51" t="s">
        <v>90</v>
      </c>
      <c r="N51">
        <f t="shared" si="20"/>
        <v>3.7868597177585057</v>
      </c>
      <c r="O51">
        <f t="shared" si="20"/>
        <v>3.2000565970800126</v>
      </c>
      <c r="P51">
        <f t="shared" si="20"/>
        <v>2.9364017740098469</v>
      </c>
      <c r="Q51">
        <f t="shared" si="20"/>
        <v>3.3086065383992453</v>
      </c>
      <c r="R51">
        <f t="shared" si="20"/>
        <v>3.8183557543845486</v>
      </c>
      <c r="S51">
        <f t="shared" si="20"/>
        <v>1.9684709139623822</v>
      </c>
      <c r="T51">
        <f t="shared" si="20"/>
        <v>0.49734469505673956</v>
      </c>
    </row>
    <row r="52" spans="1:20" x14ac:dyDescent="0.3">
      <c r="A52" t="s">
        <v>46</v>
      </c>
      <c r="D52" t="s">
        <v>47</v>
      </c>
      <c r="E52">
        <v>0.1</v>
      </c>
      <c r="F52">
        <v>0.15</v>
      </c>
      <c r="G52">
        <v>0.2</v>
      </c>
      <c r="H52">
        <v>0.25</v>
      </c>
      <c r="I52">
        <v>0.3</v>
      </c>
      <c r="J52">
        <v>0.5</v>
      </c>
      <c r="K52">
        <v>1</v>
      </c>
    </row>
    <row r="53" spans="1:20" x14ac:dyDescent="0.3">
      <c r="A53">
        <v>210105002</v>
      </c>
      <c r="D53" t="s">
        <v>52</v>
      </c>
      <c r="E53" s="10">
        <v>10122119.050000001</v>
      </c>
      <c r="F53" s="10">
        <v>7047484.1299999999</v>
      </c>
      <c r="G53" s="10">
        <v>5580642.8600000003</v>
      </c>
      <c r="H53" s="10">
        <v>4656558.2</v>
      </c>
      <c r="I53" s="10">
        <v>3754384.92</v>
      </c>
      <c r="J53" s="10">
        <v>1543927.25</v>
      </c>
      <c r="K53" s="10">
        <v>217785.71</v>
      </c>
    </row>
    <row r="54" spans="1:20" x14ac:dyDescent="0.3">
      <c r="A54" t="s">
        <v>56</v>
      </c>
      <c r="D54" t="s">
        <v>57</v>
      </c>
      <c r="E54">
        <v>87.299511039999999</v>
      </c>
      <c r="F54">
        <v>59.779351300000002</v>
      </c>
      <c r="G54">
        <v>45.332123019999997</v>
      </c>
      <c r="H54">
        <v>36.071420510000003</v>
      </c>
      <c r="I54">
        <v>30.53394231</v>
      </c>
      <c r="J54">
        <v>38.880361880000002</v>
      </c>
      <c r="K54">
        <v>12.585496279999999</v>
      </c>
    </row>
    <row r="55" spans="1:20" x14ac:dyDescent="0.3">
      <c r="A55" t="s">
        <v>61</v>
      </c>
      <c r="B55">
        <v>0.2</v>
      </c>
      <c r="C55" t="s">
        <v>62</v>
      </c>
      <c r="D55" t="s">
        <v>63</v>
      </c>
      <c r="E55">
        <v>9217760.2599999998</v>
      </c>
      <c r="F55">
        <v>6186365.1150000002</v>
      </c>
      <c r="G55">
        <v>4766253.7539999997</v>
      </c>
      <c r="H55">
        <v>3918185.6860000002</v>
      </c>
      <c r="I55">
        <v>3088250.7510000002</v>
      </c>
      <c r="J55">
        <v>1125640.6410000001</v>
      </c>
      <c r="K55">
        <v>127247.2472</v>
      </c>
    </row>
    <row r="56" spans="1:20" ht="16.2" x14ac:dyDescent="0.45">
      <c r="B56" s="13">
        <f>B55*25.4/(PI()*4)</f>
        <v>0.40425355545341418</v>
      </c>
      <c r="C56" t="s">
        <v>65</v>
      </c>
      <c r="D56" t="s">
        <v>57</v>
      </c>
      <c r="E56">
        <v>46.516726480000003</v>
      </c>
      <c r="F56">
        <v>36.329330040000002</v>
      </c>
      <c r="G56">
        <v>25.241849890000001</v>
      </c>
      <c r="H56">
        <v>18.672890850000002</v>
      </c>
      <c r="I56">
        <v>14.9554353</v>
      </c>
      <c r="J56">
        <v>19.736260309999999</v>
      </c>
      <c r="K56">
        <v>5.3389289719999997</v>
      </c>
    </row>
    <row r="57" spans="1:20" x14ac:dyDescent="0.3">
      <c r="A57" t="s">
        <v>70</v>
      </c>
      <c r="B57">
        <v>32</v>
      </c>
      <c r="C57" t="s">
        <v>71</v>
      </c>
      <c r="D57" t="s">
        <v>72</v>
      </c>
      <c r="E57">
        <v>6.8998959099999997</v>
      </c>
      <c r="F57">
        <v>11.105031540000001</v>
      </c>
      <c r="G57">
        <v>13.23488661</v>
      </c>
      <c r="H57">
        <v>14.15556896</v>
      </c>
      <c r="I57">
        <v>15.383985320000001</v>
      </c>
      <c r="J57">
        <v>15.1779958</v>
      </c>
      <c r="K57">
        <v>16.412058250000001</v>
      </c>
    </row>
    <row r="58" spans="1:20" x14ac:dyDescent="0.3">
      <c r="D58" t="s">
        <v>74</v>
      </c>
      <c r="E58">
        <v>9.3592254429999997</v>
      </c>
      <c r="F58">
        <v>12.07267083</v>
      </c>
      <c r="G58">
        <v>14.67581079</v>
      </c>
      <c r="H58">
        <v>16.26920879</v>
      </c>
      <c r="I58">
        <v>18.424210609999999</v>
      </c>
      <c r="J58">
        <v>33.713355049999997</v>
      </c>
      <c r="K58">
        <v>54.054054049999998</v>
      </c>
    </row>
    <row r="59" spans="1:20" x14ac:dyDescent="0.3">
      <c r="D59" t="s">
        <v>77</v>
      </c>
      <c r="E59">
        <v>10.39791366</v>
      </c>
      <c r="F59">
        <v>13.38238947</v>
      </c>
      <c r="G59">
        <v>15.76934</v>
      </c>
      <c r="H59">
        <v>17.040694850000001</v>
      </c>
      <c r="I59">
        <v>19.283205800000001</v>
      </c>
      <c r="J59">
        <v>30.518547559999998</v>
      </c>
      <c r="K59">
        <v>45.929953619999999</v>
      </c>
    </row>
    <row r="60" spans="1:20" x14ac:dyDescent="0.3">
      <c r="D60" t="s">
        <v>80</v>
      </c>
      <c r="E60">
        <v>1.7964457119999999</v>
      </c>
      <c r="F60">
        <v>1.142952889</v>
      </c>
      <c r="G60">
        <v>1.2711885940000001</v>
      </c>
      <c r="H60">
        <v>1.493687577</v>
      </c>
      <c r="I60">
        <v>2.0487704789999999</v>
      </c>
      <c r="J60">
        <v>9.9087408000000003</v>
      </c>
      <c r="K60">
        <v>19.808361040000001</v>
      </c>
    </row>
    <row r="61" spans="1:20" x14ac:dyDescent="0.3">
      <c r="D61" t="s">
        <v>84</v>
      </c>
      <c r="E61">
        <v>8.885678339</v>
      </c>
      <c r="F61">
        <v>12.186697280000001</v>
      </c>
      <c r="G61">
        <v>14.56001247</v>
      </c>
      <c r="H61">
        <v>15.8218242</v>
      </c>
      <c r="I61">
        <v>17.697133910000002</v>
      </c>
      <c r="J61">
        <v>26.46996614</v>
      </c>
      <c r="K61">
        <v>38.798688640000002</v>
      </c>
    </row>
    <row r="63" spans="1:20" x14ac:dyDescent="0.3">
      <c r="A63" s="9" t="s">
        <v>94</v>
      </c>
      <c r="B63" t="s">
        <v>44</v>
      </c>
      <c r="C63" s="14">
        <v>346</v>
      </c>
    </row>
    <row r="64" spans="1:20" x14ac:dyDescent="0.3">
      <c r="A64" t="s">
        <v>46</v>
      </c>
      <c r="D64" t="s">
        <v>47</v>
      </c>
      <c r="E64">
        <v>0.1</v>
      </c>
      <c r="F64">
        <v>0.15</v>
      </c>
      <c r="G64">
        <v>0.2</v>
      </c>
      <c r="H64">
        <v>0.25</v>
      </c>
      <c r="I64">
        <v>0.3</v>
      </c>
      <c r="J64">
        <v>0.5</v>
      </c>
      <c r="K64">
        <v>1</v>
      </c>
    </row>
    <row r="65" spans="1:20" x14ac:dyDescent="0.3">
      <c r="A65">
        <v>210105002</v>
      </c>
      <c r="D65" t="s">
        <v>52</v>
      </c>
      <c r="E65" s="10">
        <v>12260027.6</v>
      </c>
      <c r="F65" s="10">
        <v>8592579.8300000001</v>
      </c>
      <c r="G65" s="10">
        <v>6783959.3200000003</v>
      </c>
      <c r="H65" s="10">
        <v>5554195.4100000001</v>
      </c>
      <c r="I65" s="10">
        <v>4422931.6100000003</v>
      </c>
      <c r="J65" s="10">
        <v>2104482.0499999998</v>
      </c>
      <c r="K65" s="10">
        <v>379201.7</v>
      </c>
    </row>
    <row r="66" spans="1:20" x14ac:dyDescent="0.3">
      <c r="A66" t="s">
        <v>56</v>
      </c>
      <c r="D66" t="s">
        <v>57</v>
      </c>
      <c r="E66">
        <v>49.338137670000002</v>
      </c>
      <c r="F66">
        <v>25.661617889999999</v>
      </c>
      <c r="G66">
        <v>15.800558000000001</v>
      </c>
      <c r="H66">
        <v>13.398503549999999</v>
      </c>
      <c r="I66">
        <v>11.3965985</v>
      </c>
      <c r="J66">
        <v>7.2979972359999996</v>
      </c>
      <c r="K66">
        <v>2.4598674950000001</v>
      </c>
    </row>
    <row r="67" spans="1:20" x14ac:dyDescent="0.3">
      <c r="A67" t="s">
        <v>61</v>
      </c>
      <c r="B67">
        <v>0.3</v>
      </c>
      <c r="C67" t="s">
        <v>62</v>
      </c>
      <c r="D67" t="s">
        <v>63</v>
      </c>
      <c r="E67">
        <v>10755976.029999999</v>
      </c>
      <c r="F67">
        <v>7325121.1869999999</v>
      </c>
      <c r="G67">
        <v>5560426.4709999999</v>
      </c>
      <c r="H67">
        <v>4415991.2850000001</v>
      </c>
      <c r="I67">
        <v>3381533.497</v>
      </c>
      <c r="J67">
        <v>1406114.379</v>
      </c>
      <c r="K67">
        <v>208097.76689999999</v>
      </c>
    </row>
    <row r="68" spans="1:20" ht="16.2" x14ac:dyDescent="0.45">
      <c r="B68" s="13">
        <f>B67*25.4/(PI()*4)</f>
        <v>0.60638033318012119</v>
      </c>
      <c r="C68" t="s">
        <v>65</v>
      </c>
      <c r="D68" t="s">
        <v>57</v>
      </c>
      <c r="E68">
        <v>49.016400689999998</v>
      </c>
      <c r="F68">
        <v>29.912934079999999</v>
      </c>
      <c r="G68">
        <v>22.251564429999998</v>
      </c>
      <c r="H68">
        <v>15.909423240000001</v>
      </c>
      <c r="I68">
        <v>9.804490135</v>
      </c>
      <c r="J68">
        <v>4.849904113</v>
      </c>
      <c r="K68">
        <v>1.8904286640000001</v>
      </c>
    </row>
    <row r="69" spans="1:20" x14ac:dyDescent="0.3">
      <c r="A69" t="s">
        <v>70</v>
      </c>
      <c r="B69">
        <v>31.7</v>
      </c>
      <c r="C69" t="s">
        <v>71</v>
      </c>
      <c r="D69" t="s">
        <v>72</v>
      </c>
      <c r="E69">
        <v>12.48771627</v>
      </c>
      <c r="F69">
        <v>15.23373823</v>
      </c>
      <c r="G69">
        <v>18.716663109999999</v>
      </c>
      <c r="H69">
        <v>20.821524409999999</v>
      </c>
      <c r="I69">
        <v>23.52578175</v>
      </c>
      <c r="J69">
        <v>33.21688803</v>
      </c>
      <c r="K69">
        <v>45.852359210000003</v>
      </c>
    </row>
    <row r="70" spans="1:20" x14ac:dyDescent="0.3">
      <c r="D70" t="s">
        <v>74</v>
      </c>
      <c r="E70">
        <v>11.052432140000001</v>
      </c>
      <c r="F70">
        <v>13.477364010000001</v>
      </c>
      <c r="G70">
        <v>16.81135141</v>
      </c>
      <c r="H70">
        <v>19.725706079999998</v>
      </c>
      <c r="I70">
        <v>23.23208696</v>
      </c>
      <c r="J70">
        <v>33.269621860000001</v>
      </c>
      <c r="K70">
        <v>44.09015943</v>
      </c>
    </row>
    <row r="71" spans="1:20" x14ac:dyDescent="0.3">
      <c r="D71" t="s">
        <v>77</v>
      </c>
      <c r="E71">
        <v>13.259433960000001</v>
      </c>
      <c r="F71">
        <v>15.542853819999999</v>
      </c>
      <c r="G71">
        <v>18.587003710000001</v>
      </c>
      <c r="H71">
        <v>20.939405669999999</v>
      </c>
      <c r="I71">
        <v>23.88035502</v>
      </c>
      <c r="J71">
        <v>33.067468949999999</v>
      </c>
      <c r="K71">
        <v>45.46448565</v>
      </c>
    </row>
    <row r="72" spans="1:20" x14ac:dyDescent="0.3">
      <c r="D72" t="s">
        <v>80</v>
      </c>
      <c r="E72">
        <v>1.120003404</v>
      </c>
      <c r="F72">
        <v>1.114050491</v>
      </c>
      <c r="G72">
        <v>1.064578579</v>
      </c>
      <c r="H72">
        <v>0.66930069049999996</v>
      </c>
      <c r="I72">
        <v>0.32461010489999997</v>
      </c>
      <c r="J72">
        <v>0.1048592024</v>
      </c>
      <c r="K72">
        <v>0.92597394990000004</v>
      </c>
    </row>
    <row r="73" spans="1:20" x14ac:dyDescent="0.3">
      <c r="D73" t="s">
        <v>84</v>
      </c>
      <c r="E73">
        <v>12.266527460000001</v>
      </c>
      <c r="F73">
        <v>14.75131869</v>
      </c>
      <c r="G73">
        <v>18.038339409999999</v>
      </c>
      <c r="H73">
        <v>20.49554539</v>
      </c>
      <c r="I73">
        <v>23.546074579999999</v>
      </c>
      <c r="J73">
        <v>33.184659609999997</v>
      </c>
      <c r="K73">
        <v>45.135668099999997</v>
      </c>
    </row>
    <row r="75" spans="1:20" x14ac:dyDescent="0.3">
      <c r="A75" t="s">
        <v>55</v>
      </c>
    </row>
    <row r="76" spans="1:20" x14ac:dyDescent="0.3">
      <c r="A76" s="9" t="s">
        <v>43</v>
      </c>
      <c r="B76" t="s">
        <v>44</v>
      </c>
      <c r="C76">
        <v>389</v>
      </c>
      <c r="M76" t="s">
        <v>45</v>
      </c>
      <c r="N76" t="s">
        <v>107</v>
      </c>
      <c r="O76">
        <f>AVERAGE(C76,C88,C100)</f>
        <v>390.66666666666669</v>
      </c>
    </row>
    <row r="77" spans="1:20" x14ac:dyDescent="0.3">
      <c r="A77" t="s">
        <v>46</v>
      </c>
      <c r="D77" t="s">
        <v>47</v>
      </c>
      <c r="E77">
        <v>0.1</v>
      </c>
      <c r="F77">
        <v>0.15</v>
      </c>
      <c r="G77">
        <v>0.2</v>
      </c>
      <c r="H77">
        <v>0.25</v>
      </c>
      <c r="I77">
        <v>0.3</v>
      </c>
      <c r="J77">
        <v>0.5</v>
      </c>
      <c r="K77">
        <v>1</v>
      </c>
      <c r="M77" t="s">
        <v>48</v>
      </c>
      <c r="N77" s="11">
        <f t="shared" ref="N77:T77" si="21">AVERAGE(E86,E98,E110)</f>
        <v>10.180798084666668</v>
      </c>
      <c r="O77" s="11">
        <f t="shared" si="21"/>
        <v>13.191003697333334</v>
      </c>
      <c r="P77" s="11">
        <f t="shared" si="21"/>
        <v>15.894974611</v>
      </c>
      <c r="Q77" s="11">
        <f t="shared" si="21"/>
        <v>17.760103096666668</v>
      </c>
      <c r="R77" s="11">
        <f t="shared" si="21"/>
        <v>19.610030013333333</v>
      </c>
      <c r="S77" s="11">
        <f t="shared" si="21"/>
        <v>27.60472024666667</v>
      </c>
      <c r="T77" s="11">
        <f t="shared" si="21"/>
        <v>37.843036106666666</v>
      </c>
    </row>
    <row r="78" spans="1:20" x14ac:dyDescent="0.3">
      <c r="A78">
        <v>210105002</v>
      </c>
      <c r="D78" t="s">
        <v>52</v>
      </c>
      <c r="E78" s="10">
        <v>9775761.7799999993</v>
      </c>
      <c r="F78" s="10">
        <v>6835563.9699999997</v>
      </c>
      <c r="G78" s="10">
        <v>5425029.46</v>
      </c>
      <c r="H78" s="10">
        <v>4592954.55</v>
      </c>
      <c r="I78" s="10">
        <v>3802693.6</v>
      </c>
      <c r="J78" s="10">
        <v>1573085.02</v>
      </c>
      <c r="K78" s="10">
        <v>203430.13</v>
      </c>
      <c r="M78" t="s">
        <v>53</v>
      </c>
      <c r="N78" s="11">
        <f t="shared" ref="N78:T78" si="22">STDEV(E82,E83,E84,E94,E95,E96,E106,E107,E108)</f>
        <v>7.200850200733095</v>
      </c>
      <c r="O78" s="11">
        <f t="shared" si="22"/>
        <v>6.8911252329100767</v>
      </c>
      <c r="P78" s="11">
        <f t="shared" si="22"/>
        <v>6.6404893285354989</v>
      </c>
      <c r="Q78" s="11">
        <f t="shared" si="22"/>
        <v>6.7503960184111742</v>
      </c>
      <c r="R78" s="11">
        <f t="shared" si="22"/>
        <v>7.0539145294650671</v>
      </c>
      <c r="S78" s="11">
        <f t="shared" si="22"/>
        <v>9.5160324666931935</v>
      </c>
      <c r="T78" s="11">
        <f t="shared" si="22"/>
        <v>14.030996406739852</v>
      </c>
    </row>
    <row r="79" spans="1:20" x14ac:dyDescent="0.3">
      <c r="A79" t="s">
        <v>56</v>
      </c>
      <c r="D79" t="s">
        <v>57</v>
      </c>
      <c r="E79">
        <v>58.957909780000001</v>
      </c>
      <c r="F79">
        <v>43.174618789999997</v>
      </c>
      <c r="G79">
        <v>38.526490989999999</v>
      </c>
      <c r="H79">
        <v>38.985462210000001</v>
      </c>
      <c r="I79">
        <v>42.218673529999997</v>
      </c>
      <c r="J79">
        <v>44.678808750000002</v>
      </c>
      <c r="K79">
        <v>11.939498710000001</v>
      </c>
      <c r="M79" t="s">
        <v>58</v>
      </c>
      <c r="N79" s="12">
        <f t="shared" ref="N79:T79" si="23">AVERAGE(E90,E78,E102)</f>
        <v>9600273.9033333343</v>
      </c>
      <c r="O79" s="12">
        <f t="shared" si="23"/>
        <v>6751587.3933333335</v>
      </c>
      <c r="P79" s="12">
        <f t="shared" si="23"/>
        <v>5370734.5166666666</v>
      </c>
      <c r="Q79" s="12">
        <f t="shared" si="23"/>
        <v>4547658.6033333326</v>
      </c>
      <c r="R79" s="12">
        <f t="shared" si="23"/>
        <v>3754181.4766666666</v>
      </c>
      <c r="S79" s="12">
        <f t="shared" si="23"/>
        <v>1619177.2</v>
      </c>
      <c r="T79" s="12">
        <f t="shared" si="23"/>
        <v>232150.05999999997</v>
      </c>
    </row>
    <row r="80" spans="1:20" x14ac:dyDescent="0.3">
      <c r="A80" t="s">
        <v>61</v>
      </c>
      <c r="B80">
        <v>0.3</v>
      </c>
      <c r="C80" t="s">
        <v>62</v>
      </c>
      <c r="D80" t="s">
        <v>63</v>
      </c>
      <c r="E80">
        <v>8442441.7990000006</v>
      </c>
      <c r="F80">
        <v>5721128.307</v>
      </c>
      <c r="G80">
        <v>4427083.3329999996</v>
      </c>
      <c r="H80">
        <v>3673425.926</v>
      </c>
      <c r="I80">
        <v>2979788.36</v>
      </c>
      <c r="J80">
        <v>1137026.4550000001</v>
      </c>
      <c r="K80">
        <v>130605.8201</v>
      </c>
      <c r="N80" s="12">
        <f t="shared" ref="N80:T80" si="24">STDEV(E78,E90,E102)</f>
        <v>777328.97990147222</v>
      </c>
      <c r="O80" s="12">
        <f t="shared" si="24"/>
        <v>543278.50397863647</v>
      </c>
      <c r="P80" s="12">
        <f t="shared" si="24"/>
        <v>402862.99861316843</v>
      </c>
      <c r="Q80" s="12">
        <f t="shared" si="24"/>
        <v>313482.60394026211</v>
      </c>
      <c r="R80" s="12">
        <f t="shared" si="24"/>
        <v>238466.31562734745</v>
      </c>
      <c r="S80" s="12">
        <f t="shared" si="24"/>
        <v>152708.53561432869</v>
      </c>
      <c r="T80" s="12">
        <f t="shared" si="24"/>
        <v>57293.522168842996</v>
      </c>
    </row>
    <row r="81" spans="1:20" ht="16.2" x14ac:dyDescent="0.45">
      <c r="B81" s="13">
        <f>B80*25.4/(PI()*4)</f>
        <v>0.60638033318012119</v>
      </c>
      <c r="C81" t="s">
        <v>65</v>
      </c>
      <c r="D81" t="s">
        <v>57</v>
      </c>
      <c r="E81">
        <v>107.8675448</v>
      </c>
      <c r="F81">
        <v>85.971072969999994</v>
      </c>
      <c r="G81">
        <v>72.456356600000007</v>
      </c>
      <c r="H81">
        <v>66.220476379999994</v>
      </c>
      <c r="I81">
        <v>65.903532130000002</v>
      </c>
      <c r="J81">
        <v>50.287445490000003</v>
      </c>
      <c r="K81">
        <v>10.617368880000001</v>
      </c>
      <c r="M81" t="s">
        <v>66</v>
      </c>
      <c r="N81" s="12">
        <f t="shared" ref="N81:T81" si="25">AVERAGE(E80,E92,E104)</f>
        <v>8586581.0096666683</v>
      </c>
      <c r="O81" s="12">
        <f t="shared" si="25"/>
        <v>5837900.1383333327</v>
      </c>
      <c r="P81" s="12">
        <f t="shared" si="25"/>
        <v>4500726.6906666672</v>
      </c>
      <c r="Q81" s="12">
        <f t="shared" si="25"/>
        <v>3727486.7963333335</v>
      </c>
      <c r="R81" s="12">
        <f t="shared" si="25"/>
        <v>3008853.436666667</v>
      </c>
      <c r="S81" s="12">
        <f t="shared" si="25"/>
        <v>1166549.6569999999</v>
      </c>
      <c r="T81" s="12">
        <f t="shared" si="25"/>
        <v>140683.93393333335</v>
      </c>
    </row>
    <row r="82" spans="1:20" x14ac:dyDescent="0.3">
      <c r="A82" t="s">
        <v>70</v>
      </c>
      <c r="B82">
        <v>33</v>
      </c>
      <c r="C82" t="s">
        <v>71</v>
      </c>
      <c r="D82" t="s">
        <v>72</v>
      </c>
      <c r="E82">
        <v>13.57226764</v>
      </c>
      <c r="F82">
        <v>16.012479370000001</v>
      </c>
      <c r="G82">
        <v>17.939609239999999</v>
      </c>
      <c r="H82">
        <v>19.423132389999999</v>
      </c>
      <c r="I82">
        <v>20.36991635</v>
      </c>
      <c r="J82">
        <v>25.40434952</v>
      </c>
      <c r="K82">
        <v>31.778961970000001</v>
      </c>
      <c r="N82" s="12">
        <f t="shared" ref="N82:T82" si="26">STDEV(E80,E92,E104)</f>
        <v>199436.03585763136</v>
      </c>
      <c r="O82" s="12">
        <f t="shared" si="26"/>
        <v>151182.49774018547</v>
      </c>
      <c r="P82" s="12">
        <f t="shared" si="26"/>
        <v>82666.124934601292</v>
      </c>
      <c r="Q82" s="12">
        <f t="shared" si="26"/>
        <v>46904.786470751278</v>
      </c>
      <c r="R82" s="12">
        <f t="shared" si="26"/>
        <v>47305.371179281305</v>
      </c>
      <c r="S82" s="12">
        <f t="shared" si="26"/>
        <v>34027.957221714365</v>
      </c>
      <c r="T82" s="12">
        <f t="shared" si="26"/>
        <v>10273.813021274407</v>
      </c>
    </row>
    <row r="83" spans="1:20" x14ac:dyDescent="0.3">
      <c r="D83" t="s">
        <v>74</v>
      </c>
      <c r="E83">
        <v>5.7088605560000003</v>
      </c>
      <c r="F83">
        <v>8.5375000960000005</v>
      </c>
      <c r="G83">
        <v>11.35051249</v>
      </c>
      <c r="H83">
        <v>13.53773103</v>
      </c>
      <c r="I83">
        <v>15.539133059999999</v>
      </c>
      <c r="J83">
        <v>20.110051609999999</v>
      </c>
      <c r="K83">
        <v>28.206226789999999</v>
      </c>
      <c r="M83" t="s">
        <v>75</v>
      </c>
      <c r="N83">
        <f t="shared" ref="N83:T85" si="27">AVERAGE(E82,E94,E106)</f>
        <v>9.7622795449666668</v>
      </c>
      <c r="O83">
        <f t="shared" si="27"/>
        <v>12.537843109666667</v>
      </c>
      <c r="P83">
        <f t="shared" si="27"/>
        <v>15.111626278333333</v>
      </c>
      <c r="Q83">
        <f t="shared" si="27"/>
        <v>16.447150085666667</v>
      </c>
      <c r="R83">
        <f t="shared" si="27"/>
        <v>17.908769277999998</v>
      </c>
      <c r="S83">
        <f t="shared" si="27"/>
        <v>23.601708550000001</v>
      </c>
      <c r="T83">
        <f t="shared" si="27"/>
        <v>29.621000480000003</v>
      </c>
    </row>
    <row r="84" spans="1:20" x14ac:dyDescent="0.3">
      <c r="D84" t="s">
        <v>77</v>
      </c>
      <c r="E84">
        <v>21.218502040000001</v>
      </c>
      <c r="F84">
        <v>24.04105998</v>
      </c>
      <c r="G84">
        <v>25.71987339</v>
      </c>
      <c r="H84">
        <v>27.053065749999998</v>
      </c>
      <c r="I84">
        <v>29.153758969999998</v>
      </c>
      <c r="J84">
        <v>38.673218669999997</v>
      </c>
      <c r="K84">
        <v>50.859106529999998</v>
      </c>
      <c r="M84" t="s">
        <v>78</v>
      </c>
      <c r="N84">
        <f t="shared" si="27"/>
        <v>5.7327208876666669</v>
      </c>
      <c r="O84">
        <f t="shared" si="27"/>
        <v>9.0148985800000005</v>
      </c>
      <c r="P84">
        <f t="shared" si="27"/>
        <v>11.793245058333332</v>
      </c>
      <c r="Q84">
        <f t="shared" si="27"/>
        <v>14.167190676666666</v>
      </c>
      <c r="R84">
        <f t="shared" si="27"/>
        <v>16.11321457</v>
      </c>
      <c r="S84">
        <f t="shared" si="27"/>
        <v>23.862584500000001</v>
      </c>
      <c r="T84">
        <f t="shared" si="27"/>
        <v>34.895320079999998</v>
      </c>
    </row>
    <row r="85" spans="1:20" x14ac:dyDescent="0.3">
      <c r="D85" t="s">
        <v>80</v>
      </c>
      <c r="E85">
        <v>7.7550741509999996</v>
      </c>
      <c r="F85">
        <v>7.7534270989999996</v>
      </c>
      <c r="G85">
        <v>7.1929043650000004</v>
      </c>
      <c r="H85">
        <v>6.7764064299999998</v>
      </c>
      <c r="I85">
        <v>6.9022991009999997</v>
      </c>
      <c r="J85">
        <v>9.5628068610000003</v>
      </c>
      <c r="K85">
        <v>12.1790073</v>
      </c>
      <c r="M85" t="s">
        <v>81</v>
      </c>
      <c r="N85">
        <f t="shared" si="27"/>
        <v>15.047393821</v>
      </c>
      <c r="O85">
        <f t="shared" si="27"/>
        <v>18.020269397333333</v>
      </c>
      <c r="P85">
        <f t="shared" si="27"/>
        <v>20.780052496666666</v>
      </c>
      <c r="Q85">
        <f t="shared" si="27"/>
        <v>22.665968523333333</v>
      </c>
      <c r="R85">
        <f t="shared" si="27"/>
        <v>24.80810619</v>
      </c>
      <c r="S85">
        <f t="shared" si="27"/>
        <v>35.349867679999996</v>
      </c>
      <c r="T85">
        <f t="shared" si="27"/>
        <v>49.012787756666661</v>
      </c>
    </row>
    <row r="86" spans="1:20" x14ac:dyDescent="0.3">
      <c r="D86" t="s">
        <v>84</v>
      </c>
      <c r="E86">
        <v>13.49987675</v>
      </c>
      <c r="F86">
        <v>16.19701315</v>
      </c>
      <c r="G86">
        <v>18.33666504</v>
      </c>
      <c r="H86">
        <v>20.004643059999999</v>
      </c>
      <c r="I86">
        <v>21.68760279</v>
      </c>
      <c r="J86">
        <v>28.062539940000001</v>
      </c>
      <c r="K86">
        <v>36.948098430000002</v>
      </c>
      <c r="M86" t="s">
        <v>85</v>
      </c>
      <c r="N86">
        <f t="shared" ref="N86:T86" si="28">STDEV(E94,E82,E106)</f>
        <v>8.1041566801648965</v>
      </c>
      <c r="O86">
        <f t="shared" si="28"/>
        <v>7.6331108717735585</v>
      </c>
      <c r="P86">
        <f t="shared" si="28"/>
        <v>7.2457267468574411</v>
      </c>
      <c r="Q86">
        <f t="shared" si="28"/>
        <v>7.8289629807435706</v>
      </c>
      <c r="R86">
        <f t="shared" si="28"/>
        <v>8.1454840676235492</v>
      </c>
      <c r="S86">
        <f t="shared" si="28"/>
        <v>11.342634113034881</v>
      </c>
      <c r="T86">
        <f t="shared" si="28"/>
        <v>16.623356618893386</v>
      </c>
    </row>
    <row r="87" spans="1:20" x14ac:dyDescent="0.3">
      <c r="M87" t="s">
        <v>87</v>
      </c>
      <c r="N87">
        <f t="shared" ref="N87:T88" si="29">STDEV(E83,E95,E107)</f>
        <v>3.7795631771548268</v>
      </c>
      <c r="O87">
        <f t="shared" si="29"/>
        <v>3.6342720247774669</v>
      </c>
      <c r="P87">
        <f t="shared" si="29"/>
        <v>3.8789859041375756</v>
      </c>
      <c r="Q87">
        <f t="shared" si="29"/>
        <v>4.4908943431965938</v>
      </c>
      <c r="R87">
        <f t="shared" si="29"/>
        <v>5.0641718156304218</v>
      </c>
      <c r="S87">
        <f t="shared" si="29"/>
        <v>8.5838892136720677</v>
      </c>
      <c r="T87">
        <f t="shared" si="29"/>
        <v>14.198307275696569</v>
      </c>
    </row>
    <row r="88" spans="1:20" x14ac:dyDescent="0.3">
      <c r="A88" s="9" t="s">
        <v>89</v>
      </c>
      <c r="B88" t="s">
        <v>44</v>
      </c>
      <c r="C88">
        <v>380</v>
      </c>
      <c r="M88" t="s">
        <v>90</v>
      </c>
      <c r="N88">
        <f t="shared" si="29"/>
        <v>7.8727420431297457</v>
      </c>
      <c r="O88">
        <f t="shared" si="29"/>
        <v>7.5296542625467806</v>
      </c>
      <c r="P88">
        <f t="shared" si="29"/>
        <v>6.8472328375148619</v>
      </c>
      <c r="Q88">
        <f t="shared" si="29"/>
        <v>6.5391146945703822</v>
      </c>
      <c r="R88">
        <f t="shared" si="29"/>
        <v>6.6199010923678152</v>
      </c>
      <c r="S88">
        <f t="shared" si="29"/>
        <v>4.9858305168302826</v>
      </c>
      <c r="T88">
        <f t="shared" si="29"/>
        <v>2.8224366380310464</v>
      </c>
    </row>
    <row r="89" spans="1:20" x14ac:dyDescent="0.3">
      <c r="A89" t="s">
        <v>46</v>
      </c>
      <c r="D89" t="s">
        <v>47</v>
      </c>
      <c r="E89">
        <v>0.1</v>
      </c>
      <c r="F89">
        <v>0.15</v>
      </c>
      <c r="G89">
        <v>0.2</v>
      </c>
      <c r="H89">
        <v>0.25</v>
      </c>
      <c r="I89">
        <v>0.3</v>
      </c>
      <c r="J89">
        <v>0.5</v>
      </c>
      <c r="K89">
        <v>1</v>
      </c>
    </row>
    <row r="90" spans="1:20" x14ac:dyDescent="0.3">
      <c r="A90">
        <v>210105002</v>
      </c>
      <c r="D90" t="s">
        <v>52</v>
      </c>
      <c r="E90" s="10">
        <v>8750202.3800000008</v>
      </c>
      <c r="F90" s="10">
        <v>6171210.3200000003</v>
      </c>
      <c r="G90" s="10">
        <v>4943477.51</v>
      </c>
      <c r="H90" s="10">
        <v>4213992.0599999996</v>
      </c>
      <c r="I90" s="10">
        <v>3495189.15</v>
      </c>
      <c r="J90" s="10">
        <v>1494824.07</v>
      </c>
      <c r="K90" s="10">
        <v>194896.83</v>
      </c>
    </row>
    <row r="91" spans="1:20" x14ac:dyDescent="0.3">
      <c r="A91" t="s">
        <v>56</v>
      </c>
      <c r="D91" t="s">
        <v>57</v>
      </c>
      <c r="E91">
        <v>67.114128780000001</v>
      </c>
      <c r="F91">
        <v>52.844252949999998</v>
      </c>
      <c r="G91">
        <v>44.731008000000003</v>
      </c>
      <c r="H91">
        <v>37.84171147</v>
      </c>
      <c r="I91">
        <v>38.38724319</v>
      </c>
      <c r="J91">
        <v>24.887723390000001</v>
      </c>
      <c r="K91">
        <v>7.0111305169999998</v>
      </c>
    </row>
    <row r="92" spans="1:20" x14ac:dyDescent="0.3">
      <c r="A92" t="s">
        <v>61</v>
      </c>
      <c r="B92">
        <v>0.2</v>
      </c>
      <c r="C92" t="s">
        <v>62</v>
      </c>
      <c r="D92" t="s">
        <v>63</v>
      </c>
      <c r="E92">
        <v>8503110.7540000007</v>
      </c>
      <c r="F92">
        <v>5783905.4409999996</v>
      </c>
      <c r="G92">
        <v>4484953.8820000002</v>
      </c>
      <c r="H92">
        <v>3757367.7960000001</v>
      </c>
      <c r="I92">
        <v>3063438.6170000001</v>
      </c>
      <c r="J92">
        <v>1203765.3729999999</v>
      </c>
      <c r="K92">
        <v>140303.12460000001</v>
      </c>
    </row>
    <row r="93" spans="1:20" ht="16.2" x14ac:dyDescent="0.45">
      <c r="B93" s="13">
        <f>B92*25.4/(PI()*4)</f>
        <v>0.40425355545341418</v>
      </c>
      <c r="C93" t="s">
        <v>65</v>
      </c>
      <c r="D93" t="s">
        <v>57</v>
      </c>
      <c r="E93">
        <v>104.7198411</v>
      </c>
      <c r="F93">
        <v>80.071332740000003</v>
      </c>
      <c r="G93">
        <v>64.945573670000002</v>
      </c>
      <c r="H93">
        <v>61.15631398</v>
      </c>
      <c r="I93">
        <v>58.438597559999998</v>
      </c>
      <c r="J93">
        <v>39.884486410000001</v>
      </c>
      <c r="K93">
        <v>8.2883923819999996</v>
      </c>
    </row>
    <row r="94" spans="1:20" x14ac:dyDescent="0.3">
      <c r="A94" t="s">
        <v>70</v>
      </c>
      <c r="B94">
        <v>36.4</v>
      </c>
      <c r="C94" t="s">
        <v>71</v>
      </c>
      <c r="D94" t="s">
        <v>72</v>
      </c>
      <c r="E94">
        <v>0.45523520490000002</v>
      </c>
      <c r="F94">
        <v>3.7855724689999999</v>
      </c>
      <c r="G94">
        <v>6.878365015</v>
      </c>
      <c r="H94">
        <v>7.5665742470000001</v>
      </c>
      <c r="I94">
        <v>8.8165179939999998</v>
      </c>
      <c r="J94">
        <v>11.465700139999999</v>
      </c>
      <c r="K94">
        <v>12.0240481</v>
      </c>
    </row>
    <row r="95" spans="1:20" x14ac:dyDescent="0.3">
      <c r="D95" t="s">
        <v>74</v>
      </c>
      <c r="E95">
        <v>1.9651443630000001</v>
      </c>
      <c r="F95">
        <v>5.642919054</v>
      </c>
      <c r="G95">
        <v>8.1546213749999996</v>
      </c>
      <c r="H95">
        <v>10.02423417</v>
      </c>
      <c r="I95">
        <v>11.3605471</v>
      </c>
      <c r="J95">
        <v>17.79391377</v>
      </c>
      <c r="K95">
        <v>25.27707564</v>
      </c>
    </row>
    <row r="96" spans="1:20" x14ac:dyDescent="0.3">
      <c r="D96" t="s">
        <v>77</v>
      </c>
      <c r="E96">
        <v>6.1809976630000003</v>
      </c>
      <c r="F96">
        <v>9.5777240819999996</v>
      </c>
      <c r="G96">
        <v>12.9638139</v>
      </c>
      <c r="H96">
        <v>15.15029116</v>
      </c>
      <c r="I96">
        <v>17.189220039999999</v>
      </c>
      <c r="J96">
        <v>29.616950410000001</v>
      </c>
      <c r="K96">
        <v>45.763799740000003</v>
      </c>
    </row>
    <row r="97" spans="1:11" x14ac:dyDescent="0.3">
      <c r="D97" t="s">
        <v>80</v>
      </c>
      <c r="E97">
        <v>2.9675354660000002</v>
      </c>
      <c r="F97">
        <v>2.9575171810000001</v>
      </c>
      <c r="G97">
        <v>3.209097775</v>
      </c>
      <c r="H97">
        <v>3.8693090410000002</v>
      </c>
      <c r="I97">
        <v>4.2923896209999999</v>
      </c>
      <c r="J97">
        <v>9.2132003959999995</v>
      </c>
      <c r="K97">
        <v>16.998624670000002</v>
      </c>
    </row>
    <row r="98" spans="1:11" x14ac:dyDescent="0.3">
      <c r="D98" t="s">
        <v>84</v>
      </c>
      <c r="E98">
        <v>2.867125744</v>
      </c>
      <c r="F98">
        <v>6.3354052019999996</v>
      </c>
      <c r="G98">
        <v>9.3322667629999998</v>
      </c>
      <c r="H98">
        <v>10.913699859999999</v>
      </c>
      <c r="I98">
        <v>12.455428380000001</v>
      </c>
      <c r="J98">
        <v>19.62552144</v>
      </c>
      <c r="K98">
        <v>27.688307829999999</v>
      </c>
    </row>
    <row r="100" spans="1:11" x14ac:dyDescent="0.3">
      <c r="A100" s="9" t="s">
        <v>94</v>
      </c>
      <c r="B100" t="s">
        <v>44</v>
      </c>
      <c r="C100">
        <v>403</v>
      </c>
    </row>
    <row r="101" spans="1:11" x14ac:dyDescent="0.3">
      <c r="A101" t="s">
        <v>46</v>
      </c>
      <c r="D101" t="s">
        <v>47</v>
      </c>
      <c r="E101">
        <v>0.1</v>
      </c>
      <c r="F101">
        <v>0.15</v>
      </c>
      <c r="G101">
        <v>0.2</v>
      </c>
      <c r="H101">
        <v>0.25</v>
      </c>
      <c r="I101">
        <v>0.3</v>
      </c>
      <c r="J101">
        <v>0.5</v>
      </c>
      <c r="K101">
        <v>1</v>
      </c>
    </row>
    <row r="102" spans="1:11" x14ac:dyDescent="0.3">
      <c r="A102">
        <v>210105002</v>
      </c>
      <c r="D102" t="s">
        <v>52</v>
      </c>
      <c r="E102" s="10">
        <v>10274857.550000001</v>
      </c>
      <c r="F102" s="10">
        <v>7247987.8899999997</v>
      </c>
      <c r="G102" s="10">
        <v>5743696.5800000001</v>
      </c>
      <c r="H102" s="10">
        <v>4836029.2</v>
      </c>
      <c r="I102" s="10">
        <v>3964661.68</v>
      </c>
      <c r="J102" s="10">
        <v>1789622.51</v>
      </c>
      <c r="K102" s="10">
        <v>298123.21999999997</v>
      </c>
    </row>
    <row r="103" spans="1:11" x14ac:dyDescent="0.3">
      <c r="A103" t="s">
        <v>56</v>
      </c>
      <c r="D103" t="s">
        <v>57</v>
      </c>
      <c r="E103">
        <v>90.250940790000001</v>
      </c>
      <c r="F103">
        <v>63.254373880000003</v>
      </c>
      <c r="G103">
        <v>48.175990810000002</v>
      </c>
      <c r="H103">
        <v>37.461195150000002</v>
      </c>
      <c r="I103">
        <v>31.918842779999999</v>
      </c>
      <c r="J103">
        <v>32.54057306</v>
      </c>
      <c r="K103">
        <v>13.603894950000001</v>
      </c>
    </row>
    <row r="104" spans="1:11" x14ac:dyDescent="0.3">
      <c r="A104" t="s">
        <v>61</v>
      </c>
      <c r="B104">
        <v>0.4</v>
      </c>
      <c r="C104" t="s">
        <v>62</v>
      </c>
      <c r="D104" t="s">
        <v>63</v>
      </c>
      <c r="E104">
        <v>8814190.4759999998</v>
      </c>
      <c r="F104">
        <v>6008666.6670000004</v>
      </c>
      <c r="G104">
        <v>4590142.8569999998</v>
      </c>
      <c r="H104">
        <v>3751666.6669999999</v>
      </c>
      <c r="I104">
        <v>2983333.3330000001</v>
      </c>
      <c r="J104">
        <v>1158857.1429999999</v>
      </c>
      <c r="K104">
        <v>151142.85709999999</v>
      </c>
    </row>
    <row r="105" spans="1:11" ht="16.2" x14ac:dyDescent="0.45">
      <c r="B105" s="13">
        <f>B104*25.4/(PI()*4)</f>
        <v>0.80850711090682836</v>
      </c>
      <c r="C105" t="s">
        <v>65</v>
      </c>
      <c r="D105" t="s">
        <v>57</v>
      </c>
      <c r="E105">
        <v>94.713196859999996</v>
      </c>
      <c r="F105">
        <v>52.427694299999999</v>
      </c>
      <c r="G105">
        <v>36.471504109999998</v>
      </c>
      <c r="H105">
        <v>24.854800109999999</v>
      </c>
      <c r="I105">
        <v>18.629411319999999</v>
      </c>
      <c r="J105">
        <v>14.476187339999999</v>
      </c>
      <c r="K105">
        <v>5.5938742010000002</v>
      </c>
    </row>
    <row r="106" spans="1:11" x14ac:dyDescent="0.3">
      <c r="A106" t="s">
        <v>70</v>
      </c>
      <c r="B106">
        <v>42.2</v>
      </c>
      <c r="C106" t="s">
        <v>71</v>
      </c>
      <c r="D106" t="s">
        <v>72</v>
      </c>
      <c r="E106">
        <v>15.25933579</v>
      </c>
      <c r="F106">
        <v>17.815477489999999</v>
      </c>
      <c r="G106">
        <v>20.516904579999999</v>
      </c>
      <c r="H106">
        <v>22.351743620000001</v>
      </c>
      <c r="I106">
        <v>24.539873490000002</v>
      </c>
      <c r="J106">
        <v>33.935075990000001</v>
      </c>
      <c r="K106">
        <v>45.059991369999999</v>
      </c>
    </row>
    <row r="107" spans="1:11" x14ac:dyDescent="0.3">
      <c r="D107" t="s">
        <v>74</v>
      </c>
      <c r="E107">
        <v>9.524157744</v>
      </c>
      <c r="F107">
        <v>12.864276589999999</v>
      </c>
      <c r="G107">
        <v>15.874601309999999</v>
      </c>
      <c r="H107">
        <v>18.939606829999999</v>
      </c>
      <c r="I107">
        <v>21.439963550000002</v>
      </c>
      <c r="J107">
        <v>33.683788120000003</v>
      </c>
      <c r="K107">
        <v>51.202657809999998</v>
      </c>
    </row>
    <row r="108" spans="1:11" x14ac:dyDescent="0.3">
      <c r="D108" t="s">
        <v>77</v>
      </c>
      <c r="E108">
        <v>17.74268176</v>
      </c>
      <c r="F108">
        <v>20.44202413</v>
      </c>
      <c r="G108">
        <v>23.656470200000001</v>
      </c>
      <c r="H108">
        <v>25.79454866</v>
      </c>
      <c r="I108">
        <v>28.08133956</v>
      </c>
      <c r="J108">
        <v>37.759433960000003</v>
      </c>
      <c r="K108">
        <v>50.415457000000004</v>
      </c>
    </row>
    <row r="109" spans="1:11" x14ac:dyDescent="0.3">
      <c r="D109" t="s">
        <v>80</v>
      </c>
      <c r="E109">
        <v>4.2151198350000003</v>
      </c>
      <c r="F109">
        <v>3.8478434510000001</v>
      </c>
      <c r="G109">
        <v>3.9150422599999999</v>
      </c>
      <c r="H109">
        <v>3.4274823479999998</v>
      </c>
      <c r="I109">
        <v>3.323133538</v>
      </c>
      <c r="J109">
        <v>2.2839931600000001</v>
      </c>
      <c r="K109">
        <v>3.3424803230000002</v>
      </c>
    </row>
    <row r="110" spans="1:11" x14ac:dyDescent="0.3">
      <c r="D110" t="s">
        <v>84</v>
      </c>
      <c r="E110">
        <v>14.17539176</v>
      </c>
      <c r="F110">
        <v>17.040592740000001</v>
      </c>
      <c r="G110">
        <v>20.01599203</v>
      </c>
      <c r="H110">
        <v>22.361966370000001</v>
      </c>
      <c r="I110">
        <v>24.687058870000001</v>
      </c>
      <c r="J110">
        <v>35.126099359999998</v>
      </c>
      <c r="K110">
        <v>48.892702059999998</v>
      </c>
    </row>
    <row r="112" spans="1:11" x14ac:dyDescent="0.3">
      <c r="A112" t="s">
        <v>60</v>
      </c>
    </row>
    <row r="113" spans="1:20" x14ac:dyDescent="0.3">
      <c r="A113" s="9" t="s">
        <v>96</v>
      </c>
      <c r="B113" t="s">
        <v>44</v>
      </c>
      <c r="C113">
        <v>400</v>
      </c>
      <c r="M113" t="s">
        <v>45</v>
      </c>
      <c r="N113" t="s">
        <v>108</v>
      </c>
      <c r="O113">
        <f>AVERAGE(C113,C125,C137)</f>
        <v>393.66666666666669</v>
      </c>
    </row>
    <row r="114" spans="1:20" x14ac:dyDescent="0.3">
      <c r="A114" t="s">
        <v>46</v>
      </c>
      <c r="D114" t="s">
        <v>47</v>
      </c>
      <c r="E114">
        <v>0.1</v>
      </c>
      <c r="F114">
        <v>0.15</v>
      </c>
      <c r="G114">
        <v>0.2</v>
      </c>
      <c r="H114">
        <v>0.25</v>
      </c>
      <c r="I114">
        <v>0.3</v>
      </c>
      <c r="J114">
        <v>0.5</v>
      </c>
      <c r="K114">
        <v>1</v>
      </c>
      <c r="M114" t="s">
        <v>48</v>
      </c>
      <c r="N114" s="11">
        <f>AVERAGE(E123,E135,E147)</f>
        <v>6.9410105807333338</v>
      </c>
      <c r="O114" s="11">
        <f t="shared" ref="O114:T114" si="30">AVERAGE(F123,F135,F147)</f>
        <v>10.926665570666666</v>
      </c>
      <c r="P114" s="11">
        <f t="shared" si="30"/>
        <v>14.054459194666665</v>
      </c>
      <c r="Q114" s="11">
        <f t="shared" si="30"/>
        <v>15.760538903333332</v>
      </c>
      <c r="R114" s="11">
        <f t="shared" si="30"/>
        <v>17.263590953333335</v>
      </c>
      <c r="S114" s="11">
        <f t="shared" si="30"/>
        <v>24.007007299999998</v>
      </c>
      <c r="T114" s="11">
        <f t="shared" si="30"/>
        <v>31.456861110000006</v>
      </c>
    </row>
    <row r="115" spans="1:20" ht="15.6" x14ac:dyDescent="0.3">
      <c r="A115">
        <v>210105002</v>
      </c>
      <c r="D115" t="s">
        <v>52</v>
      </c>
      <c r="E115" s="17">
        <v>9898573.6999999993</v>
      </c>
      <c r="F115" s="17">
        <v>6910045.8700000001</v>
      </c>
      <c r="G115" s="17">
        <v>5458460.5199999996</v>
      </c>
      <c r="H115" s="17">
        <v>4585518.6399999997</v>
      </c>
      <c r="I115" s="17">
        <v>3738043.42</v>
      </c>
      <c r="J115" s="17">
        <v>1719465.51</v>
      </c>
      <c r="K115" s="18">
        <v>295952.12</v>
      </c>
      <c r="M115" t="s">
        <v>53</v>
      </c>
      <c r="N115" s="11">
        <f>STDEV(E119,E120,E121,E131,E132,E133,E143, E144,E145)</f>
        <v>5.5778911896970378</v>
      </c>
      <c r="O115" s="11">
        <f t="shared" ref="O115:T115" si="31">STDEV(F119,F120,F121,F131,F132,F133,F143, F144,F145)</f>
        <v>2.8029115203763624</v>
      </c>
      <c r="P115" s="11">
        <f t="shared" si="31"/>
        <v>3.8391488996071454</v>
      </c>
      <c r="Q115" s="11">
        <f t="shared" si="31"/>
        <v>4.5923143299089553</v>
      </c>
      <c r="R115" s="11">
        <f t="shared" si="31"/>
        <v>5.1156480989372106</v>
      </c>
      <c r="S115" s="11">
        <f t="shared" si="31"/>
        <v>7.6405790774408802</v>
      </c>
      <c r="T115" s="11">
        <f t="shared" si="31"/>
        <v>13.639609085461847</v>
      </c>
    </row>
    <row r="116" spans="1:20" ht="15.6" x14ac:dyDescent="0.3">
      <c r="A116" t="s">
        <v>56</v>
      </c>
      <c r="D116" t="s">
        <v>57</v>
      </c>
      <c r="E116" s="19">
        <v>22.087657220000001</v>
      </c>
      <c r="F116" s="19">
        <v>15.743497400000001</v>
      </c>
      <c r="G116" s="19">
        <v>10.313138090000001</v>
      </c>
      <c r="H116" s="19">
        <v>6.1818536719999999</v>
      </c>
      <c r="I116" s="19">
        <v>2.7503505029999999</v>
      </c>
      <c r="J116" s="19">
        <v>11.36340072</v>
      </c>
      <c r="K116" s="20">
        <v>6.0985827940000004</v>
      </c>
      <c r="M116" t="s">
        <v>58</v>
      </c>
      <c r="N116" s="12">
        <f t="shared" ref="N116:T116" si="32">AVERAGE(E127,E115,E139)</f>
        <v>10742692.379999999</v>
      </c>
      <c r="O116" s="12">
        <f t="shared" si="32"/>
        <v>7625054.793333333</v>
      </c>
      <c r="P116" s="12">
        <f t="shared" si="32"/>
        <v>6122327.8466666667</v>
      </c>
      <c r="Q116" s="12">
        <f t="shared" si="32"/>
        <v>5223436.2333333334</v>
      </c>
      <c r="R116" s="12">
        <f t="shared" si="32"/>
        <v>4380415.3233333332</v>
      </c>
      <c r="S116" s="12">
        <f t="shared" si="32"/>
        <v>2094488.9799999997</v>
      </c>
      <c r="T116" s="12">
        <f t="shared" si="32"/>
        <v>369412.45999999996</v>
      </c>
    </row>
    <row r="117" spans="1:20" ht="15.6" x14ac:dyDescent="0.3">
      <c r="A117" t="s">
        <v>61</v>
      </c>
      <c r="B117">
        <v>0.3</v>
      </c>
      <c r="C117" t="s">
        <v>62</v>
      </c>
      <c r="D117" t="s">
        <v>63</v>
      </c>
      <c r="E117" s="19">
        <v>8680763.2630000003</v>
      </c>
      <c r="F117" s="19">
        <v>5960520.4380000001</v>
      </c>
      <c r="G117" s="19">
        <v>4597504.0520000001</v>
      </c>
      <c r="H117" s="19">
        <v>3786364.3459999999</v>
      </c>
      <c r="I117" s="19">
        <v>3013520.8139999998</v>
      </c>
      <c r="J117" s="19">
        <v>1188605.115</v>
      </c>
      <c r="K117" s="20">
        <v>155185.99780000001</v>
      </c>
      <c r="N117" s="12">
        <f>STDEV(E115,E127, E139)</f>
        <v>2306869.3368041501</v>
      </c>
      <c r="O117" s="12">
        <f t="shared" ref="O117:T117" si="33">STDEV(F115,F127, F139)</f>
        <v>1761885.4067745421</v>
      </c>
      <c r="P117" s="12">
        <f t="shared" si="33"/>
        <v>1471558.1955962556</v>
      </c>
      <c r="Q117" s="12">
        <f t="shared" si="33"/>
        <v>1285460.0823538064</v>
      </c>
      <c r="R117" s="12">
        <f t="shared" si="33"/>
        <v>1135424.8422871316</v>
      </c>
      <c r="S117" s="12">
        <f t="shared" si="33"/>
        <v>631173.32462347462</v>
      </c>
      <c r="T117" s="12">
        <f t="shared" si="33"/>
        <v>152189.15855712825</v>
      </c>
    </row>
    <row r="118" spans="1:20" ht="17.399999999999999" x14ac:dyDescent="0.45">
      <c r="B118" s="13">
        <f>B117*25.4/(PI()*4)</f>
        <v>0.60638033318012119</v>
      </c>
      <c r="C118" t="s">
        <v>65</v>
      </c>
      <c r="D118" t="s">
        <v>57</v>
      </c>
      <c r="E118" s="19">
        <v>46.161656569999998</v>
      </c>
      <c r="F118" s="19">
        <v>32.447559429999998</v>
      </c>
      <c r="G118" s="19">
        <v>21.415574020000001</v>
      </c>
      <c r="H118" s="19">
        <v>17.178412869999999</v>
      </c>
      <c r="I118" s="19">
        <v>14.79971199</v>
      </c>
      <c r="J118" s="19">
        <v>19.064322170000001</v>
      </c>
      <c r="K118" s="20">
        <v>7.0932141179999997</v>
      </c>
      <c r="M118" t="s">
        <v>66</v>
      </c>
      <c r="N118" s="12">
        <f>AVERAGE(E117,E129,E141)</f>
        <v>9963182.9940000009</v>
      </c>
      <c r="O118" s="12">
        <f t="shared" ref="O118:T118" si="34">AVERAGE(F117,F129,F141)</f>
        <v>6819142.3816666668</v>
      </c>
      <c r="P118" s="12">
        <f t="shared" si="34"/>
        <v>5304764.4226666661</v>
      </c>
      <c r="Q118" s="12">
        <f t="shared" si="34"/>
        <v>4445448.9203333333</v>
      </c>
      <c r="R118" s="12">
        <f t="shared" si="34"/>
        <v>3668982.2986666667</v>
      </c>
      <c r="S118" s="12">
        <f t="shared" si="34"/>
        <v>1629509.517</v>
      </c>
      <c r="T118" s="12">
        <f t="shared" si="34"/>
        <v>265290.36839999998</v>
      </c>
    </row>
    <row r="119" spans="1:20" ht="15.6" x14ac:dyDescent="0.3">
      <c r="A119" t="s">
        <v>70</v>
      </c>
      <c r="B119">
        <v>30</v>
      </c>
      <c r="C119" t="s">
        <v>71</v>
      </c>
      <c r="D119" t="s">
        <v>72</v>
      </c>
      <c r="E119" s="19">
        <v>13.32786542</v>
      </c>
      <c r="F119" s="19">
        <v>15.10407448</v>
      </c>
      <c r="G119" s="19">
        <v>16.97958809</v>
      </c>
      <c r="H119" s="19">
        <v>18.903147830000002</v>
      </c>
      <c r="I119" s="19">
        <v>21.36481779</v>
      </c>
      <c r="J119" s="19">
        <v>34.659985169999999</v>
      </c>
      <c r="K119" s="20">
        <v>55.978365230000001</v>
      </c>
      <c r="N119" s="12">
        <f>STDEV(E117,E129, E141)</f>
        <v>1984531.6004688691</v>
      </c>
      <c r="O119" s="12">
        <f t="shared" ref="O119:T119" si="35">STDEV(F117,F129, F141)</f>
        <v>1765817.8456297191</v>
      </c>
      <c r="P119" s="12">
        <f t="shared" si="35"/>
        <v>1552868.3461181878</v>
      </c>
      <c r="Q119" s="12">
        <f t="shared" si="35"/>
        <v>1381267.9951464913</v>
      </c>
      <c r="R119" s="12">
        <f t="shared" si="35"/>
        <v>1222640.7659450902</v>
      </c>
      <c r="S119" s="12">
        <f t="shared" si="35"/>
        <v>683010.91309441032</v>
      </c>
      <c r="T119" s="12">
        <f t="shared" si="35"/>
        <v>158494.80429163354</v>
      </c>
    </row>
    <row r="120" spans="1:20" ht="15.6" x14ac:dyDescent="0.3">
      <c r="D120" t="s">
        <v>74</v>
      </c>
      <c r="E120" s="19">
        <v>12.85021792</v>
      </c>
      <c r="F120" s="19">
        <v>13.77815783</v>
      </c>
      <c r="G120" s="19">
        <v>15.712722250000001</v>
      </c>
      <c r="H120" s="19">
        <v>17.077574869999999</v>
      </c>
      <c r="I120" s="19">
        <v>18.815405269999999</v>
      </c>
      <c r="J120" s="19">
        <v>29.88487537</v>
      </c>
      <c r="K120" s="20">
        <v>45.224514560000003</v>
      </c>
      <c r="M120" t="s">
        <v>75</v>
      </c>
      <c r="N120">
        <f>AVERAGE(E119,E131, E143)</f>
        <v>5.9793946053333329</v>
      </c>
      <c r="O120">
        <f t="shared" ref="O120:T120" si="36">AVERAGE(F119,F131, F143)</f>
        <v>10.157306674999999</v>
      </c>
      <c r="P120">
        <f t="shared" si="36"/>
        <v>13.283462158333334</v>
      </c>
      <c r="Q120">
        <f t="shared" si="36"/>
        <v>15.153622274666668</v>
      </c>
      <c r="R120">
        <f t="shared" si="36"/>
        <v>16.887066065000003</v>
      </c>
      <c r="S120">
        <f t="shared" si="36"/>
        <v>24.252320826666665</v>
      </c>
      <c r="T120">
        <f t="shared" si="36"/>
        <v>32.869683503333334</v>
      </c>
    </row>
    <row r="121" spans="1:20" ht="15.6" x14ac:dyDescent="0.3">
      <c r="D121" t="s">
        <v>77</v>
      </c>
      <c r="E121" s="19">
        <v>10.76010336</v>
      </c>
      <c r="F121" s="19">
        <v>12.37246259</v>
      </c>
      <c r="G121" s="19">
        <v>14.648361209999999</v>
      </c>
      <c r="H121" s="19">
        <v>16.320115130000001</v>
      </c>
      <c r="I121" s="19">
        <v>17.976049199999999</v>
      </c>
      <c r="J121" s="19">
        <v>28.294571430000001</v>
      </c>
      <c r="K121" s="20">
        <v>42.908073119999997</v>
      </c>
      <c r="M121" t="s">
        <v>78</v>
      </c>
      <c r="N121">
        <f>AVERAGE(E120,E132, E144)</f>
        <v>7.9617046323333334</v>
      </c>
      <c r="O121">
        <f t="shared" ref="O121:T121" si="37">AVERAGE(F120,F132, F144)</f>
        <v>11.603976157333333</v>
      </c>
      <c r="P121">
        <f t="shared" si="37"/>
        <v>14.498480435999999</v>
      </c>
      <c r="Q121">
        <f t="shared" si="37"/>
        <v>15.900000189666665</v>
      </c>
      <c r="R121">
        <f t="shared" si="37"/>
        <v>17.179146666666664</v>
      </c>
      <c r="S121">
        <f t="shared" si="37"/>
        <v>23.337959940000001</v>
      </c>
      <c r="T121">
        <f t="shared" si="37"/>
        <v>31.021047156666665</v>
      </c>
    </row>
    <row r="122" spans="1:20" ht="15.6" x14ac:dyDescent="0.3">
      <c r="D122" t="s">
        <v>80</v>
      </c>
      <c r="E122" s="19">
        <v>1.3656578420000001</v>
      </c>
      <c r="F122" s="19">
        <v>1.366000098</v>
      </c>
      <c r="G122" s="19">
        <v>1.1670784240000001</v>
      </c>
      <c r="H122" s="19">
        <v>1.3278127280000001</v>
      </c>
      <c r="I122" s="19">
        <v>1.76483122</v>
      </c>
      <c r="J122" s="19">
        <v>3.3128344479999998</v>
      </c>
      <c r="K122" s="20">
        <v>6.9742830109999998</v>
      </c>
      <c r="M122" t="s">
        <v>81</v>
      </c>
      <c r="N122">
        <f>AVERAGE(E121,E133, E145)</f>
        <v>6.8819325040999999</v>
      </c>
      <c r="O122">
        <f t="shared" ref="O122:T122" si="38">AVERAGE(F121,F133, F145)</f>
        <v>11.018713873999999</v>
      </c>
      <c r="P122">
        <f t="shared" si="38"/>
        <v>14.381434993333334</v>
      </c>
      <c r="Q122">
        <f t="shared" si="38"/>
        <v>16.227994246666665</v>
      </c>
      <c r="R122">
        <f t="shared" si="38"/>
        <v>17.724560136666664</v>
      </c>
      <c r="S122">
        <f t="shared" si="38"/>
        <v>24.430741133333331</v>
      </c>
      <c r="T122">
        <f t="shared" si="38"/>
        <v>30.479852683333334</v>
      </c>
    </row>
    <row r="123" spans="1:20" ht="15.6" x14ac:dyDescent="0.3">
      <c r="D123" t="s">
        <v>84</v>
      </c>
      <c r="E123" s="21">
        <v>12.3127289</v>
      </c>
      <c r="F123" s="21">
        <v>13.75156497</v>
      </c>
      <c r="G123" s="21">
        <v>15.78022385</v>
      </c>
      <c r="H123" s="21">
        <v>17.433612610000001</v>
      </c>
      <c r="I123" s="21">
        <v>19.38542408</v>
      </c>
      <c r="J123" s="21">
        <v>30.94647732</v>
      </c>
      <c r="K123" s="22">
        <v>48.0369843</v>
      </c>
      <c r="M123" t="s">
        <v>85</v>
      </c>
      <c r="N123">
        <f>STDEV(E131,E119, E143)</f>
        <v>8.2667594557890656</v>
      </c>
      <c r="O123">
        <f t="shared" ref="O123:T123" si="39">STDEV(F131,F119, F143)</f>
        <v>4.3568747085583368</v>
      </c>
      <c r="P123">
        <f t="shared" si="39"/>
        <v>4.8111306801838714</v>
      </c>
      <c r="Q123">
        <f t="shared" si="39"/>
        <v>5.4941759935254284</v>
      </c>
      <c r="R123">
        <f t="shared" si="39"/>
        <v>6.4954658748771736</v>
      </c>
      <c r="S123">
        <f t="shared" si="39"/>
        <v>10.469083045236331</v>
      </c>
      <c r="T123">
        <f t="shared" si="39"/>
        <v>20.632453440488572</v>
      </c>
    </row>
    <row r="124" spans="1:20" x14ac:dyDescent="0.3">
      <c r="M124" t="s">
        <v>87</v>
      </c>
      <c r="N124">
        <f>STDEV(E120,E132, E144)</f>
        <v>5.0425100511411314</v>
      </c>
      <c r="O124">
        <f t="shared" ref="O124:T124" si="40">STDEV(F120,F132, F144)</f>
        <v>2.8487381678841195</v>
      </c>
      <c r="P124">
        <f t="shared" si="40"/>
        <v>4.8406255129642686</v>
      </c>
      <c r="Q124">
        <f t="shared" si="40"/>
        <v>5.6252427222041392</v>
      </c>
      <c r="R124">
        <f t="shared" si="40"/>
        <v>6.1168793418827789</v>
      </c>
      <c r="S124">
        <f t="shared" si="40"/>
        <v>9.1359280483315022</v>
      </c>
      <c r="T124">
        <f t="shared" si="40"/>
        <v>13.847610053001718</v>
      </c>
    </row>
    <row r="125" spans="1:20" x14ac:dyDescent="0.3">
      <c r="A125" s="9" t="s">
        <v>97</v>
      </c>
      <c r="B125" t="s">
        <v>44</v>
      </c>
      <c r="C125">
        <v>380</v>
      </c>
      <c r="M125" t="s">
        <v>90</v>
      </c>
      <c r="N125">
        <f>STDEV(E121,E133, E145)</f>
        <v>5.2659513105686768</v>
      </c>
      <c r="O125">
        <f t="shared" ref="O125:T125" si="41">STDEV(F121,F133, F145)</f>
        <v>1.6549568399360182</v>
      </c>
      <c r="P125">
        <f t="shared" si="41"/>
        <v>3.3211243000369923</v>
      </c>
      <c r="Q125">
        <f t="shared" si="41"/>
        <v>4.6495817525218479</v>
      </c>
      <c r="R125">
        <f t="shared" si="41"/>
        <v>4.9527810821993263</v>
      </c>
      <c r="S125">
        <f t="shared" si="41"/>
        <v>6.2782070096058566</v>
      </c>
      <c r="T125">
        <f t="shared" si="41"/>
        <v>11.044930298047476</v>
      </c>
    </row>
    <row r="126" spans="1:20" x14ac:dyDescent="0.3">
      <c r="A126" t="s">
        <v>46</v>
      </c>
      <c r="D126" t="s">
        <v>47</v>
      </c>
      <c r="E126">
        <v>0.1</v>
      </c>
      <c r="F126">
        <v>0.15</v>
      </c>
      <c r="G126">
        <v>0.2</v>
      </c>
      <c r="H126">
        <v>0.25</v>
      </c>
      <c r="I126">
        <v>0.3</v>
      </c>
      <c r="J126">
        <v>0.5</v>
      </c>
      <c r="K126">
        <v>1</v>
      </c>
    </row>
    <row r="127" spans="1:20" x14ac:dyDescent="0.3">
      <c r="A127">
        <v>210105002</v>
      </c>
      <c r="D127" t="s">
        <v>52</v>
      </c>
      <c r="E127" s="10">
        <v>8976774.5999999996</v>
      </c>
      <c r="F127" s="10">
        <v>6333070.8899999997</v>
      </c>
      <c r="G127" s="10">
        <v>5099660.59</v>
      </c>
      <c r="H127" s="10">
        <v>4381704.08</v>
      </c>
      <c r="I127" s="10">
        <v>3711799.11</v>
      </c>
      <c r="J127" s="10">
        <v>1740800.37</v>
      </c>
      <c r="K127" s="10">
        <v>267888.43</v>
      </c>
    </row>
    <row r="128" spans="1:20" x14ac:dyDescent="0.3">
      <c r="A128" t="s">
        <v>56</v>
      </c>
      <c r="D128" t="s">
        <v>57</v>
      </c>
      <c r="E128">
        <v>78.699122759999995</v>
      </c>
      <c r="F128">
        <v>64.464371850000006</v>
      </c>
      <c r="G128">
        <v>59.025786930000002</v>
      </c>
      <c r="H128">
        <v>57.43038438</v>
      </c>
      <c r="I128">
        <v>63.287425290000002</v>
      </c>
      <c r="J128">
        <v>64.096534109999993</v>
      </c>
      <c r="K128">
        <v>22.067373450000002</v>
      </c>
    </row>
    <row r="129" spans="1:11" x14ac:dyDescent="0.3">
      <c r="A129" t="s">
        <v>61</v>
      </c>
      <c r="B129">
        <v>0.3</v>
      </c>
      <c r="C129" t="s">
        <v>62</v>
      </c>
      <c r="D129" t="s">
        <v>63</v>
      </c>
      <c r="E129">
        <v>8959730.159</v>
      </c>
      <c r="F129">
        <v>5646832.6330000004</v>
      </c>
      <c r="G129">
        <v>4231426.7819999997</v>
      </c>
      <c r="H129">
        <v>3517172.8909999998</v>
      </c>
      <c r="I129">
        <v>2913833.4890000001</v>
      </c>
      <c r="J129">
        <v>1283652.2720000001</v>
      </c>
      <c r="K129">
        <v>193739.34020000001</v>
      </c>
    </row>
    <row r="130" spans="1:11" ht="16.2" x14ac:dyDescent="0.45">
      <c r="B130" s="13">
        <f>B129*25.4/(PI()*4)</f>
        <v>0.60638033318012119</v>
      </c>
      <c r="C130" t="s">
        <v>65</v>
      </c>
      <c r="D130" t="s">
        <v>57</v>
      </c>
      <c r="E130">
        <v>114.7167492</v>
      </c>
      <c r="F130">
        <v>77.871092309999995</v>
      </c>
      <c r="G130">
        <v>62.597036189999997</v>
      </c>
      <c r="H130">
        <v>59.98503238</v>
      </c>
      <c r="I130">
        <v>59.81117879</v>
      </c>
      <c r="J130">
        <v>53.410367290000003</v>
      </c>
      <c r="K130">
        <v>16.45840901</v>
      </c>
    </row>
    <row r="131" spans="1:11" x14ac:dyDescent="0.3">
      <c r="A131" t="s">
        <v>70</v>
      </c>
      <c r="B131">
        <v>37.6</v>
      </c>
      <c r="C131" t="s">
        <v>71</v>
      </c>
      <c r="D131" t="s">
        <v>72</v>
      </c>
      <c r="E131">
        <v>-2.971136322</v>
      </c>
      <c r="F131">
        <v>8.4773163940000007</v>
      </c>
      <c r="G131">
        <v>15.02719098</v>
      </c>
      <c r="H131">
        <v>17.710762410000001</v>
      </c>
      <c r="I131">
        <v>19.85908087</v>
      </c>
      <c r="J131">
        <v>24.37409585</v>
      </c>
      <c r="K131">
        <v>26.334282429999998</v>
      </c>
    </row>
    <row r="132" spans="1:11" x14ac:dyDescent="0.3">
      <c r="D132" t="s">
        <v>74</v>
      </c>
      <c r="E132">
        <v>2.7781531899999998</v>
      </c>
      <c r="F132">
        <v>12.654643419999999</v>
      </c>
      <c r="G132">
        <v>18.61638524</v>
      </c>
      <c r="H132">
        <v>20.84324178</v>
      </c>
      <c r="I132">
        <v>22.311496859999998</v>
      </c>
      <c r="J132">
        <v>27.22820274</v>
      </c>
      <c r="K132">
        <v>30.27953668</v>
      </c>
    </row>
    <row r="133" spans="1:11" x14ac:dyDescent="0.3">
      <c r="D133" t="s">
        <v>77</v>
      </c>
      <c r="E133">
        <v>0.88697647729999995</v>
      </c>
      <c r="F133">
        <v>11.509917189999999</v>
      </c>
      <c r="G133">
        <v>17.561041370000002</v>
      </c>
      <c r="H133">
        <v>20.830831069999999</v>
      </c>
      <c r="I133">
        <v>22.546805639999999</v>
      </c>
      <c r="J133">
        <v>27.81098137</v>
      </c>
      <c r="K133">
        <v>26.74465107</v>
      </c>
    </row>
    <row r="134" spans="1:11" x14ac:dyDescent="0.3">
      <c r="D134" t="s">
        <v>80</v>
      </c>
      <c r="E134">
        <v>2.9301852510000002</v>
      </c>
      <c r="F134">
        <v>2.1585923990000002</v>
      </c>
      <c r="G134">
        <v>1.8446528099999999</v>
      </c>
      <c r="H134">
        <v>1.8049658099999999</v>
      </c>
      <c r="I134">
        <v>1.488487983</v>
      </c>
      <c r="J134">
        <v>1.8392815199999999</v>
      </c>
      <c r="K134">
        <v>2.1690570079999998</v>
      </c>
    </row>
    <row r="135" spans="1:11" x14ac:dyDescent="0.3">
      <c r="D135" t="s">
        <v>84</v>
      </c>
      <c r="E135">
        <v>0.23133111519999999</v>
      </c>
      <c r="F135">
        <v>10.880625670000001</v>
      </c>
      <c r="G135">
        <v>17.068205859999999</v>
      </c>
      <c r="H135">
        <v>19.794945089999999</v>
      </c>
      <c r="I135">
        <v>21.57246112</v>
      </c>
      <c r="J135">
        <v>26.471093320000001</v>
      </c>
      <c r="K135">
        <v>27.786156720000001</v>
      </c>
    </row>
    <row r="137" spans="1:11" x14ac:dyDescent="0.3">
      <c r="A137" t="s">
        <v>98</v>
      </c>
      <c r="B137" t="s">
        <v>44</v>
      </c>
      <c r="C137">
        <v>401</v>
      </c>
    </row>
    <row r="138" spans="1:11" x14ac:dyDescent="0.3">
      <c r="A138" t="s">
        <v>46</v>
      </c>
      <c r="D138" t="s">
        <v>47</v>
      </c>
      <c r="E138">
        <v>0.1</v>
      </c>
      <c r="F138">
        <v>0.15</v>
      </c>
      <c r="G138">
        <v>0.2</v>
      </c>
      <c r="H138">
        <v>0.25</v>
      </c>
      <c r="I138">
        <v>0.3</v>
      </c>
      <c r="J138">
        <v>0.5</v>
      </c>
      <c r="K138">
        <v>1</v>
      </c>
    </row>
    <row r="139" spans="1:11" x14ac:dyDescent="0.3">
      <c r="A139">
        <v>210105002</v>
      </c>
      <c r="D139" t="s">
        <v>52</v>
      </c>
      <c r="E139" s="10">
        <v>13352728.84</v>
      </c>
      <c r="F139" s="10">
        <v>9632047.6199999992</v>
      </c>
      <c r="G139" s="10">
        <v>7808862.4299999997</v>
      </c>
      <c r="H139" s="10">
        <v>6703085.9800000004</v>
      </c>
      <c r="I139" s="10">
        <v>5691403.4400000004</v>
      </c>
      <c r="J139" s="10">
        <v>2823201.06</v>
      </c>
      <c r="K139" s="10">
        <v>544396.82999999996</v>
      </c>
    </row>
    <row r="140" spans="1:11" x14ac:dyDescent="0.3">
      <c r="A140" t="s">
        <v>56</v>
      </c>
      <c r="D140" t="s">
        <v>57</v>
      </c>
      <c r="E140">
        <v>76.768766990000003</v>
      </c>
      <c r="F140">
        <v>74.070437830000003</v>
      </c>
      <c r="G140">
        <v>75.691788770000002</v>
      </c>
      <c r="H140">
        <v>80.134293020000001</v>
      </c>
      <c r="I140">
        <v>88.269189690000005</v>
      </c>
      <c r="J140">
        <v>95.642989049999997</v>
      </c>
      <c r="K140">
        <v>39.083669899999997</v>
      </c>
    </row>
    <row r="141" spans="1:11" x14ac:dyDescent="0.3">
      <c r="A141" t="s">
        <v>61</v>
      </c>
      <c r="B141">
        <v>0.3</v>
      </c>
      <c r="C141" t="s">
        <v>62</v>
      </c>
      <c r="D141" t="s">
        <v>63</v>
      </c>
      <c r="E141">
        <v>12249055.560000001</v>
      </c>
      <c r="F141">
        <v>8850074.0739999991</v>
      </c>
      <c r="G141">
        <v>7085362.4340000004</v>
      </c>
      <c r="H141">
        <v>6032809.5240000002</v>
      </c>
      <c r="I141">
        <v>5079592.5930000003</v>
      </c>
      <c r="J141">
        <v>2416271.1639999999</v>
      </c>
      <c r="K141">
        <v>446945.7672</v>
      </c>
    </row>
    <row r="142" spans="1:11" ht="16.2" x14ac:dyDescent="0.45">
      <c r="B142" s="13">
        <f>B141*25.4/(PI()*4)</f>
        <v>0.60638033318012119</v>
      </c>
      <c r="C142" t="s">
        <v>65</v>
      </c>
      <c r="D142" t="s">
        <v>57</v>
      </c>
      <c r="E142">
        <v>89.24610912</v>
      </c>
      <c r="F142">
        <v>90.282194989999994</v>
      </c>
      <c r="G142">
        <v>92.722462840000006</v>
      </c>
      <c r="H142">
        <v>90.012884690000007</v>
      </c>
      <c r="I142">
        <v>96.876539469999997</v>
      </c>
      <c r="J142">
        <v>90.736945779999999</v>
      </c>
      <c r="K142">
        <v>34.645043119999997</v>
      </c>
    </row>
    <row r="143" spans="1:11" x14ac:dyDescent="0.3">
      <c r="A143" t="s">
        <v>70</v>
      </c>
      <c r="B143">
        <v>31.2</v>
      </c>
      <c r="C143" t="s">
        <v>71</v>
      </c>
      <c r="D143" t="s">
        <v>72</v>
      </c>
      <c r="E143">
        <v>7.5814547179999998</v>
      </c>
      <c r="F143">
        <v>6.890529151</v>
      </c>
      <c r="G143">
        <v>7.8436074050000002</v>
      </c>
      <c r="H143">
        <v>8.8469565840000008</v>
      </c>
      <c r="I143">
        <v>9.4372995349999993</v>
      </c>
      <c r="J143">
        <v>13.72288146</v>
      </c>
      <c r="K143">
        <v>16.29640285</v>
      </c>
    </row>
    <row r="144" spans="1:11" x14ac:dyDescent="0.3">
      <c r="D144" t="s">
        <v>74</v>
      </c>
      <c r="E144">
        <v>8.2567427870000003</v>
      </c>
      <c r="F144">
        <v>8.3791272219999993</v>
      </c>
      <c r="G144">
        <v>9.166333818</v>
      </c>
      <c r="H144">
        <v>9.7791839189999994</v>
      </c>
      <c r="I144">
        <v>10.410537870000001</v>
      </c>
      <c r="J144">
        <v>12.90080171</v>
      </c>
      <c r="K144">
        <v>17.559090229999999</v>
      </c>
    </row>
    <row r="145" spans="4:11" x14ac:dyDescent="0.3">
      <c r="D145" t="s">
        <v>77</v>
      </c>
      <c r="E145">
        <v>8.998717675</v>
      </c>
      <c r="F145">
        <v>9.1737618419999993</v>
      </c>
      <c r="G145">
        <v>10.9349024</v>
      </c>
      <c r="H145">
        <v>11.533036539999999</v>
      </c>
      <c r="I145">
        <v>12.65082557</v>
      </c>
      <c r="J145">
        <v>17.186670599999999</v>
      </c>
      <c r="K145">
        <v>21.786833860000002</v>
      </c>
    </row>
    <row r="146" spans="4:11" x14ac:dyDescent="0.3">
      <c r="D146" t="s">
        <v>80</v>
      </c>
      <c r="E146">
        <v>0.70889291590000003</v>
      </c>
      <c r="F146">
        <v>1.1590599580000001</v>
      </c>
      <c r="G146">
        <v>1.550996708</v>
      </c>
      <c r="H146">
        <v>1.3638225909999999</v>
      </c>
      <c r="I146">
        <v>1.647868898</v>
      </c>
      <c r="J146">
        <v>2.2745813699999999</v>
      </c>
      <c r="K146">
        <v>2.8755587349999998</v>
      </c>
    </row>
    <row r="147" spans="4:11" x14ac:dyDescent="0.3">
      <c r="D147" t="s">
        <v>84</v>
      </c>
      <c r="E147">
        <v>8.2789717270000001</v>
      </c>
      <c r="F147">
        <v>8.1478060719999998</v>
      </c>
      <c r="G147">
        <v>9.3149478739999996</v>
      </c>
      <c r="H147">
        <v>10.05305901</v>
      </c>
      <c r="I147">
        <v>10.832887660000001</v>
      </c>
      <c r="J147">
        <v>14.60345126</v>
      </c>
      <c r="K147">
        <v>18.547442310000001</v>
      </c>
    </row>
  </sheetData>
  <mergeCells count="4">
    <mergeCell ref="AJ3:AJ6"/>
    <mergeCell ref="AJ7:AJ10"/>
    <mergeCell ref="AJ11:AJ14"/>
    <mergeCell ref="AJ15:AJ18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933694-EB5C-4C9B-88F5-BD59BE8EA6E2}">
  <dimension ref="A1:E20"/>
  <sheetViews>
    <sheetView workbookViewId="0">
      <selection activeCell="D10" sqref="D10"/>
    </sheetView>
  </sheetViews>
  <sheetFormatPr defaultRowHeight="14.4" x14ac:dyDescent="0.3"/>
  <sheetData>
    <row r="1" spans="1:5" x14ac:dyDescent="0.3">
      <c r="C1" t="s">
        <v>42</v>
      </c>
    </row>
    <row r="2" spans="1:5" x14ac:dyDescent="0.3">
      <c r="C2" t="s">
        <v>101</v>
      </c>
      <c r="D2" t="s">
        <v>102</v>
      </c>
      <c r="E2" t="s">
        <v>103</v>
      </c>
    </row>
    <row r="3" spans="1:5" x14ac:dyDescent="0.3">
      <c r="A3" t="s">
        <v>116</v>
      </c>
      <c r="B3" t="s">
        <v>51</v>
      </c>
      <c r="C3">
        <v>2.2563691083333328</v>
      </c>
      <c r="D3">
        <v>5.0664578850000019</v>
      </c>
      <c r="E3">
        <v>7.5606433499999994</v>
      </c>
    </row>
    <row r="4" spans="1:5" x14ac:dyDescent="0.3">
      <c r="B4" t="s">
        <v>55</v>
      </c>
      <c r="C4">
        <v>3.5159710876666654</v>
      </c>
      <c r="D4">
        <v>7.0082336516666679</v>
      </c>
      <c r="E4">
        <v>13.098609903333333</v>
      </c>
    </row>
    <row r="5" spans="1:5" x14ac:dyDescent="0.3">
      <c r="B5" t="s">
        <v>60</v>
      </c>
      <c r="C5">
        <v>5.7803092143333341</v>
      </c>
      <c r="D5">
        <v>9.3546727116666659</v>
      </c>
      <c r="E5">
        <v>19.484784899999994</v>
      </c>
    </row>
    <row r="6" spans="1:5" x14ac:dyDescent="0.3">
      <c r="B6" t="s">
        <v>41</v>
      </c>
      <c r="C6">
        <v>1.3474118919999984</v>
      </c>
      <c r="D6">
        <v>2.1518433449999996</v>
      </c>
      <c r="E6">
        <v>11.026817836666659</v>
      </c>
    </row>
    <row r="7" spans="1:5" x14ac:dyDescent="0.3">
      <c r="A7" t="s">
        <v>114</v>
      </c>
      <c r="B7" t="s">
        <v>55</v>
      </c>
      <c r="C7">
        <f>'FG-d1'!X20-'FG-d1'!O40</f>
        <v>5.6560678716666679</v>
      </c>
      <c r="D7">
        <f>'FG-d1'!AA36-'FG-d1'!R40</f>
        <v>1.6467726316666713</v>
      </c>
      <c r="E7">
        <f>'FG-d1'!AC36-'FG-d1'!T40</f>
        <v>7.49484039499999</v>
      </c>
    </row>
    <row r="8" spans="1:5" x14ac:dyDescent="0.3">
      <c r="B8" t="s">
        <v>60</v>
      </c>
      <c r="C8">
        <f>'FG-d1'!X36-'FG-d1'!O3</f>
        <v>2.9669701716666665</v>
      </c>
      <c r="D8">
        <f>'FG-d1'!AA20-'FG-d1'!R3</f>
        <v>6.1700838233333428</v>
      </c>
      <c r="E8">
        <f>'FG-d1'!AC20-'FG-d1'!T3</f>
        <v>9.9536677549999979</v>
      </c>
    </row>
    <row r="9" spans="1:5" x14ac:dyDescent="0.3">
      <c r="A9" t="s">
        <v>115</v>
      </c>
      <c r="B9" t="s">
        <v>55</v>
      </c>
      <c r="C9">
        <f>'FG-d2'!$X$20-'FG-d2'!$O$40</f>
        <v>-0.73393930666666662</v>
      </c>
      <c r="D9">
        <f>'FG-d2'!$AA$20-'FG-d2'!$R$40</f>
        <v>-1.1166988733333412</v>
      </c>
      <c r="E9">
        <f>'FG-d2'!$AC$20-'FG-d2'!$T$40</f>
        <v>7.3875135866666781</v>
      </c>
    </row>
    <row r="10" spans="1:5" x14ac:dyDescent="0.3">
      <c r="B10" t="s">
        <v>60</v>
      </c>
      <c r="C10">
        <f>'FG-d2'!$X$20-'FG-d2'!$O$3</f>
        <v>-3.4234848600000021</v>
      </c>
      <c r="D10">
        <f>'FG-d2'!$AA$20-'FG-d2'!$R$3</f>
        <v>4.5449533333297154E-3</v>
      </c>
      <c r="E10">
        <f>'FG-d2'!$AC$20-'FG-d2'!$T$3</f>
        <v>15.188550323333345</v>
      </c>
    </row>
    <row r="11" spans="1:5" x14ac:dyDescent="0.3">
      <c r="A11" t="s">
        <v>152</v>
      </c>
      <c r="B11" t="s">
        <v>55</v>
      </c>
      <c r="C11">
        <f>'Tilley w AF'!$X$20-'Tilley w AF'!$O$40</f>
        <v>7.42323116499999</v>
      </c>
      <c r="D11">
        <f>'Tilley w AF'!$AA$20-'Tilley w AF'!$R$40</f>
        <v>5.4489734066666671</v>
      </c>
      <c r="E11">
        <f>'Tilley w AF'!$AC$20-'Tilley w AF'!$T$40</f>
        <v>4.2113270183333356</v>
      </c>
    </row>
    <row r="12" spans="1:5" x14ac:dyDescent="0.3">
      <c r="B12" t="s">
        <v>60</v>
      </c>
      <c r="C12">
        <f>'Tilley w AF'!$X$20-'Tilley w AF'!$O$3</f>
        <v>2.8419852483333301</v>
      </c>
      <c r="D12">
        <f>'Tilley w AF'!$AA$20-'Tilley w AF'!$R$3</f>
        <v>3.8043060799999893</v>
      </c>
      <c r="E12">
        <f>'Tilley w AF'!$AC$20-'Tilley w AF'!$T$3</f>
        <v>2.8565574416666522</v>
      </c>
    </row>
    <row r="13" spans="1:5" x14ac:dyDescent="0.3">
      <c r="A13" t="s">
        <v>117</v>
      </c>
      <c r="B13" t="s">
        <v>51</v>
      </c>
      <c r="C13">
        <f>'Disp(E)'!$X$20-'Disp(E)'!$O$40</f>
        <v>2.3738596033333366</v>
      </c>
      <c r="D13">
        <f>'Disp(E)'!$AA$20-'Disp(E)'!$R$40</f>
        <v>1.6407796299999973</v>
      </c>
      <c r="E13">
        <f>'Disp(E)'!$AC$20-'Disp(E)'!$T$40</f>
        <v>0.80363482000001341</v>
      </c>
    </row>
    <row r="14" spans="1:5" x14ac:dyDescent="0.3">
      <c r="B14" t="s">
        <v>55</v>
      </c>
      <c r="C14">
        <f>'Disp(E)'!$X$20-'Disp(E)'!$O$77</f>
        <v>2.7130559933333345</v>
      </c>
      <c r="D14" s="28">
        <f>'Disp(E)'!$AA$20-'Disp(E)'!$R$77</f>
        <v>3.4583571466666641</v>
      </c>
      <c r="E14">
        <f>'Disp(E)'!$AC$20-'Disp(E)'!$T$77</f>
        <v>4.2611539033333514</v>
      </c>
    </row>
    <row r="15" spans="1:5" x14ac:dyDescent="0.3">
      <c r="B15" t="s">
        <v>60</v>
      </c>
      <c r="C15">
        <f>'Disp(E)'!$X$20-'Disp(E)'!$O$114</f>
        <v>4.0394443666666717</v>
      </c>
      <c r="D15">
        <f>'Disp(E)'!$AA$20-'Disp(E)'!$R$114</f>
        <v>2.6216808133333345</v>
      </c>
      <c r="E15">
        <f>'Disp(E)'!$AC$20-'Disp(E)'!$T$114</f>
        <v>2.2981610633333389</v>
      </c>
    </row>
    <row r="16" spans="1:5" x14ac:dyDescent="0.3">
      <c r="B16" t="s">
        <v>41</v>
      </c>
      <c r="C16">
        <f>'Disp(E)'!$X$20-'Disp(E)'!$O$3</f>
        <v>3.9611666400000018</v>
      </c>
      <c r="D16">
        <f>'Disp(E)'!$AA$20-'Disp(E)'!$R$3</f>
        <v>5.7255570099999957</v>
      </c>
      <c r="E16">
        <f>'Disp(E)'!$AC$20-'Disp(E)'!$T$3</f>
        <v>6.1681440300000077</v>
      </c>
    </row>
    <row r="17" spans="1:5" x14ac:dyDescent="0.3">
      <c r="A17" t="s">
        <v>118</v>
      </c>
      <c r="B17" t="s">
        <v>55</v>
      </c>
      <c r="C17">
        <f>'L3'!$X$20-'L3'!$O$40</f>
        <v>-0.88905491500001688</v>
      </c>
      <c r="D17">
        <f>'L3'!$AA$20-'L3'!$R$40</f>
        <v>0.5915793166666532</v>
      </c>
      <c r="E17">
        <f>'L3'!$AC$20-'L3'!$T$40</f>
        <v>0.10137532000000249</v>
      </c>
    </row>
    <row r="18" spans="1:5" x14ac:dyDescent="0.3">
      <c r="B18" t="s">
        <v>60</v>
      </c>
      <c r="C18">
        <f>'L3'!$X$20-'L3'!$O$3</f>
        <v>0.21229719166666428</v>
      </c>
      <c r="D18">
        <f>'L3'!$AA$20-'L3'!$R$3</f>
        <v>1.1031502099999813</v>
      </c>
      <c r="E18">
        <f>'L3'!$AC$20-'L3'!$T$3</f>
        <v>0.40481365333333486</v>
      </c>
    </row>
    <row r="19" spans="1:5" x14ac:dyDescent="0.3">
      <c r="A19" t="s">
        <v>119</v>
      </c>
      <c r="B19" t="s">
        <v>55</v>
      </c>
      <c r="C19">
        <f>'N95'!$X$20-'N95'!$O$40</f>
        <v>1.9778550459007249</v>
      </c>
      <c r="D19">
        <f>'N95'!$AA$20-'N95'!$R$40</f>
        <v>0.55320899019662306</v>
      </c>
      <c r="E19">
        <f>'N95'!$AC$20-'N95'!$T$40</f>
        <v>3.120304675239538E-2</v>
      </c>
    </row>
    <row r="20" spans="1:5" x14ac:dyDescent="0.3">
      <c r="B20" t="s">
        <v>60</v>
      </c>
      <c r="C20">
        <f>'N95'!$X$20-'N95'!$O$3</f>
        <v>2.2497139692340653</v>
      </c>
      <c r="D20">
        <f>'N95'!$AA$20-'N95'!$R$3</f>
        <v>0.58022185019662231</v>
      </c>
      <c r="E20">
        <f>'N95'!$AC$20-'N95'!$T$3</f>
        <v>3.6364293419083538E-2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5465F9-06E5-4032-86D3-21818E47ED60}">
  <dimension ref="A1:AI61"/>
  <sheetViews>
    <sheetView workbookViewId="0">
      <selection activeCell="A28" sqref="A28:D28"/>
    </sheetView>
  </sheetViews>
  <sheetFormatPr defaultRowHeight="14.4" x14ac:dyDescent="0.3"/>
  <cols>
    <col min="4" max="4" width="11.33203125" customWidth="1"/>
    <col min="6" max="6" width="18" bestFit="1" customWidth="1"/>
    <col min="7" max="7" width="12.6640625" bestFit="1" customWidth="1"/>
    <col min="10" max="10" width="12" bestFit="1" customWidth="1"/>
    <col min="16" max="16" width="18" bestFit="1" customWidth="1"/>
    <col min="20" max="20" width="12" bestFit="1" customWidth="1"/>
  </cols>
  <sheetData>
    <row r="1" spans="1:32" x14ac:dyDescent="0.3">
      <c r="A1" t="s">
        <v>9</v>
      </c>
      <c r="F1">
        <v>0.15</v>
      </c>
      <c r="P1">
        <v>0.3</v>
      </c>
      <c r="AA1">
        <v>1</v>
      </c>
    </row>
    <row r="2" spans="1:32" x14ac:dyDescent="0.3">
      <c r="A2" t="s">
        <v>146</v>
      </c>
      <c r="B2">
        <v>0.15</v>
      </c>
      <c r="C2">
        <v>0.3</v>
      </c>
      <c r="D2">
        <v>1</v>
      </c>
      <c r="F2" t="s">
        <v>121</v>
      </c>
      <c r="P2" t="s">
        <v>121</v>
      </c>
      <c r="AA2" t="s">
        <v>121</v>
      </c>
    </row>
    <row r="3" spans="1:32" ht="15" thickBot="1" x14ac:dyDescent="0.35">
      <c r="A3">
        <v>0</v>
      </c>
      <c r="B3">
        <v>14.71604226</v>
      </c>
      <c r="C3">
        <v>25.807911069999999</v>
      </c>
      <c r="D3">
        <v>48.21708186</v>
      </c>
    </row>
    <row r="4" spans="1:32" x14ac:dyDescent="0.3">
      <c r="A4">
        <v>0</v>
      </c>
      <c r="B4" s="11">
        <v>18.697907310000002</v>
      </c>
      <c r="C4" s="11">
        <v>27.428616259999998</v>
      </c>
      <c r="D4" s="11">
        <v>53.666210159999999</v>
      </c>
      <c r="F4" s="32" t="s">
        <v>122</v>
      </c>
      <c r="G4" s="32"/>
      <c r="P4" s="32" t="s">
        <v>122</v>
      </c>
      <c r="Q4" s="32"/>
      <c r="AA4" s="32" t="s">
        <v>122</v>
      </c>
      <c r="AB4" s="32"/>
    </row>
    <row r="5" spans="1:32" x14ac:dyDescent="0.3">
      <c r="A5">
        <v>337</v>
      </c>
      <c r="B5">
        <v>16.413801060000001</v>
      </c>
      <c r="C5">
        <v>23.412208849999999</v>
      </c>
      <c r="D5">
        <v>46.208651240000002</v>
      </c>
      <c r="F5" s="29" t="s">
        <v>123</v>
      </c>
      <c r="G5" s="29">
        <v>0.42298782070243723</v>
      </c>
      <c r="P5" s="29" t="s">
        <v>123</v>
      </c>
      <c r="Q5" s="29">
        <v>0.56818348738772151</v>
      </c>
      <c r="AA5" s="29" t="s">
        <v>123</v>
      </c>
      <c r="AB5" s="29">
        <v>0.51682494271411317</v>
      </c>
    </row>
    <row r="6" spans="1:32" x14ac:dyDescent="0.3">
      <c r="A6">
        <v>324</v>
      </c>
      <c r="B6">
        <v>12.186697280000001</v>
      </c>
      <c r="C6">
        <v>17.697133910000002</v>
      </c>
      <c r="D6">
        <v>38.798688640000002</v>
      </c>
      <c r="F6" s="29" t="s">
        <v>124</v>
      </c>
      <c r="G6" s="29">
        <v>0.1789186964625972</v>
      </c>
      <c r="P6" s="29" t="s">
        <v>124</v>
      </c>
      <c r="Q6" s="29">
        <v>0.32283247534007309</v>
      </c>
      <c r="AA6" s="29" t="s">
        <v>124</v>
      </c>
      <c r="AB6" s="29">
        <v>0.26710802141144641</v>
      </c>
    </row>
    <row r="7" spans="1:32" x14ac:dyDescent="0.3">
      <c r="A7">
        <v>346</v>
      </c>
      <c r="B7">
        <v>14.75131869</v>
      </c>
      <c r="C7">
        <v>23.546074579999999</v>
      </c>
      <c r="D7">
        <v>45.135668099999997</v>
      </c>
      <c r="F7" s="29" t="s">
        <v>125</v>
      </c>
      <c r="G7" s="29">
        <v>8.7687440513996878E-2</v>
      </c>
      <c r="P7" s="29" t="s">
        <v>125</v>
      </c>
      <c r="Q7" s="29">
        <v>0.24759163926674788</v>
      </c>
      <c r="AA7" s="29" t="s">
        <v>125</v>
      </c>
      <c r="AB7" s="29">
        <v>0.18567557934605153</v>
      </c>
    </row>
    <row r="8" spans="1:32" x14ac:dyDescent="0.3">
      <c r="A8">
        <v>389</v>
      </c>
      <c r="B8">
        <v>16.19701315</v>
      </c>
      <c r="C8">
        <v>21.68760279</v>
      </c>
      <c r="D8">
        <v>36.948098430000002</v>
      </c>
      <c r="F8" s="29" t="s">
        <v>126</v>
      </c>
      <c r="G8" s="29">
        <v>3.6615353529850467</v>
      </c>
      <c r="P8" s="29" t="s">
        <v>126</v>
      </c>
      <c r="Q8" s="29">
        <v>4.5937990537709421</v>
      </c>
      <c r="AA8" s="29" t="s">
        <v>126</v>
      </c>
      <c r="AB8" s="29">
        <v>10.026813762661195</v>
      </c>
    </row>
    <row r="9" spans="1:32" ht="15" thickBot="1" x14ac:dyDescent="0.35">
      <c r="A9">
        <v>380</v>
      </c>
      <c r="B9">
        <v>6.3354052019999996</v>
      </c>
      <c r="C9">
        <v>12.455428380000001</v>
      </c>
      <c r="D9">
        <v>27.688307829999999</v>
      </c>
      <c r="F9" s="30" t="s">
        <v>127</v>
      </c>
      <c r="G9" s="30">
        <v>11</v>
      </c>
      <c r="P9" s="30" t="s">
        <v>127</v>
      </c>
      <c r="Q9" s="30">
        <v>11</v>
      </c>
      <c r="AA9" s="30" t="s">
        <v>127</v>
      </c>
      <c r="AB9" s="30">
        <v>11</v>
      </c>
    </row>
    <row r="10" spans="1:32" x14ac:dyDescent="0.3">
      <c r="A10">
        <v>403</v>
      </c>
      <c r="B10">
        <v>17.040592740000001</v>
      </c>
      <c r="C10">
        <v>24.687058870000001</v>
      </c>
      <c r="D10">
        <v>48.892702059999998</v>
      </c>
    </row>
    <row r="11" spans="1:32" ht="15" thickBot="1" x14ac:dyDescent="0.35">
      <c r="A11">
        <v>400</v>
      </c>
      <c r="B11">
        <v>13.75156497</v>
      </c>
      <c r="C11">
        <v>19.38542408</v>
      </c>
      <c r="D11">
        <v>48.0369843</v>
      </c>
      <c r="F11" t="s">
        <v>128</v>
      </c>
      <c r="P11" t="s">
        <v>128</v>
      </c>
      <c r="AA11" t="s">
        <v>128</v>
      </c>
    </row>
    <row r="12" spans="1:32" x14ac:dyDescent="0.3">
      <c r="A12">
        <v>380</v>
      </c>
      <c r="B12">
        <v>10.880625670000001</v>
      </c>
      <c r="C12">
        <v>21.57246112</v>
      </c>
      <c r="D12">
        <v>27.786156720000001</v>
      </c>
      <c r="F12" s="31"/>
      <c r="G12" s="31" t="s">
        <v>133</v>
      </c>
      <c r="H12" s="31" t="s">
        <v>134</v>
      </c>
      <c r="I12" s="31" t="s">
        <v>135</v>
      </c>
      <c r="J12" s="31" t="s">
        <v>136</v>
      </c>
      <c r="K12" s="31" t="s">
        <v>137</v>
      </c>
      <c r="P12" s="31"/>
      <c r="Q12" s="31" t="s">
        <v>133</v>
      </c>
      <c r="R12" s="31" t="s">
        <v>134</v>
      </c>
      <c r="S12" s="31" t="s">
        <v>135</v>
      </c>
      <c r="T12" s="31" t="s">
        <v>136</v>
      </c>
      <c r="U12" s="31" t="s">
        <v>137</v>
      </c>
      <c r="AA12" s="31"/>
      <c r="AB12" s="31" t="s">
        <v>133</v>
      </c>
      <c r="AC12" s="31" t="s">
        <v>134</v>
      </c>
      <c r="AD12" s="31" t="s">
        <v>135</v>
      </c>
      <c r="AE12" s="31" t="s">
        <v>136</v>
      </c>
      <c r="AF12" s="31" t="s">
        <v>137</v>
      </c>
    </row>
    <row r="13" spans="1:32" x14ac:dyDescent="0.3">
      <c r="A13">
        <v>401</v>
      </c>
      <c r="B13">
        <v>8.1478060719999998</v>
      </c>
      <c r="C13">
        <v>10.832887660000001</v>
      </c>
      <c r="D13">
        <v>18.547442310000001</v>
      </c>
      <c r="F13" s="29" t="s">
        <v>129</v>
      </c>
      <c r="G13" s="29">
        <v>1</v>
      </c>
      <c r="H13" s="29">
        <v>26.292902752635499</v>
      </c>
      <c r="I13" s="29">
        <v>26.292902752635499</v>
      </c>
      <c r="J13" s="29">
        <v>1.9611556872942757</v>
      </c>
      <c r="K13" s="29">
        <v>0.19490905033281805</v>
      </c>
      <c r="P13" s="29" t="s">
        <v>129</v>
      </c>
      <c r="Q13" s="29">
        <v>1</v>
      </c>
      <c r="R13" s="29">
        <v>90.545650107819995</v>
      </c>
      <c r="S13" s="29">
        <v>90.545650107819995</v>
      </c>
      <c r="T13" s="29">
        <v>4.290655077589248</v>
      </c>
      <c r="U13" s="29">
        <v>6.8210303852992551E-2</v>
      </c>
      <c r="AA13" s="29" t="s">
        <v>129</v>
      </c>
      <c r="AB13" s="29">
        <v>1</v>
      </c>
      <c r="AC13" s="29">
        <v>329.77320741720496</v>
      </c>
      <c r="AD13" s="29">
        <v>329.77320741720496</v>
      </c>
      <c r="AE13" s="29">
        <v>3.2801180295801964</v>
      </c>
      <c r="AF13" s="29">
        <v>0.10355261483507687</v>
      </c>
    </row>
    <row r="14" spans="1:32" x14ac:dyDescent="0.3">
      <c r="D14" s="29"/>
      <c r="F14" s="29" t="s">
        <v>130</v>
      </c>
      <c r="G14" s="29">
        <v>9</v>
      </c>
      <c r="H14" s="29">
        <v>120.66157027043398</v>
      </c>
      <c r="I14" s="29">
        <v>13.406841141159331</v>
      </c>
      <c r="J14" s="29"/>
      <c r="K14" s="29"/>
      <c r="P14" s="29" t="s">
        <v>130</v>
      </c>
      <c r="Q14" s="29">
        <v>9</v>
      </c>
      <c r="R14" s="29">
        <v>189.92690771784123</v>
      </c>
      <c r="S14" s="29">
        <v>21.102989746426804</v>
      </c>
      <c r="T14" s="29"/>
      <c r="U14" s="29"/>
      <c r="AA14" s="29" t="s">
        <v>130</v>
      </c>
      <c r="AB14" s="29">
        <v>9</v>
      </c>
      <c r="AC14" s="29">
        <v>904.8329480798277</v>
      </c>
      <c r="AD14" s="29">
        <v>100.53699423109197</v>
      </c>
      <c r="AE14" s="29"/>
      <c r="AF14" s="29"/>
    </row>
    <row r="15" spans="1:32" ht="15" thickBot="1" x14ac:dyDescent="0.35">
      <c r="F15" s="30" t="s">
        <v>131</v>
      </c>
      <c r="G15" s="30">
        <v>10</v>
      </c>
      <c r="H15" s="30">
        <v>146.95447302306948</v>
      </c>
      <c r="I15" s="30"/>
      <c r="J15" s="30"/>
      <c r="K15" s="30"/>
      <c r="P15" s="30" t="s">
        <v>131</v>
      </c>
      <c r="Q15" s="30">
        <v>10</v>
      </c>
      <c r="R15" s="30">
        <v>280.47255782566123</v>
      </c>
      <c r="S15" s="30"/>
      <c r="T15" s="30"/>
      <c r="U15" s="30"/>
      <c r="AA15" s="30" t="s">
        <v>131</v>
      </c>
      <c r="AB15" s="30">
        <v>10</v>
      </c>
      <c r="AC15" s="30">
        <v>1234.6061554970327</v>
      </c>
      <c r="AD15" s="30"/>
      <c r="AE15" s="30"/>
      <c r="AF15" s="30"/>
    </row>
    <row r="16" spans="1:32" ht="15" thickBot="1" x14ac:dyDescent="0.35"/>
    <row r="17" spans="1:35" x14ac:dyDescent="0.3">
      <c r="F17" s="31"/>
      <c r="G17" s="31" t="s">
        <v>138</v>
      </c>
      <c r="H17" s="31" t="s">
        <v>126</v>
      </c>
      <c r="I17" s="31" t="s">
        <v>139</v>
      </c>
      <c r="J17" s="31" t="s">
        <v>140</v>
      </c>
      <c r="K17" s="31" t="s">
        <v>141</v>
      </c>
      <c r="L17" s="31" t="s">
        <v>142</v>
      </c>
      <c r="M17" s="31" t="s">
        <v>143</v>
      </c>
      <c r="N17" s="31" t="s">
        <v>144</v>
      </c>
      <c r="P17" s="31"/>
      <c r="Q17" s="31" t="s">
        <v>138</v>
      </c>
      <c r="R17" s="31" t="s">
        <v>126</v>
      </c>
      <c r="S17" s="31" t="s">
        <v>139</v>
      </c>
      <c r="T17" s="31" t="s">
        <v>140</v>
      </c>
      <c r="U17" s="31" t="s">
        <v>141</v>
      </c>
      <c r="V17" s="31" t="s">
        <v>142</v>
      </c>
      <c r="W17" s="31" t="s">
        <v>143</v>
      </c>
      <c r="X17" s="31" t="s">
        <v>144</v>
      </c>
      <c r="AA17" s="31"/>
      <c r="AB17" s="31" t="s">
        <v>138</v>
      </c>
      <c r="AC17" s="31" t="s">
        <v>126</v>
      </c>
      <c r="AD17" s="31" t="s">
        <v>139</v>
      </c>
      <c r="AE17" s="31" t="s">
        <v>140</v>
      </c>
      <c r="AF17" s="31" t="s">
        <v>141</v>
      </c>
      <c r="AG17" s="31" t="s">
        <v>142</v>
      </c>
      <c r="AH17" s="31" t="s">
        <v>143</v>
      </c>
      <c r="AI17" s="31" t="s">
        <v>144</v>
      </c>
    </row>
    <row r="18" spans="1:35" x14ac:dyDescent="0.3">
      <c r="F18" s="29" t="s">
        <v>132</v>
      </c>
      <c r="G18" s="29">
        <v>16.785396500078694</v>
      </c>
      <c r="H18" s="29">
        <v>2.5565126304819912</v>
      </c>
      <c r="I18" s="29">
        <v>6.5657397111760272</v>
      </c>
      <c r="J18" s="29">
        <v>1.0327497061337245E-4</v>
      </c>
      <c r="K18" s="29">
        <v>11.002163141249776</v>
      </c>
      <c r="L18" s="29">
        <v>22.568629858907613</v>
      </c>
      <c r="M18" s="29">
        <v>11.002163141249776</v>
      </c>
      <c r="N18" s="29">
        <v>22.568629858907613</v>
      </c>
      <c r="P18" s="29" t="s">
        <v>132</v>
      </c>
      <c r="Q18" s="29">
        <v>26.766307919003211</v>
      </c>
      <c r="R18" s="29">
        <v>3.2074264401919033</v>
      </c>
      <c r="S18" s="29">
        <v>8.3451042192574043</v>
      </c>
      <c r="T18" s="29">
        <v>1.5771145919074518E-5</v>
      </c>
      <c r="U18" s="29">
        <v>19.510605223174746</v>
      </c>
      <c r="V18" s="29">
        <v>34.022010614831672</v>
      </c>
      <c r="W18" s="29">
        <v>19.510605223174746</v>
      </c>
      <c r="X18" s="29">
        <v>34.022010614831672</v>
      </c>
      <c r="AA18" s="29" t="s">
        <v>132</v>
      </c>
      <c r="AB18" s="29">
        <v>51.429317261734859</v>
      </c>
      <c r="AC18" s="29">
        <v>7.0007998166223606</v>
      </c>
      <c r="AD18" s="29">
        <v>7.3462059491579197</v>
      </c>
      <c r="AE18" s="29">
        <v>4.3448219691315149E-5</v>
      </c>
      <c r="AF18" s="29">
        <v>35.592407811246225</v>
      </c>
      <c r="AG18" s="29">
        <v>67.266226712223499</v>
      </c>
      <c r="AH18" s="29">
        <v>35.592407811246225</v>
      </c>
      <c r="AI18" s="29">
        <v>67.266226712223499</v>
      </c>
    </row>
    <row r="19" spans="1:35" ht="15" thickBot="1" x14ac:dyDescent="0.35">
      <c r="F19" s="30" t="s">
        <v>145</v>
      </c>
      <c r="G19" s="30">
        <v>-1.0571603302638576E-2</v>
      </c>
      <c r="H19" s="30">
        <v>7.5489199852351134E-3</v>
      </c>
      <c r="I19" s="30">
        <v>-1.4004126846377376</v>
      </c>
      <c r="J19" s="30">
        <v>0.19490905033281772</v>
      </c>
      <c r="K19" s="30">
        <v>-2.7648446718628709E-2</v>
      </c>
      <c r="L19" s="30">
        <v>6.5052401133515562E-3</v>
      </c>
      <c r="M19" s="30">
        <v>-2.7648446718628709E-2</v>
      </c>
      <c r="N19" s="30">
        <v>6.5052401133515562E-3</v>
      </c>
      <c r="P19" s="30" t="s">
        <v>145</v>
      </c>
      <c r="Q19" s="30">
        <v>-1.9618029624712888E-2</v>
      </c>
      <c r="R19" s="30">
        <v>9.4709508831846683E-3</v>
      </c>
      <c r="S19" s="30">
        <v>-2.0713896489046304</v>
      </c>
      <c r="T19" s="30">
        <v>6.8210303852992551E-2</v>
      </c>
      <c r="U19" s="30">
        <v>-4.1042809003619077E-2</v>
      </c>
      <c r="V19" s="30">
        <v>1.8067497541932979E-3</v>
      </c>
      <c r="W19" s="30">
        <v>-4.1042809003619077E-2</v>
      </c>
      <c r="X19" s="30">
        <v>1.8067497541932979E-3</v>
      </c>
      <c r="AA19" s="30" t="s">
        <v>145</v>
      </c>
      <c r="AB19" s="30">
        <v>-3.7439433996751037E-2</v>
      </c>
      <c r="AC19" s="30">
        <v>2.0672097222679115E-2</v>
      </c>
      <c r="AD19" s="30">
        <v>-1.8111096128010018</v>
      </c>
      <c r="AE19" s="30">
        <v>0.10355261483507697</v>
      </c>
      <c r="AF19" s="30">
        <v>-8.4202966799095474E-2</v>
      </c>
      <c r="AG19" s="30">
        <v>9.3240988055934074E-3</v>
      </c>
      <c r="AH19" s="30">
        <v>-8.4202966799095474E-2</v>
      </c>
      <c r="AI19" s="30">
        <v>9.3240988055934074E-3</v>
      </c>
    </row>
    <row r="22" spans="1:35" x14ac:dyDescent="0.3">
      <c r="A22" t="s">
        <v>148</v>
      </c>
      <c r="F22">
        <v>0.15</v>
      </c>
      <c r="P22">
        <v>0.3</v>
      </c>
      <c r="AA22">
        <v>1</v>
      </c>
    </row>
    <row r="23" spans="1:35" x14ac:dyDescent="0.3">
      <c r="A23" t="s">
        <v>146</v>
      </c>
      <c r="B23">
        <v>0.15</v>
      </c>
      <c r="C23">
        <v>0.3</v>
      </c>
      <c r="D23">
        <v>1</v>
      </c>
      <c r="F23" t="s">
        <v>121</v>
      </c>
      <c r="P23" t="s">
        <v>121</v>
      </c>
      <c r="AA23" t="s">
        <v>121</v>
      </c>
    </row>
    <row r="24" spans="1:35" ht="15" thickBot="1" x14ac:dyDescent="0.35">
      <c r="A24">
        <v>0</v>
      </c>
      <c r="B24">
        <v>25.327294980000001</v>
      </c>
      <c r="C24">
        <v>34.988596280000003</v>
      </c>
      <c r="D24">
        <v>63.244931919999999</v>
      </c>
    </row>
    <row r="25" spans="1:35" x14ac:dyDescent="0.3">
      <c r="A25">
        <v>0</v>
      </c>
      <c r="B25">
        <v>32.411156490000003</v>
      </c>
      <c r="C25">
        <v>46.4887777</v>
      </c>
      <c r="D25">
        <v>72.991535850000005</v>
      </c>
      <c r="F25" s="32" t="s">
        <v>122</v>
      </c>
      <c r="G25" s="32"/>
      <c r="P25" s="32" t="s">
        <v>122</v>
      </c>
      <c r="Q25" s="32"/>
      <c r="AA25" s="32" t="s">
        <v>122</v>
      </c>
      <c r="AB25" s="32"/>
    </row>
    <row r="26" spans="1:35" x14ac:dyDescent="0.3">
      <c r="A26">
        <v>538</v>
      </c>
      <c r="B26">
        <v>22.252488469999999</v>
      </c>
      <c r="C26">
        <v>32.058671560000001</v>
      </c>
      <c r="D26">
        <v>50.087501609999997</v>
      </c>
      <c r="F26" s="29" t="s">
        <v>123</v>
      </c>
      <c r="G26" s="29">
        <v>0.59850560079069315</v>
      </c>
      <c r="P26" s="29" t="s">
        <v>123</v>
      </c>
      <c r="Q26" s="29">
        <v>0.47475382133553529</v>
      </c>
      <c r="AA26" s="29" t="s">
        <v>123</v>
      </c>
      <c r="AB26" s="29">
        <v>0.65458464072905853</v>
      </c>
    </row>
    <row r="27" spans="1:35" ht="15" thickBot="1" x14ac:dyDescent="0.35">
      <c r="A27">
        <v>519</v>
      </c>
      <c r="B27">
        <v>24.994143529999999</v>
      </c>
      <c r="C27">
        <v>33.652515719999997</v>
      </c>
      <c r="D27">
        <v>59.499088309999998</v>
      </c>
      <c r="F27" s="29" t="s">
        <v>124</v>
      </c>
      <c r="G27" s="29">
        <v>0.35820895417782861</v>
      </c>
      <c r="P27" s="29" t="s">
        <v>124</v>
      </c>
      <c r="Q27" s="29">
        <v>0.22539119087269338</v>
      </c>
      <c r="AA27" s="29" t="s">
        <v>124</v>
      </c>
      <c r="AB27" s="29">
        <v>0.42848105187839064</v>
      </c>
    </row>
    <row r="28" spans="1:35" ht="16.2" thickBot="1" x14ac:dyDescent="0.35">
      <c r="A28">
        <v>500</v>
      </c>
      <c r="B28" s="16">
        <v>28.388433719999998</v>
      </c>
      <c r="C28" s="16">
        <v>37.994622219999997</v>
      </c>
      <c r="D28" s="16">
        <v>64.907108469999997</v>
      </c>
      <c r="E28" s="16"/>
      <c r="F28" s="29" t="s">
        <v>125</v>
      </c>
      <c r="G28" s="29">
        <v>0.25124377987413338</v>
      </c>
      <c r="P28" s="29" t="s">
        <v>125</v>
      </c>
      <c r="Q28" s="29">
        <v>9.6289722684808954E-2</v>
      </c>
      <c r="AA28" s="29" t="s">
        <v>125</v>
      </c>
      <c r="AB28" s="29">
        <v>0.3332278938581224</v>
      </c>
    </row>
    <row r="29" spans="1:35" x14ac:dyDescent="0.3">
      <c r="A29">
        <v>513</v>
      </c>
      <c r="B29">
        <v>21.42706248</v>
      </c>
      <c r="C29">
        <v>36.125256649999997</v>
      </c>
      <c r="D29">
        <v>62.369248239999997</v>
      </c>
      <c r="F29" s="29" t="s">
        <v>126</v>
      </c>
      <c r="G29" s="29">
        <v>3.1937602307368036</v>
      </c>
      <c r="P29" s="29" t="s">
        <v>126</v>
      </c>
      <c r="Q29" s="29">
        <v>4.2549992597025952</v>
      </c>
      <c r="AA29" s="29" t="s">
        <v>126</v>
      </c>
      <c r="AB29" s="29">
        <v>5.2741337417425429</v>
      </c>
    </row>
    <row r="30" spans="1:35" ht="15" thickBot="1" x14ac:dyDescent="0.35">
      <c r="A30">
        <v>507</v>
      </c>
      <c r="B30">
        <v>26.114632879999998</v>
      </c>
      <c r="C30">
        <v>38.717263930000001</v>
      </c>
      <c r="D30">
        <v>61.038249800000003</v>
      </c>
      <c r="F30" s="30" t="s">
        <v>127</v>
      </c>
      <c r="G30" s="30">
        <v>8</v>
      </c>
      <c r="P30" s="30" t="s">
        <v>127</v>
      </c>
      <c r="Q30" s="30">
        <v>8</v>
      </c>
      <c r="AA30" s="30" t="s">
        <v>127</v>
      </c>
      <c r="AB30" s="30">
        <v>8</v>
      </c>
    </row>
    <row r="31" spans="1:35" x14ac:dyDescent="0.3">
      <c r="A31">
        <v>505</v>
      </c>
      <c r="B31">
        <v>22.097778229999999</v>
      </c>
      <c r="C31">
        <v>39.760885090000002</v>
      </c>
      <c r="D31">
        <v>58.317751620000003</v>
      </c>
    </row>
    <row r="32" spans="1:35" ht="15" thickBot="1" x14ac:dyDescent="0.35">
      <c r="F32" t="s">
        <v>128</v>
      </c>
      <c r="P32" t="s">
        <v>128</v>
      </c>
      <c r="AA32" t="s">
        <v>128</v>
      </c>
    </row>
    <row r="33" spans="1:35" x14ac:dyDescent="0.3">
      <c r="F33" s="31"/>
      <c r="G33" s="31" t="s">
        <v>133</v>
      </c>
      <c r="H33" s="31" t="s">
        <v>134</v>
      </c>
      <c r="I33" s="31" t="s">
        <v>135</v>
      </c>
      <c r="J33" s="31" t="s">
        <v>136</v>
      </c>
      <c r="K33" s="31" t="s">
        <v>137</v>
      </c>
      <c r="P33" s="31"/>
      <c r="Q33" s="31" t="s">
        <v>133</v>
      </c>
      <c r="R33" s="31" t="s">
        <v>134</v>
      </c>
      <c r="S33" s="31" t="s">
        <v>135</v>
      </c>
      <c r="T33" s="31" t="s">
        <v>136</v>
      </c>
      <c r="U33" s="31" t="s">
        <v>137</v>
      </c>
      <c r="AA33" s="31"/>
      <c r="AB33" s="31" t="s">
        <v>133</v>
      </c>
      <c r="AC33" s="31" t="s">
        <v>134</v>
      </c>
      <c r="AD33" s="31" t="s">
        <v>135</v>
      </c>
      <c r="AE33" s="31" t="s">
        <v>136</v>
      </c>
      <c r="AF33" s="31" t="s">
        <v>137</v>
      </c>
    </row>
    <row r="34" spans="1:35" x14ac:dyDescent="0.3">
      <c r="F34" s="29" t="s">
        <v>129</v>
      </c>
      <c r="G34" s="29">
        <v>1</v>
      </c>
      <c r="H34" s="29">
        <v>34.158489036360336</v>
      </c>
      <c r="I34" s="29">
        <v>34.158489036360336</v>
      </c>
      <c r="J34" s="29">
        <v>3.348837194064703</v>
      </c>
      <c r="K34" s="29">
        <v>0.1169909147706286</v>
      </c>
      <c r="P34" s="29" t="s">
        <v>129</v>
      </c>
      <c r="Q34" s="29">
        <v>1</v>
      </c>
      <c r="R34" s="29">
        <v>31.608561721717379</v>
      </c>
      <c r="S34" s="29">
        <v>31.608561721717379</v>
      </c>
      <c r="T34" s="29">
        <v>1.7458452954591985</v>
      </c>
      <c r="U34" s="29">
        <v>0.23454897448499853</v>
      </c>
      <c r="AA34" s="29" t="s">
        <v>129</v>
      </c>
      <c r="AB34" s="29">
        <v>1</v>
      </c>
      <c r="AC34" s="29">
        <v>125.12800351764153</v>
      </c>
      <c r="AD34" s="29">
        <v>125.12800351764153</v>
      </c>
      <c r="AE34" s="29">
        <v>4.4983395908744281</v>
      </c>
      <c r="AF34" s="29">
        <v>7.8183019348407642E-2</v>
      </c>
    </row>
    <row r="35" spans="1:35" x14ac:dyDescent="0.3">
      <c r="F35" s="29" t="s">
        <v>130</v>
      </c>
      <c r="G35" s="29">
        <v>6</v>
      </c>
      <c r="H35" s="29">
        <v>61.200626468616008</v>
      </c>
      <c r="I35" s="29">
        <v>10.200104411436001</v>
      </c>
      <c r="J35" s="29"/>
      <c r="K35" s="29"/>
      <c r="P35" s="29" t="s">
        <v>130</v>
      </c>
      <c r="Q35" s="29">
        <v>6</v>
      </c>
      <c r="R35" s="29">
        <v>108.6301122004178</v>
      </c>
      <c r="S35" s="29">
        <v>18.105018700069632</v>
      </c>
      <c r="T35" s="29"/>
      <c r="U35" s="29"/>
      <c r="AA35" s="29" t="s">
        <v>130</v>
      </c>
      <c r="AB35" s="29">
        <v>6</v>
      </c>
      <c r="AC35" s="29">
        <v>166.89892035472317</v>
      </c>
      <c r="AD35" s="29">
        <v>27.816486725787197</v>
      </c>
      <c r="AE35" s="29"/>
      <c r="AF35" s="29"/>
    </row>
    <row r="36" spans="1:35" ht="15" thickBot="1" x14ac:dyDescent="0.35">
      <c r="F36" s="30" t="s">
        <v>131</v>
      </c>
      <c r="G36" s="30">
        <v>7</v>
      </c>
      <c r="H36" s="30">
        <v>95.359115504976344</v>
      </c>
      <c r="I36" s="30"/>
      <c r="J36" s="30"/>
      <c r="K36" s="30"/>
      <c r="P36" s="30" t="s">
        <v>131</v>
      </c>
      <c r="Q36" s="30">
        <v>7</v>
      </c>
      <c r="R36" s="30">
        <v>140.23867392213518</v>
      </c>
      <c r="S36" s="30"/>
      <c r="T36" s="30"/>
      <c r="U36" s="30"/>
      <c r="AA36" s="30" t="s">
        <v>131</v>
      </c>
      <c r="AB36" s="30">
        <v>7</v>
      </c>
      <c r="AC36" s="30">
        <v>292.0269238723647</v>
      </c>
      <c r="AD36" s="30"/>
      <c r="AE36" s="30"/>
      <c r="AF36" s="30"/>
    </row>
    <row r="37" spans="1:35" ht="15" thickBot="1" x14ac:dyDescent="0.35"/>
    <row r="38" spans="1:35" x14ac:dyDescent="0.3">
      <c r="F38" s="31"/>
      <c r="G38" s="31" t="s">
        <v>138</v>
      </c>
      <c r="H38" s="31" t="s">
        <v>126</v>
      </c>
      <c r="I38" s="31" t="s">
        <v>139</v>
      </c>
      <c r="J38" s="31" t="s">
        <v>140</v>
      </c>
      <c r="K38" s="31" t="s">
        <v>141</v>
      </c>
      <c r="L38" s="31" t="s">
        <v>142</v>
      </c>
      <c r="M38" s="31" t="s">
        <v>143</v>
      </c>
      <c r="N38" s="31" t="s">
        <v>144</v>
      </c>
      <c r="P38" s="31"/>
      <c r="Q38" s="31" t="s">
        <v>138</v>
      </c>
      <c r="R38" s="31" t="s">
        <v>126</v>
      </c>
      <c r="S38" s="31" t="s">
        <v>139</v>
      </c>
      <c r="T38" s="31" t="s">
        <v>140</v>
      </c>
      <c r="U38" s="31" t="s">
        <v>141</v>
      </c>
      <c r="V38" s="31" t="s">
        <v>142</v>
      </c>
      <c r="W38" s="31" t="s">
        <v>143</v>
      </c>
      <c r="X38" s="31" t="s">
        <v>144</v>
      </c>
      <c r="AA38" s="31"/>
      <c r="AB38" s="31" t="s">
        <v>138</v>
      </c>
      <c r="AC38" s="31" t="s">
        <v>126</v>
      </c>
      <c r="AD38" s="31" t="s">
        <v>139</v>
      </c>
      <c r="AE38" s="31" t="s">
        <v>140</v>
      </c>
      <c r="AF38" s="31" t="s">
        <v>141</v>
      </c>
      <c r="AG38" s="31" t="s">
        <v>142</v>
      </c>
      <c r="AH38" s="31" t="s">
        <v>143</v>
      </c>
      <c r="AI38" s="31" t="s">
        <v>144</v>
      </c>
    </row>
    <row r="39" spans="1:35" x14ac:dyDescent="0.3">
      <c r="F39" s="29" t="s">
        <v>132</v>
      </c>
      <c r="G39" s="29">
        <v>28.951465156407451</v>
      </c>
      <c r="H39" s="29">
        <v>2.2563490181606984</v>
      </c>
      <c r="I39" s="29">
        <v>12.831111199280567</v>
      </c>
      <c r="J39" s="29">
        <v>1.3768680409796481E-5</v>
      </c>
      <c r="K39" s="29">
        <v>23.430378003550722</v>
      </c>
      <c r="L39" s="29">
        <v>34.472552309264181</v>
      </c>
      <c r="M39" s="29">
        <v>23.430378003550722</v>
      </c>
      <c r="N39" s="29">
        <v>34.472552309264181</v>
      </c>
      <c r="P39" s="29" t="s">
        <v>132</v>
      </c>
      <c r="Q39" s="29">
        <v>40.912146535783563</v>
      </c>
      <c r="R39" s="29">
        <v>3.0061002418110592</v>
      </c>
      <c r="S39" s="29">
        <v>13.609708008650962</v>
      </c>
      <c r="T39" s="29">
        <v>9.7690637447643269E-6</v>
      </c>
      <c r="U39" s="29">
        <v>33.556484228366322</v>
      </c>
      <c r="V39" s="29">
        <v>48.267808843200804</v>
      </c>
      <c r="W39" s="29">
        <v>33.556484228366322</v>
      </c>
      <c r="X39" s="29">
        <v>48.267808843200804</v>
      </c>
      <c r="AA39" s="29" t="s">
        <v>132</v>
      </c>
      <c r="AB39" s="29">
        <v>68.398952650360272</v>
      </c>
      <c r="AC39" s="29">
        <v>3.7261051644705305</v>
      </c>
      <c r="AD39" s="29">
        <v>18.356688722198097</v>
      </c>
      <c r="AE39" s="29">
        <v>1.68427420802369E-6</v>
      </c>
      <c r="AF39" s="29">
        <v>59.281501764804858</v>
      </c>
      <c r="AG39" s="29">
        <v>77.516403535915686</v>
      </c>
      <c r="AH39" s="29">
        <v>59.281501764804858</v>
      </c>
      <c r="AI39" s="29">
        <v>77.516403535915686</v>
      </c>
    </row>
    <row r="40" spans="1:35" ht="15" thickBot="1" x14ac:dyDescent="0.35">
      <c r="F40" s="30" t="s">
        <v>145</v>
      </c>
      <c r="G40" s="30">
        <v>-9.279276596774709E-3</v>
      </c>
      <c r="H40" s="30">
        <v>5.0706904976481702E-3</v>
      </c>
      <c r="I40" s="30">
        <v>-1.8299828398279321</v>
      </c>
      <c r="J40" s="30">
        <v>0.1169909147706286</v>
      </c>
      <c r="K40" s="30">
        <v>-2.1686809268958201E-2</v>
      </c>
      <c r="L40" s="30">
        <v>3.1282560754087828E-3</v>
      </c>
      <c r="M40" s="30">
        <v>-2.1686809268958201E-2</v>
      </c>
      <c r="N40" s="30">
        <v>3.1282560754087828E-3</v>
      </c>
      <c r="P40" s="30" t="s">
        <v>145</v>
      </c>
      <c r="Q40" s="30">
        <v>-8.9262112706906295E-3</v>
      </c>
      <c r="R40" s="30">
        <v>6.7556055417148184E-3</v>
      </c>
      <c r="S40" s="30">
        <v>-1.321304391674833</v>
      </c>
      <c r="T40" s="30">
        <v>0.23454897448499842</v>
      </c>
      <c r="U40" s="30">
        <v>-2.5456582532373252E-2</v>
      </c>
      <c r="V40" s="30">
        <v>7.6041599909919926E-3</v>
      </c>
      <c r="W40" s="30">
        <v>-2.5456582532373252E-2</v>
      </c>
      <c r="X40" s="30">
        <v>7.6041599909919926E-3</v>
      </c>
      <c r="AA40" s="30" t="s">
        <v>145</v>
      </c>
      <c r="AB40" s="30">
        <v>-1.775996281079889E-2</v>
      </c>
      <c r="AC40" s="30">
        <v>8.3736717585119868E-3</v>
      </c>
      <c r="AD40" s="30">
        <v>-2.1209289452677162</v>
      </c>
      <c r="AE40" s="30">
        <v>7.8183019348407642E-2</v>
      </c>
      <c r="AF40" s="30">
        <v>-3.824959947429981E-2</v>
      </c>
      <c r="AG40" s="30">
        <v>2.7296738527020289E-3</v>
      </c>
      <c r="AH40" s="30">
        <v>-3.824959947429981E-2</v>
      </c>
      <c r="AI40" s="30">
        <v>2.7296738527020289E-3</v>
      </c>
    </row>
    <row r="43" spans="1:35" x14ac:dyDescent="0.3">
      <c r="A43" t="s">
        <v>149</v>
      </c>
    </row>
    <row r="44" spans="1:35" x14ac:dyDescent="0.3">
      <c r="A44" t="s">
        <v>146</v>
      </c>
      <c r="B44">
        <v>0.15</v>
      </c>
      <c r="C44">
        <v>0.3</v>
      </c>
      <c r="D44">
        <v>1</v>
      </c>
      <c r="F44" t="s">
        <v>121</v>
      </c>
      <c r="P44" t="s">
        <v>121</v>
      </c>
      <c r="AA44" t="s">
        <v>121</v>
      </c>
    </row>
    <row r="45" spans="1:35" ht="15" thickBot="1" x14ac:dyDescent="0.35">
      <c r="A45">
        <v>0</v>
      </c>
      <c r="B45">
        <v>25.081334590000001</v>
      </c>
      <c r="C45">
        <v>35.599038229999998</v>
      </c>
      <c r="D45">
        <v>63.745992180000002</v>
      </c>
    </row>
    <row r="46" spans="1:35" x14ac:dyDescent="0.3">
      <c r="A46">
        <v>0</v>
      </c>
      <c r="B46">
        <v>27.701388649999998</v>
      </c>
      <c r="C46">
        <v>37.853431209999997</v>
      </c>
      <c r="D46">
        <v>66.765759700000004</v>
      </c>
      <c r="F46" s="32" t="s">
        <v>122</v>
      </c>
      <c r="G46" s="32"/>
      <c r="P46" s="32" t="s">
        <v>122</v>
      </c>
      <c r="Q46" s="32"/>
      <c r="AA46" s="32" t="s">
        <v>122</v>
      </c>
      <c r="AB46" s="32"/>
    </row>
    <row r="47" spans="1:35" x14ac:dyDescent="0.3">
      <c r="A47">
        <v>95</v>
      </c>
      <c r="B47">
        <v>30.521773280000001</v>
      </c>
      <c r="C47">
        <v>37.491885500000002</v>
      </c>
      <c r="D47">
        <v>53.459146369999999</v>
      </c>
      <c r="F47" s="29" t="s">
        <v>123</v>
      </c>
      <c r="G47" s="29">
        <v>0.22548155804924275</v>
      </c>
      <c r="P47" s="29" t="s">
        <v>123</v>
      </c>
      <c r="Q47" s="29">
        <v>1.0056283517479612E-2</v>
      </c>
      <c r="AA47" s="29" t="s">
        <v>123</v>
      </c>
      <c r="AB47" s="29">
        <v>0.74738674910658498</v>
      </c>
    </row>
    <row r="48" spans="1:35" ht="15" thickBot="1" x14ac:dyDescent="0.35">
      <c r="A48">
        <v>91</v>
      </c>
      <c r="B48">
        <v>31.643015550000001</v>
      </c>
      <c r="C48">
        <v>38.57180271</v>
      </c>
      <c r="D48">
        <v>53.069554029999999</v>
      </c>
      <c r="F48" s="29" t="s">
        <v>124</v>
      </c>
      <c r="G48" s="29">
        <v>5.0841933020314027E-2</v>
      </c>
      <c r="P48" s="29" t="s">
        <v>124</v>
      </c>
      <c r="Q48" s="29">
        <v>1.0112883818393213E-4</v>
      </c>
      <c r="AA48" s="29" t="s">
        <v>124</v>
      </c>
      <c r="AB48" s="29">
        <v>0.55858695274010939</v>
      </c>
    </row>
    <row r="49" spans="1:35" ht="16.2" thickBot="1" x14ac:dyDescent="0.35">
      <c r="A49">
        <v>93</v>
      </c>
      <c r="B49" s="16">
        <v>27.279750610000001</v>
      </c>
      <c r="C49" s="16">
        <v>34.101381089999997</v>
      </c>
      <c r="D49" s="16">
        <v>43.673276450000003</v>
      </c>
      <c r="E49" s="16"/>
      <c r="F49" s="29" t="s">
        <v>125</v>
      </c>
      <c r="G49" s="29">
        <v>-0.10735107814296696</v>
      </c>
      <c r="P49" s="29" t="s">
        <v>125</v>
      </c>
      <c r="Q49" s="29">
        <v>-0.16654868302211875</v>
      </c>
      <c r="AA49" s="29" t="s">
        <v>125</v>
      </c>
      <c r="AB49" s="29">
        <v>0.48501811153012758</v>
      </c>
    </row>
    <row r="50" spans="1:35" x14ac:dyDescent="0.3">
      <c r="A50">
        <v>105</v>
      </c>
      <c r="B50">
        <v>26.037289479999998</v>
      </c>
      <c r="C50">
        <v>35.129852870000001</v>
      </c>
      <c r="D50">
        <v>57.134388710000003</v>
      </c>
      <c r="F50" s="29" t="s">
        <v>126</v>
      </c>
      <c r="G50" s="29">
        <v>3.3528956996689399</v>
      </c>
      <c r="P50" s="29" t="s">
        <v>126</v>
      </c>
      <c r="Q50" s="29">
        <v>2.1502476950106666</v>
      </c>
      <c r="AA50" s="29" t="s">
        <v>126</v>
      </c>
      <c r="AB50" s="29">
        <v>5.0685966770500572</v>
      </c>
    </row>
    <row r="51" spans="1:35" ht="15" thickBot="1" x14ac:dyDescent="0.35">
      <c r="A51">
        <v>78</v>
      </c>
      <c r="B51">
        <v>32.04285282</v>
      </c>
      <c r="C51">
        <v>39.881416539999996</v>
      </c>
      <c r="D51">
        <v>58.342267649999997</v>
      </c>
      <c r="F51" s="30" t="s">
        <v>127</v>
      </c>
      <c r="G51" s="30">
        <v>8</v>
      </c>
      <c r="P51" s="30" t="s">
        <v>127</v>
      </c>
      <c r="Q51" s="30">
        <v>8</v>
      </c>
      <c r="AA51" s="30" t="s">
        <v>127</v>
      </c>
      <c r="AB51" s="30">
        <v>8</v>
      </c>
    </row>
    <row r="52" spans="1:35" x14ac:dyDescent="0.3">
      <c r="A52">
        <v>90</v>
      </c>
      <c r="B52">
        <v>23.295760479999998</v>
      </c>
      <c r="C52">
        <v>38.51753137</v>
      </c>
      <c r="D52">
        <v>58.128430700000003</v>
      </c>
    </row>
    <row r="53" spans="1:35" ht="15" thickBot="1" x14ac:dyDescent="0.35">
      <c r="F53" t="s">
        <v>128</v>
      </c>
      <c r="P53" t="s">
        <v>128</v>
      </c>
      <c r="AA53" t="s">
        <v>128</v>
      </c>
    </row>
    <row r="54" spans="1:35" x14ac:dyDescent="0.3">
      <c r="F54" s="31"/>
      <c r="G54" s="31" t="s">
        <v>133</v>
      </c>
      <c r="H54" s="31" t="s">
        <v>134</v>
      </c>
      <c r="I54" s="31" t="s">
        <v>135</v>
      </c>
      <c r="J54" s="31" t="s">
        <v>136</v>
      </c>
      <c r="K54" s="31" t="s">
        <v>137</v>
      </c>
      <c r="P54" s="31"/>
      <c r="Q54" s="31" t="s">
        <v>133</v>
      </c>
      <c r="R54" s="31" t="s">
        <v>134</v>
      </c>
      <c r="S54" s="31" t="s">
        <v>135</v>
      </c>
      <c r="T54" s="31" t="s">
        <v>136</v>
      </c>
      <c r="U54" s="31" t="s">
        <v>137</v>
      </c>
      <c r="AA54" s="31"/>
      <c r="AB54" s="31" t="s">
        <v>133</v>
      </c>
      <c r="AC54" s="31" t="s">
        <v>134</v>
      </c>
      <c r="AD54" s="31" t="s">
        <v>135</v>
      </c>
      <c r="AE54" s="31" t="s">
        <v>136</v>
      </c>
      <c r="AF54" s="31" t="s">
        <v>137</v>
      </c>
    </row>
    <row r="55" spans="1:35" x14ac:dyDescent="0.3">
      <c r="F55" s="29" t="s">
        <v>129</v>
      </c>
      <c r="G55" s="29">
        <v>1</v>
      </c>
      <c r="H55" s="29">
        <v>3.6130572983009586</v>
      </c>
      <c r="I55" s="29">
        <v>3.6130572983009586</v>
      </c>
      <c r="J55" s="29">
        <v>0.32139177733861363</v>
      </c>
      <c r="K55" s="29">
        <v>0.59133340858539518</v>
      </c>
      <c r="P55" s="29" t="s">
        <v>129</v>
      </c>
      <c r="Q55" s="29">
        <v>1</v>
      </c>
      <c r="R55" s="29">
        <v>2.805738372323674E-3</v>
      </c>
      <c r="S55" s="29">
        <v>2.805738372323674E-3</v>
      </c>
      <c r="T55" s="29">
        <v>6.0683439756118829E-4</v>
      </c>
      <c r="U55" s="29">
        <v>0.9811457395914942</v>
      </c>
      <c r="AA55" s="29" t="s">
        <v>129</v>
      </c>
      <c r="AB55" s="29">
        <v>1</v>
      </c>
      <c r="AC55" s="29">
        <v>195.06185096426628</v>
      </c>
      <c r="AD55" s="29">
        <v>195.06185096426628</v>
      </c>
      <c r="AE55" s="29">
        <v>7.5927110384378418</v>
      </c>
      <c r="AF55" s="29">
        <v>3.3050771466680423E-2</v>
      </c>
    </row>
    <row r="56" spans="1:35" x14ac:dyDescent="0.3">
      <c r="F56" s="29" t="s">
        <v>130</v>
      </c>
      <c r="G56" s="29">
        <v>6</v>
      </c>
      <c r="H56" s="29">
        <v>67.451457437150822</v>
      </c>
      <c r="I56" s="29">
        <v>11.24190957285847</v>
      </c>
      <c r="J56" s="29"/>
      <c r="K56" s="29"/>
      <c r="P56" s="29" t="s">
        <v>130</v>
      </c>
      <c r="Q56" s="29">
        <v>6</v>
      </c>
      <c r="R56" s="29">
        <v>27.741390899392115</v>
      </c>
      <c r="S56" s="29">
        <v>4.6235651498986856</v>
      </c>
      <c r="T56" s="29"/>
      <c r="U56" s="29"/>
      <c r="AA56" s="29" t="s">
        <v>130</v>
      </c>
      <c r="AB56" s="29">
        <v>6</v>
      </c>
      <c r="AC56" s="29">
        <v>154.14403364761728</v>
      </c>
      <c r="AD56" s="29">
        <v>25.690672274602878</v>
      </c>
      <c r="AE56" s="29"/>
      <c r="AF56" s="29"/>
    </row>
    <row r="57" spans="1:35" ht="15" thickBot="1" x14ac:dyDescent="0.35">
      <c r="F57" s="30" t="s">
        <v>131</v>
      </c>
      <c r="G57" s="30">
        <v>7</v>
      </c>
      <c r="H57" s="30">
        <v>71.06451473545178</v>
      </c>
      <c r="I57" s="30"/>
      <c r="J57" s="30"/>
      <c r="K57" s="30"/>
      <c r="P57" s="30" t="s">
        <v>131</v>
      </c>
      <c r="Q57" s="30">
        <v>7</v>
      </c>
      <c r="R57" s="30">
        <v>27.744196637764439</v>
      </c>
      <c r="S57" s="30"/>
      <c r="T57" s="30"/>
      <c r="U57" s="30"/>
      <c r="AA57" s="30" t="s">
        <v>131</v>
      </c>
      <c r="AB57" s="30">
        <v>7</v>
      </c>
      <c r="AC57" s="30">
        <v>349.20588461188356</v>
      </c>
      <c r="AD57" s="30"/>
      <c r="AE57" s="30"/>
      <c r="AF57" s="30"/>
    </row>
    <row r="58" spans="1:35" ht="15" thickBot="1" x14ac:dyDescent="0.35"/>
    <row r="59" spans="1:35" x14ac:dyDescent="0.3">
      <c r="F59" s="31"/>
      <c r="G59" s="31" t="s">
        <v>138</v>
      </c>
      <c r="H59" s="31" t="s">
        <v>126</v>
      </c>
      <c r="I59" s="31" t="s">
        <v>139</v>
      </c>
      <c r="J59" s="31" t="s">
        <v>140</v>
      </c>
      <c r="K59" s="31" t="s">
        <v>141</v>
      </c>
      <c r="L59" s="31" t="s">
        <v>142</v>
      </c>
      <c r="M59" s="31" t="s">
        <v>143</v>
      </c>
      <c r="N59" s="31" t="s">
        <v>144</v>
      </c>
      <c r="P59" s="31"/>
      <c r="Q59" s="31" t="s">
        <v>138</v>
      </c>
      <c r="R59" s="31" t="s">
        <v>126</v>
      </c>
      <c r="S59" s="31" t="s">
        <v>139</v>
      </c>
      <c r="T59" s="31" t="s">
        <v>140</v>
      </c>
      <c r="U59" s="31" t="s">
        <v>141</v>
      </c>
      <c r="V59" s="31" t="s">
        <v>142</v>
      </c>
      <c r="W59" s="31" t="s">
        <v>143</v>
      </c>
      <c r="X59" s="31" t="s">
        <v>144</v>
      </c>
      <c r="AA59" s="31"/>
      <c r="AB59" s="31" t="s">
        <v>138</v>
      </c>
      <c r="AC59" s="31" t="s">
        <v>126</v>
      </c>
      <c r="AD59" s="31" t="s">
        <v>139</v>
      </c>
      <c r="AE59" s="31" t="s">
        <v>140</v>
      </c>
      <c r="AF59" s="31" t="s">
        <v>141</v>
      </c>
      <c r="AG59" s="31" t="s">
        <v>142</v>
      </c>
      <c r="AH59" s="31" t="s">
        <v>143</v>
      </c>
      <c r="AI59" s="31" t="s">
        <v>144</v>
      </c>
    </row>
    <row r="60" spans="1:35" x14ac:dyDescent="0.3">
      <c r="F60" s="29" t="s">
        <v>132</v>
      </c>
      <c r="G60" s="29">
        <v>26.803433603974458</v>
      </c>
      <c r="H60" s="29">
        <v>2.344875772528479</v>
      </c>
      <c r="I60" s="29">
        <v>11.430641195576992</v>
      </c>
      <c r="J60" s="29">
        <v>2.6894716074871789E-5</v>
      </c>
      <c r="K60" s="29">
        <v>21.065729286711807</v>
      </c>
      <c r="L60" s="29">
        <v>32.541137921237109</v>
      </c>
      <c r="M60" s="29">
        <v>21.065729286711807</v>
      </c>
      <c r="N60" s="29">
        <v>32.541137921237109</v>
      </c>
      <c r="P60" s="29" t="s">
        <v>132</v>
      </c>
      <c r="Q60" s="29">
        <v>37.111330346276375</v>
      </c>
      <c r="R60" s="29">
        <v>1.5037937879975105</v>
      </c>
      <c r="S60" s="29">
        <v>24.678470307883604</v>
      </c>
      <c r="T60" s="29">
        <v>2.9121697647575111E-7</v>
      </c>
      <c r="U60" s="29">
        <v>33.431679504747081</v>
      </c>
      <c r="V60" s="29">
        <v>40.79098118780567</v>
      </c>
      <c r="W60" s="29">
        <v>33.431679504747081</v>
      </c>
      <c r="X60" s="29">
        <v>40.79098118780567</v>
      </c>
      <c r="AA60" s="29" t="s">
        <v>132</v>
      </c>
      <c r="AB60" s="29">
        <v>65.217333424007734</v>
      </c>
      <c r="AC60" s="29">
        <v>3.5447656632762432</v>
      </c>
      <c r="AD60" s="29">
        <v>18.398207277750128</v>
      </c>
      <c r="AE60" s="29">
        <v>1.6619416445617859E-6</v>
      </c>
      <c r="AF60" s="29">
        <v>56.543604313005332</v>
      </c>
      <c r="AG60" s="29">
        <v>73.891062535010136</v>
      </c>
      <c r="AH60" s="29">
        <v>56.543604313005332</v>
      </c>
      <c r="AI60" s="29">
        <v>73.891062535010136</v>
      </c>
    </row>
    <row r="61" spans="1:35" ht="15" thickBot="1" x14ac:dyDescent="0.35">
      <c r="F61" s="30" t="s">
        <v>145</v>
      </c>
      <c r="G61" s="30">
        <v>1.6622638819210771E-2</v>
      </c>
      <c r="H61" s="30">
        <v>2.9321257223733879E-2</v>
      </c>
      <c r="I61" s="30">
        <v>0.56691425924791849</v>
      </c>
      <c r="J61" s="30">
        <v>0.59133340858539385</v>
      </c>
      <c r="K61" s="30">
        <v>-5.5123892972013706E-2</v>
      </c>
      <c r="L61" s="30">
        <v>8.8369170610435255E-2</v>
      </c>
      <c r="M61" s="30">
        <v>-5.5123892972013706E-2</v>
      </c>
      <c r="N61" s="30">
        <v>8.8369170610435255E-2</v>
      </c>
      <c r="P61" s="30" t="s">
        <v>145</v>
      </c>
      <c r="Q61" s="30">
        <v>4.6321874961765142E-4</v>
      </c>
      <c r="R61" s="30">
        <v>1.8804034305741721E-2</v>
      </c>
      <c r="S61" s="30">
        <v>2.4634008962438971E-2</v>
      </c>
      <c r="T61" s="30">
        <v>0.98114573959148899</v>
      </c>
      <c r="U61" s="30">
        <v>-4.5548595642438336E-2</v>
      </c>
      <c r="V61" s="30">
        <v>4.6475033141673644E-2</v>
      </c>
      <c r="W61" s="30">
        <v>-4.5548595642438336E-2</v>
      </c>
      <c r="X61" s="30">
        <v>4.6475033141673644E-2</v>
      </c>
      <c r="AA61" s="30" t="s">
        <v>145</v>
      </c>
      <c r="AB61" s="30">
        <v>-0.12213741232257573</v>
      </c>
      <c r="AC61" s="30">
        <v>4.4325156593991819E-2</v>
      </c>
      <c r="AD61" s="30">
        <v>-2.7554874411685937</v>
      </c>
      <c r="AE61" s="30">
        <v>3.3050771466680409E-2</v>
      </c>
      <c r="AF61" s="30">
        <v>-0.23059716329627089</v>
      </c>
      <c r="AG61" s="30">
        <v>-1.3677661348880557E-2</v>
      </c>
      <c r="AH61" s="30">
        <v>-0.23059716329627089</v>
      </c>
      <c r="AI61" s="30">
        <v>-1.3677661348880557E-2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D2B6A7-142B-495C-ACB2-4902F9EA0C66}">
  <dimension ref="A1:AI81"/>
  <sheetViews>
    <sheetView topLeftCell="A12" workbookViewId="0">
      <selection activeCell="B38" sqref="B38"/>
    </sheetView>
  </sheetViews>
  <sheetFormatPr defaultRowHeight="14.4" x14ac:dyDescent="0.3"/>
  <sheetData>
    <row r="1" spans="1:32" x14ac:dyDescent="0.3">
      <c r="A1" t="s">
        <v>116</v>
      </c>
      <c r="F1">
        <v>0.15</v>
      </c>
      <c r="P1">
        <v>0.3</v>
      </c>
    </row>
    <row r="2" spans="1:32" x14ac:dyDescent="0.3">
      <c r="A2" t="s">
        <v>146</v>
      </c>
      <c r="B2">
        <v>0.15</v>
      </c>
      <c r="C2">
        <v>0.3</v>
      </c>
      <c r="D2">
        <v>1</v>
      </c>
      <c r="F2" t="s">
        <v>121</v>
      </c>
      <c r="P2" t="s">
        <v>121</v>
      </c>
      <c r="AA2" t="s">
        <v>121</v>
      </c>
    </row>
    <row r="3" spans="1:32" ht="15" thickBot="1" x14ac:dyDescent="0.35">
      <c r="A3">
        <v>0</v>
      </c>
      <c r="B3">
        <v>14.71604226</v>
      </c>
      <c r="C3">
        <v>25.807911069999999</v>
      </c>
      <c r="D3">
        <v>48.21708186</v>
      </c>
    </row>
    <row r="4" spans="1:32" x14ac:dyDescent="0.3">
      <c r="A4">
        <v>0</v>
      </c>
      <c r="B4" s="11">
        <v>18.697907310000002</v>
      </c>
      <c r="C4" s="11">
        <v>27.428616259999998</v>
      </c>
      <c r="D4" s="11">
        <v>53.666210159999999</v>
      </c>
      <c r="F4" s="32" t="s">
        <v>122</v>
      </c>
      <c r="G4" s="32"/>
      <c r="P4" s="32" t="s">
        <v>122</v>
      </c>
      <c r="Q4" s="32"/>
      <c r="AA4" s="32" t="s">
        <v>122</v>
      </c>
      <c r="AB4" s="32"/>
    </row>
    <row r="5" spans="1:32" x14ac:dyDescent="0.3">
      <c r="A5">
        <v>1</v>
      </c>
      <c r="B5">
        <v>16.413801060000001</v>
      </c>
      <c r="C5">
        <v>23.412208849999999</v>
      </c>
      <c r="D5">
        <v>46.208651240000002</v>
      </c>
      <c r="F5" s="29" t="s">
        <v>123</v>
      </c>
      <c r="G5" s="29">
        <v>0.52242112395440099</v>
      </c>
      <c r="P5" s="29" t="s">
        <v>123</v>
      </c>
      <c r="Q5" s="29">
        <v>0.55943816262325852</v>
      </c>
      <c r="AA5" s="29" t="s">
        <v>123</v>
      </c>
      <c r="AB5" s="29">
        <v>0.61325495266276342</v>
      </c>
    </row>
    <row r="6" spans="1:32" x14ac:dyDescent="0.3">
      <c r="A6">
        <v>1</v>
      </c>
      <c r="B6">
        <v>12.186697280000001</v>
      </c>
      <c r="C6">
        <v>17.697133910000002</v>
      </c>
      <c r="D6">
        <v>38.798688640000002</v>
      </c>
      <c r="F6" s="29" t="s">
        <v>124</v>
      </c>
      <c r="G6" s="29">
        <v>0.27292383075377963</v>
      </c>
      <c r="P6" s="29" t="s">
        <v>124</v>
      </c>
      <c r="Q6" s="29">
        <v>0.31297105779928741</v>
      </c>
      <c r="AA6" s="29" t="s">
        <v>124</v>
      </c>
      <c r="AB6" s="29">
        <v>0.37608163696540819</v>
      </c>
    </row>
    <row r="7" spans="1:32" x14ac:dyDescent="0.3">
      <c r="A7">
        <v>1</v>
      </c>
      <c r="B7">
        <v>14.75131869</v>
      </c>
      <c r="C7">
        <v>23.546074579999999</v>
      </c>
      <c r="D7">
        <v>45.135668099999997</v>
      </c>
      <c r="F7" s="29" t="s">
        <v>125</v>
      </c>
      <c r="G7" s="29">
        <v>0.19213758972642181</v>
      </c>
      <c r="P7" s="29" t="s">
        <v>125</v>
      </c>
      <c r="Q7" s="29">
        <v>0.2366345086658749</v>
      </c>
      <c r="AA7" s="29" t="s">
        <v>125</v>
      </c>
      <c r="AB7" s="29">
        <v>0.30675737440600909</v>
      </c>
    </row>
    <row r="8" spans="1:32" x14ac:dyDescent="0.3">
      <c r="A8">
        <v>4</v>
      </c>
      <c r="B8">
        <v>16.19701315</v>
      </c>
      <c r="C8">
        <v>21.68760279</v>
      </c>
      <c r="D8">
        <v>36.948098430000002</v>
      </c>
      <c r="F8" s="29" t="s">
        <v>126</v>
      </c>
      <c r="G8" s="29">
        <v>3.4455622875940066</v>
      </c>
      <c r="P8" s="29" t="s">
        <v>126</v>
      </c>
      <c r="Q8" s="29">
        <v>4.6271273151959491</v>
      </c>
      <c r="AA8" s="29" t="s">
        <v>126</v>
      </c>
      <c r="AB8" s="29">
        <v>9.2513869922907546</v>
      </c>
    </row>
    <row r="9" spans="1:32" ht="15" thickBot="1" x14ac:dyDescent="0.35">
      <c r="A9">
        <v>4</v>
      </c>
      <c r="B9">
        <v>6.3354052019999996</v>
      </c>
      <c r="C9">
        <v>12.455428380000001</v>
      </c>
      <c r="D9">
        <v>27.688307829999999</v>
      </c>
      <c r="F9" s="30" t="s">
        <v>127</v>
      </c>
      <c r="G9" s="30">
        <v>11</v>
      </c>
      <c r="P9" s="30" t="s">
        <v>127</v>
      </c>
      <c r="Q9" s="30">
        <v>11</v>
      </c>
      <c r="AA9" s="30" t="s">
        <v>127</v>
      </c>
      <c r="AB9" s="30">
        <v>11</v>
      </c>
    </row>
    <row r="10" spans="1:32" x14ac:dyDescent="0.3">
      <c r="A10">
        <v>4</v>
      </c>
      <c r="B10">
        <v>17.040592740000001</v>
      </c>
      <c r="C10">
        <v>24.687058870000001</v>
      </c>
      <c r="D10">
        <v>48.892702059999998</v>
      </c>
    </row>
    <row r="11" spans="1:32" ht="15" thickBot="1" x14ac:dyDescent="0.35">
      <c r="A11">
        <v>8</v>
      </c>
      <c r="B11">
        <v>13.75156497</v>
      </c>
      <c r="C11">
        <v>19.38542408</v>
      </c>
      <c r="D11">
        <v>48.0369843</v>
      </c>
      <c r="F11" t="s">
        <v>128</v>
      </c>
      <c r="P11" t="s">
        <v>128</v>
      </c>
      <c r="AA11" t="s">
        <v>128</v>
      </c>
    </row>
    <row r="12" spans="1:32" x14ac:dyDescent="0.3">
      <c r="A12">
        <v>8</v>
      </c>
      <c r="B12">
        <v>10.880625670000001</v>
      </c>
      <c r="C12">
        <v>21.57246112</v>
      </c>
      <c r="D12">
        <v>27.786156720000001</v>
      </c>
      <c r="F12" s="31"/>
      <c r="G12" s="31" t="s">
        <v>133</v>
      </c>
      <c r="H12" s="31" t="s">
        <v>134</v>
      </c>
      <c r="I12" s="31" t="s">
        <v>135</v>
      </c>
      <c r="J12" s="31" t="s">
        <v>136</v>
      </c>
      <c r="K12" s="31" t="s">
        <v>137</v>
      </c>
      <c r="P12" s="31"/>
      <c r="Q12" s="31" t="s">
        <v>133</v>
      </c>
      <c r="R12" s="31" t="s">
        <v>134</v>
      </c>
      <c r="S12" s="31" t="s">
        <v>135</v>
      </c>
      <c r="T12" s="31" t="s">
        <v>136</v>
      </c>
      <c r="U12" s="31" t="s">
        <v>137</v>
      </c>
      <c r="AA12" s="31"/>
      <c r="AB12" s="31" t="s">
        <v>133</v>
      </c>
      <c r="AC12" s="31" t="s">
        <v>134</v>
      </c>
      <c r="AD12" s="31" t="s">
        <v>135</v>
      </c>
      <c r="AE12" s="31" t="s">
        <v>136</v>
      </c>
      <c r="AF12" s="31" t="s">
        <v>137</v>
      </c>
    </row>
    <row r="13" spans="1:32" x14ac:dyDescent="0.3">
      <c r="A13">
        <v>8</v>
      </c>
      <c r="B13">
        <v>8.1478060719999998</v>
      </c>
      <c r="C13">
        <v>10.832887660000001</v>
      </c>
      <c r="D13">
        <v>18.547442310000001</v>
      </c>
      <c r="F13" s="29" t="s">
        <v>129</v>
      </c>
      <c r="G13" s="29">
        <v>1</v>
      </c>
      <c r="H13" s="29">
        <v>40.107377723859088</v>
      </c>
      <c r="I13" s="29">
        <v>40.107377723859088</v>
      </c>
      <c r="J13" s="29">
        <v>3.3783454618386743</v>
      </c>
      <c r="K13" s="29">
        <v>9.9222179216787845E-2</v>
      </c>
      <c r="P13" s="29" t="s">
        <v>129</v>
      </c>
      <c r="Q13" s="29">
        <v>1</v>
      </c>
      <c r="R13" s="29">
        <v>87.779793106368999</v>
      </c>
      <c r="S13" s="29">
        <v>87.779793106368999</v>
      </c>
      <c r="T13" s="29">
        <v>4.0998848042280702</v>
      </c>
      <c r="U13" s="29">
        <v>7.3547629790845101E-2</v>
      </c>
      <c r="AA13" s="29" t="s">
        <v>129</v>
      </c>
      <c r="AB13" s="29">
        <v>1</v>
      </c>
      <c r="AC13" s="29">
        <v>464.31270396689331</v>
      </c>
      <c r="AD13" s="29">
        <v>464.31270396689331</v>
      </c>
      <c r="AE13" s="29">
        <v>5.4249641190653888</v>
      </c>
      <c r="AF13" s="29">
        <v>4.480906721978823E-2</v>
      </c>
    </row>
    <row r="14" spans="1:32" x14ac:dyDescent="0.3">
      <c r="F14" s="29" t="s">
        <v>130</v>
      </c>
      <c r="G14" s="29">
        <v>9</v>
      </c>
      <c r="H14" s="29">
        <v>106.84709529921039</v>
      </c>
      <c r="I14" s="29">
        <v>11.871899477690043</v>
      </c>
      <c r="J14" s="29"/>
      <c r="K14" s="29"/>
      <c r="P14" s="29" t="s">
        <v>130</v>
      </c>
      <c r="Q14" s="29">
        <v>9</v>
      </c>
      <c r="R14" s="29">
        <v>192.69276471929223</v>
      </c>
      <c r="S14" s="29">
        <v>21.410307191032469</v>
      </c>
      <c r="T14" s="29"/>
      <c r="U14" s="29"/>
      <c r="AA14" s="29" t="s">
        <v>130</v>
      </c>
      <c r="AB14" s="29">
        <v>9</v>
      </c>
      <c r="AC14" s="29">
        <v>770.29345153013935</v>
      </c>
      <c r="AD14" s="29">
        <v>85.588161281126588</v>
      </c>
      <c r="AE14" s="29"/>
      <c r="AF14" s="29"/>
    </row>
    <row r="15" spans="1:32" ht="15" thickBot="1" x14ac:dyDescent="0.35">
      <c r="F15" s="30" t="s">
        <v>131</v>
      </c>
      <c r="G15" s="30">
        <v>10</v>
      </c>
      <c r="H15" s="30">
        <v>146.95447302306948</v>
      </c>
      <c r="I15" s="30"/>
      <c r="J15" s="30"/>
      <c r="K15" s="30"/>
      <c r="P15" s="30" t="s">
        <v>131</v>
      </c>
      <c r="Q15" s="30">
        <v>10</v>
      </c>
      <c r="R15" s="30">
        <v>280.47255782566123</v>
      </c>
      <c r="S15" s="30"/>
      <c r="T15" s="30"/>
      <c r="U15" s="30"/>
      <c r="AA15" s="30" t="s">
        <v>131</v>
      </c>
      <c r="AB15" s="30">
        <v>10</v>
      </c>
      <c r="AC15" s="30">
        <v>1234.6061554970327</v>
      </c>
      <c r="AD15" s="30"/>
      <c r="AE15" s="30"/>
      <c r="AF15" s="30"/>
    </row>
    <row r="16" spans="1:32" ht="15" thickBot="1" x14ac:dyDescent="0.35"/>
    <row r="17" spans="1:35" x14ac:dyDescent="0.3">
      <c r="F17" s="31"/>
      <c r="G17" s="31" t="s">
        <v>138</v>
      </c>
      <c r="H17" s="31" t="s">
        <v>126</v>
      </c>
      <c r="I17" s="31" t="s">
        <v>139</v>
      </c>
      <c r="J17" s="31" t="s">
        <v>140</v>
      </c>
      <c r="K17" s="31" t="s">
        <v>141</v>
      </c>
      <c r="L17" s="31" t="s">
        <v>142</v>
      </c>
      <c r="M17" s="31" t="s">
        <v>143</v>
      </c>
      <c r="N17" s="31" t="s">
        <v>144</v>
      </c>
      <c r="P17" s="31"/>
      <c r="Q17" s="31" t="s">
        <v>138</v>
      </c>
      <c r="R17" s="31" t="s">
        <v>126</v>
      </c>
      <c r="S17" s="31" t="s">
        <v>139</v>
      </c>
      <c r="T17" s="31" t="s">
        <v>140</v>
      </c>
      <c r="U17" s="31" t="s">
        <v>141</v>
      </c>
      <c r="V17" s="31" t="s">
        <v>142</v>
      </c>
      <c r="W17" s="31" t="s">
        <v>143</v>
      </c>
      <c r="X17" s="31" t="s">
        <v>144</v>
      </c>
      <c r="AA17" s="31"/>
      <c r="AB17" s="31" t="s">
        <v>138</v>
      </c>
      <c r="AC17" s="31" t="s">
        <v>126</v>
      </c>
      <c r="AD17" s="31" t="s">
        <v>139</v>
      </c>
      <c r="AE17" s="31" t="s">
        <v>140</v>
      </c>
      <c r="AF17" s="31" t="s">
        <v>141</v>
      </c>
      <c r="AG17" s="31" t="s">
        <v>142</v>
      </c>
      <c r="AH17" s="31" t="s">
        <v>143</v>
      </c>
      <c r="AI17" s="31" t="s">
        <v>144</v>
      </c>
    </row>
    <row r="18" spans="1:35" x14ac:dyDescent="0.3">
      <c r="F18" s="29" t="s">
        <v>132</v>
      </c>
      <c r="G18" s="29">
        <v>15.75034080859896</v>
      </c>
      <c r="H18" s="29">
        <v>1.5824755277966365</v>
      </c>
      <c r="I18" s="29">
        <v>9.9529759114373064</v>
      </c>
      <c r="J18" s="29">
        <v>3.7213623852644957E-6</v>
      </c>
      <c r="K18" s="29">
        <v>12.170532458440928</v>
      </c>
      <c r="L18" s="29">
        <v>19.330149158756992</v>
      </c>
      <c r="M18" s="29">
        <v>12.170532458440928</v>
      </c>
      <c r="N18" s="29">
        <v>19.330149158756992</v>
      </c>
      <c r="P18" s="29" t="s">
        <v>132</v>
      </c>
      <c r="Q18" s="29">
        <v>24.019822729765625</v>
      </c>
      <c r="R18" s="29">
        <v>2.1251439182108136</v>
      </c>
      <c r="S18" s="29">
        <v>11.30268050268719</v>
      </c>
      <c r="T18" s="29">
        <v>1.2800492046497202E-6</v>
      </c>
      <c r="U18" s="29">
        <v>19.21241319320799</v>
      </c>
      <c r="V18" s="29">
        <v>28.827232266323261</v>
      </c>
      <c r="W18" s="29">
        <v>19.21241319320799</v>
      </c>
      <c r="X18" s="29">
        <v>28.827232266323261</v>
      </c>
      <c r="AA18" s="29" t="s">
        <v>132</v>
      </c>
      <c r="AB18" s="29">
        <v>47.458572710807289</v>
      </c>
      <c r="AC18" s="29">
        <v>4.2489707895251101</v>
      </c>
      <c r="AD18" s="29">
        <v>11.169427859519725</v>
      </c>
      <c r="AE18" s="29">
        <v>1.4150581646263439E-6</v>
      </c>
      <c r="AF18" s="29">
        <v>37.846733004762712</v>
      </c>
      <c r="AG18" s="29">
        <v>57.070412416851866</v>
      </c>
      <c r="AH18" s="29">
        <v>37.846733004762712</v>
      </c>
      <c r="AI18" s="29">
        <v>57.070412416851866</v>
      </c>
    </row>
    <row r="19" spans="1:35" ht="15" thickBot="1" x14ac:dyDescent="0.35">
      <c r="F19" s="30" t="s">
        <v>145</v>
      </c>
      <c r="G19" s="30">
        <v>-0.61884549975868031</v>
      </c>
      <c r="H19" s="30">
        <v>0.33668999281633744</v>
      </c>
      <c r="I19" s="30">
        <v>-1.8380276009458267</v>
      </c>
      <c r="J19" s="30">
        <v>9.9222179216787901E-2</v>
      </c>
      <c r="K19" s="30">
        <v>-1.3804911786506344</v>
      </c>
      <c r="L19" s="30">
        <v>0.1428001791332737</v>
      </c>
      <c r="M19" s="30">
        <v>-1.3804911786506344</v>
      </c>
      <c r="N19" s="30">
        <v>0.1428001791332737</v>
      </c>
      <c r="P19" s="30" t="s">
        <v>145</v>
      </c>
      <c r="Q19" s="30">
        <v>-0.91551903736979134</v>
      </c>
      <c r="R19" s="30">
        <v>0.4521489767063448</v>
      </c>
      <c r="S19" s="30">
        <v>-2.0248172273635143</v>
      </c>
      <c r="T19" s="30">
        <v>7.3547629790845184E-2</v>
      </c>
      <c r="U19" s="30">
        <v>-1.9383510836779281</v>
      </c>
      <c r="V19" s="30">
        <v>0.1073130089383455</v>
      </c>
      <c r="W19" s="30">
        <v>-1.9383510836779281</v>
      </c>
      <c r="X19" s="30">
        <v>0.1073130089383455</v>
      </c>
      <c r="AA19" s="30" t="s">
        <v>145</v>
      </c>
      <c r="AB19" s="30">
        <v>-2.1055976453559024</v>
      </c>
      <c r="AC19" s="30">
        <v>0.90401773643470906</v>
      </c>
      <c r="AD19" s="30">
        <v>-2.3291552372191484</v>
      </c>
      <c r="AE19" s="30">
        <v>4.480906721978823E-2</v>
      </c>
      <c r="AF19" s="30">
        <v>-4.1506278431282997</v>
      </c>
      <c r="AG19" s="30">
        <v>-6.0567447583505185E-2</v>
      </c>
      <c r="AH19" s="30">
        <v>-4.1506278431282997</v>
      </c>
      <c r="AI19" s="30">
        <v>-6.0567447583505185E-2</v>
      </c>
    </row>
    <row r="22" spans="1:35" x14ac:dyDescent="0.3">
      <c r="A22" t="s">
        <v>148</v>
      </c>
    </row>
    <row r="23" spans="1:35" x14ac:dyDescent="0.3">
      <c r="A23" t="s">
        <v>146</v>
      </c>
      <c r="B23">
        <v>0.15</v>
      </c>
      <c r="C23">
        <v>0.3</v>
      </c>
      <c r="D23">
        <v>1</v>
      </c>
      <c r="F23" t="s">
        <v>121</v>
      </c>
      <c r="P23" t="s">
        <v>121</v>
      </c>
      <c r="AA23" t="s">
        <v>121</v>
      </c>
    </row>
    <row r="24" spans="1:35" ht="15" thickBot="1" x14ac:dyDescent="0.35">
      <c r="A24">
        <v>0</v>
      </c>
      <c r="B24">
        <v>25.327294980000001</v>
      </c>
      <c r="C24">
        <v>34.988596280000003</v>
      </c>
      <c r="D24">
        <v>63.244931919999999</v>
      </c>
    </row>
    <row r="25" spans="1:35" x14ac:dyDescent="0.3">
      <c r="A25">
        <v>0</v>
      </c>
      <c r="B25">
        <v>32.411156490000003</v>
      </c>
      <c r="C25">
        <v>46.4887777</v>
      </c>
      <c r="D25">
        <v>72.991535850000005</v>
      </c>
      <c r="F25" s="32" t="s">
        <v>122</v>
      </c>
      <c r="G25" s="32"/>
      <c r="P25" s="32" t="s">
        <v>122</v>
      </c>
      <c r="Q25" s="32"/>
      <c r="AA25" s="32" t="s">
        <v>122</v>
      </c>
      <c r="AB25" s="32"/>
    </row>
    <row r="26" spans="1:35" x14ac:dyDescent="0.3">
      <c r="A26">
        <v>8</v>
      </c>
      <c r="B26">
        <v>22.252488469999999</v>
      </c>
      <c r="C26">
        <v>32.058671560000001</v>
      </c>
      <c r="D26">
        <v>50.087501609999997</v>
      </c>
      <c r="F26" s="29" t="s">
        <v>123</v>
      </c>
      <c r="G26" s="29">
        <v>0.34692351502527302</v>
      </c>
      <c r="P26" s="29" t="s">
        <v>123</v>
      </c>
      <c r="Q26" s="29">
        <v>0.58304628613133314</v>
      </c>
      <c r="AA26" s="29" t="s">
        <v>123</v>
      </c>
      <c r="AB26" s="29">
        <v>0.61752067754666207</v>
      </c>
    </row>
    <row r="27" spans="1:35" ht="15" thickBot="1" x14ac:dyDescent="0.35">
      <c r="A27">
        <v>8</v>
      </c>
      <c r="B27">
        <v>24.994143529999999</v>
      </c>
      <c r="C27">
        <v>33.652515719999997</v>
      </c>
      <c r="D27">
        <v>59.499088309999998</v>
      </c>
      <c r="F27" s="29" t="s">
        <v>124</v>
      </c>
      <c r="G27" s="29">
        <v>0.12035592527749082</v>
      </c>
      <c r="P27" s="29" t="s">
        <v>124</v>
      </c>
      <c r="Q27" s="29">
        <v>0.33994297177154043</v>
      </c>
      <c r="AA27" s="29" t="s">
        <v>124</v>
      </c>
      <c r="AB27" s="29">
        <v>0.38133178719768857</v>
      </c>
    </row>
    <row r="28" spans="1:35" ht="16.2" thickBot="1" x14ac:dyDescent="0.35">
      <c r="A28">
        <v>8</v>
      </c>
      <c r="B28" s="16">
        <v>28.388433719999998</v>
      </c>
      <c r="C28" s="16">
        <v>37.994622219999997</v>
      </c>
      <c r="D28" s="16">
        <v>64.907108469999997</v>
      </c>
      <c r="F28" s="29" t="s">
        <v>125</v>
      </c>
      <c r="G28" s="29">
        <v>-2.6251420509594042E-2</v>
      </c>
      <c r="P28" s="29" t="s">
        <v>125</v>
      </c>
      <c r="Q28" s="29">
        <v>0.22993346706679718</v>
      </c>
      <c r="AA28" s="29" t="s">
        <v>125</v>
      </c>
      <c r="AB28" s="29">
        <v>0.27822041839730333</v>
      </c>
    </row>
    <row r="29" spans="1:35" x14ac:dyDescent="0.3">
      <c r="A29">
        <v>4</v>
      </c>
      <c r="B29">
        <v>21.42706248</v>
      </c>
      <c r="C29">
        <v>36.125256649999997</v>
      </c>
      <c r="D29">
        <v>62.369248239999997</v>
      </c>
      <c r="F29" s="29" t="s">
        <v>126</v>
      </c>
      <c r="G29" s="29">
        <v>3.739030197897395</v>
      </c>
      <c r="P29" s="29" t="s">
        <v>126</v>
      </c>
      <c r="Q29" s="29">
        <v>3.9277967180881554</v>
      </c>
      <c r="AA29" s="29" t="s">
        <v>126</v>
      </c>
      <c r="AB29" s="29">
        <v>5.4873760438888661</v>
      </c>
    </row>
    <row r="30" spans="1:35" ht="15" thickBot="1" x14ac:dyDescent="0.35">
      <c r="A30">
        <v>4</v>
      </c>
      <c r="B30">
        <v>26.114632879999998</v>
      </c>
      <c r="C30">
        <v>38.717263930000001</v>
      </c>
      <c r="D30">
        <v>61.038249800000003</v>
      </c>
      <c r="F30" s="30" t="s">
        <v>127</v>
      </c>
      <c r="G30" s="30">
        <v>8</v>
      </c>
      <c r="P30" s="30" t="s">
        <v>127</v>
      </c>
      <c r="Q30" s="30">
        <v>8</v>
      </c>
      <c r="AA30" s="30" t="s">
        <v>127</v>
      </c>
      <c r="AB30" s="30">
        <v>8</v>
      </c>
    </row>
    <row r="31" spans="1:35" x14ac:dyDescent="0.3">
      <c r="A31">
        <v>4</v>
      </c>
      <c r="B31">
        <v>22.097778229999999</v>
      </c>
      <c r="C31">
        <v>39.760885090000002</v>
      </c>
      <c r="D31">
        <v>58.317751620000003</v>
      </c>
    </row>
    <row r="32" spans="1:35" ht="15" thickBot="1" x14ac:dyDescent="0.35">
      <c r="F32" t="s">
        <v>128</v>
      </c>
      <c r="P32" t="s">
        <v>128</v>
      </c>
      <c r="AA32" t="s">
        <v>128</v>
      </c>
    </row>
    <row r="33" spans="1:35" x14ac:dyDescent="0.3">
      <c r="F33" s="31"/>
      <c r="G33" s="31" t="s">
        <v>133</v>
      </c>
      <c r="H33" s="31" t="s">
        <v>134</v>
      </c>
      <c r="I33" s="31" t="s">
        <v>135</v>
      </c>
      <c r="J33" s="31" t="s">
        <v>136</v>
      </c>
      <c r="K33" s="31" t="s">
        <v>137</v>
      </c>
      <c r="P33" s="31"/>
      <c r="Q33" s="31" t="s">
        <v>133</v>
      </c>
      <c r="R33" s="31" t="s">
        <v>134</v>
      </c>
      <c r="S33" s="31" t="s">
        <v>135</v>
      </c>
      <c r="T33" s="31" t="s">
        <v>136</v>
      </c>
      <c r="U33" s="31" t="s">
        <v>137</v>
      </c>
      <c r="AA33" s="31"/>
      <c r="AB33" s="31" t="s">
        <v>133</v>
      </c>
      <c r="AC33" s="31" t="s">
        <v>134</v>
      </c>
      <c r="AD33" s="31" t="s">
        <v>135</v>
      </c>
      <c r="AE33" s="31" t="s">
        <v>136</v>
      </c>
      <c r="AF33" s="31" t="s">
        <v>137</v>
      </c>
    </row>
    <row r="34" spans="1:35" x14ac:dyDescent="0.3">
      <c r="F34" s="29" t="s">
        <v>129</v>
      </c>
      <c r="G34" s="29">
        <v>1</v>
      </c>
      <c r="H34" s="29">
        <v>11.477034580244549</v>
      </c>
      <c r="I34" s="29">
        <v>11.477034580244549</v>
      </c>
      <c r="J34" s="29">
        <v>0.82094061952585584</v>
      </c>
      <c r="K34" s="29">
        <v>0.39982676858339189</v>
      </c>
      <c r="P34" s="29" t="s">
        <v>129</v>
      </c>
      <c r="Q34" s="29">
        <v>1</v>
      </c>
      <c r="R34" s="29">
        <v>47.673151570390658</v>
      </c>
      <c r="S34" s="29">
        <v>47.673151570390658</v>
      </c>
      <c r="T34" s="29">
        <v>3.0901236459878647</v>
      </c>
      <c r="U34" s="29">
        <v>0.1292747440483768</v>
      </c>
      <c r="AA34" s="29" t="s">
        <v>129</v>
      </c>
      <c r="AB34" s="29">
        <v>1</v>
      </c>
      <c r="AC34" s="29">
        <v>111.35914879009218</v>
      </c>
      <c r="AD34" s="29">
        <v>111.35914879009218</v>
      </c>
      <c r="AE34" s="29">
        <v>3.698251624764231</v>
      </c>
      <c r="AF34" s="29">
        <v>0.10282551793730815</v>
      </c>
    </row>
    <row r="35" spans="1:35" x14ac:dyDescent="0.3">
      <c r="F35" s="29" t="s">
        <v>130</v>
      </c>
      <c r="G35" s="29">
        <v>6</v>
      </c>
      <c r="H35" s="29">
        <v>83.882080924731795</v>
      </c>
      <c r="I35" s="29">
        <v>13.980346820788633</v>
      </c>
      <c r="J35" s="29"/>
      <c r="K35" s="29"/>
      <c r="P35" s="29" t="s">
        <v>130</v>
      </c>
      <c r="Q35" s="29">
        <v>6</v>
      </c>
      <c r="R35" s="29">
        <v>92.565522351744519</v>
      </c>
      <c r="S35" s="29">
        <v>15.427587058624086</v>
      </c>
      <c r="T35" s="29"/>
      <c r="U35" s="29"/>
      <c r="AA35" s="29" t="s">
        <v>130</v>
      </c>
      <c r="AB35" s="29">
        <v>6</v>
      </c>
      <c r="AC35" s="29">
        <v>180.66777508227253</v>
      </c>
      <c r="AD35" s="29">
        <v>30.111295847045422</v>
      </c>
      <c r="AE35" s="29"/>
      <c r="AF35" s="29"/>
    </row>
    <row r="36" spans="1:35" ht="15" thickBot="1" x14ac:dyDescent="0.35">
      <c r="F36" s="30" t="s">
        <v>131</v>
      </c>
      <c r="G36" s="30">
        <v>7</v>
      </c>
      <c r="H36" s="30">
        <v>95.359115504976344</v>
      </c>
      <c r="I36" s="30"/>
      <c r="J36" s="30"/>
      <c r="K36" s="30"/>
      <c r="P36" s="30" t="s">
        <v>131</v>
      </c>
      <c r="Q36" s="30">
        <v>7</v>
      </c>
      <c r="R36" s="30">
        <v>140.23867392213518</v>
      </c>
      <c r="S36" s="30"/>
      <c r="T36" s="30"/>
      <c r="U36" s="30"/>
      <c r="AA36" s="30" t="s">
        <v>131</v>
      </c>
      <c r="AB36" s="30">
        <v>7</v>
      </c>
      <c r="AC36" s="30">
        <v>292.0269238723647</v>
      </c>
      <c r="AD36" s="30"/>
      <c r="AE36" s="30"/>
      <c r="AF36" s="30"/>
    </row>
    <row r="37" spans="1:35" ht="15" thickBot="1" x14ac:dyDescent="0.35"/>
    <row r="38" spans="1:35" x14ac:dyDescent="0.3">
      <c r="F38" s="31"/>
      <c r="G38" s="31" t="s">
        <v>138</v>
      </c>
      <c r="H38" s="31" t="s">
        <v>126</v>
      </c>
      <c r="I38" s="31" t="s">
        <v>139</v>
      </c>
      <c r="J38" s="31" t="s">
        <v>140</v>
      </c>
      <c r="K38" s="31" t="s">
        <v>141</v>
      </c>
      <c r="L38" s="31" t="s">
        <v>142</v>
      </c>
      <c r="M38" s="31" t="s">
        <v>143</v>
      </c>
      <c r="N38" s="31" t="s">
        <v>144</v>
      </c>
      <c r="P38" s="31"/>
      <c r="Q38" s="31" t="s">
        <v>138</v>
      </c>
      <c r="R38" s="31" t="s">
        <v>126</v>
      </c>
      <c r="S38" s="31" t="s">
        <v>139</v>
      </c>
      <c r="T38" s="31" t="s">
        <v>140</v>
      </c>
      <c r="U38" s="31" t="s">
        <v>141</v>
      </c>
      <c r="V38" s="31" t="s">
        <v>142</v>
      </c>
      <c r="W38" s="31" t="s">
        <v>143</v>
      </c>
      <c r="X38" s="31" t="s">
        <v>144</v>
      </c>
      <c r="AA38" s="31"/>
      <c r="AB38" s="31" t="s">
        <v>138</v>
      </c>
      <c r="AC38" s="31" t="s">
        <v>126</v>
      </c>
      <c r="AD38" s="31" t="s">
        <v>139</v>
      </c>
      <c r="AE38" s="31" t="s">
        <v>140</v>
      </c>
      <c r="AF38" s="31" t="s">
        <v>141</v>
      </c>
      <c r="AG38" s="31" t="s">
        <v>142</v>
      </c>
      <c r="AH38" s="31" t="s">
        <v>143</v>
      </c>
      <c r="AI38" s="31" t="s">
        <v>144</v>
      </c>
    </row>
    <row r="39" spans="1:35" x14ac:dyDescent="0.3">
      <c r="F39" s="29" t="s">
        <v>132</v>
      </c>
      <c r="G39" s="29">
        <v>27.102779908461535</v>
      </c>
      <c r="H39" s="29">
        <v>2.3188480910861946</v>
      </c>
      <c r="I39" s="29">
        <v>11.688035974692095</v>
      </c>
      <c r="J39" s="29">
        <v>2.3649720925394323E-5</v>
      </c>
      <c r="K39" s="29">
        <v>21.428763033377834</v>
      </c>
      <c r="L39" s="29">
        <v>32.776796783545237</v>
      </c>
      <c r="M39" s="29">
        <v>21.428763033377834</v>
      </c>
      <c r="N39" s="29">
        <v>32.776796783545237</v>
      </c>
      <c r="P39" s="29" t="s">
        <v>132</v>
      </c>
      <c r="Q39" s="29">
        <v>40.991374749230765</v>
      </c>
      <c r="R39" s="29">
        <v>2.435916117242142</v>
      </c>
      <c r="S39" s="29">
        <v>16.827908998623379</v>
      </c>
      <c r="T39" s="29">
        <v>2.8132870416295514E-6</v>
      </c>
      <c r="U39" s="29">
        <v>35.030902733555926</v>
      </c>
      <c r="V39" s="29">
        <v>46.951846764905603</v>
      </c>
      <c r="W39" s="29">
        <v>35.030902733555926</v>
      </c>
      <c r="X39" s="29">
        <v>46.951846764905603</v>
      </c>
      <c r="AA39" s="29" t="s">
        <v>132</v>
      </c>
      <c r="AB39" s="29">
        <v>66.933779983076917</v>
      </c>
      <c r="AC39" s="29">
        <v>3.403126155974681</v>
      </c>
      <c r="AD39" s="29">
        <v>19.668321688740505</v>
      </c>
      <c r="AE39" s="29">
        <v>1.1198254796079694E-6</v>
      </c>
      <c r="AF39" s="29">
        <v>58.606630261081044</v>
      </c>
      <c r="AG39" s="29">
        <v>75.260929705072783</v>
      </c>
      <c r="AH39" s="29">
        <v>58.606630261081044</v>
      </c>
      <c r="AI39" s="29">
        <v>75.260929705072783</v>
      </c>
    </row>
    <row r="40" spans="1:35" ht="15" thickBot="1" x14ac:dyDescent="0.35">
      <c r="F40" s="30" t="s">
        <v>145</v>
      </c>
      <c r="G40" s="30">
        <v>-0.38359023576923129</v>
      </c>
      <c r="H40" s="30">
        <v>0.42336180230523429</v>
      </c>
      <c r="I40" s="30">
        <v>-0.90605773520557575</v>
      </c>
      <c r="J40" s="30">
        <v>0.39982676858339061</v>
      </c>
      <c r="K40" s="30">
        <v>-1.4195192471520028</v>
      </c>
      <c r="L40" s="30">
        <v>0.65233877561354014</v>
      </c>
      <c r="M40" s="30">
        <v>-1.4195192471520028</v>
      </c>
      <c r="N40" s="30">
        <v>0.65233877561354014</v>
      </c>
      <c r="P40" s="30" t="s">
        <v>145</v>
      </c>
      <c r="Q40" s="30">
        <v>-0.78178913455128174</v>
      </c>
      <c r="R40" s="30">
        <v>0.44473540186797333</v>
      </c>
      <c r="S40" s="30">
        <v>-1.7578747526453224</v>
      </c>
      <c r="T40" s="30">
        <v>0.12927474404837735</v>
      </c>
      <c r="U40" s="30">
        <v>-1.8700174600057464</v>
      </c>
      <c r="V40" s="30">
        <v>0.30643919090318295</v>
      </c>
      <c r="W40" s="30">
        <v>-1.8700174600057464</v>
      </c>
      <c r="X40" s="30">
        <v>0.30643919090318295</v>
      </c>
      <c r="AA40" s="30" t="s">
        <v>145</v>
      </c>
      <c r="AB40" s="30">
        <v>-1.194856223461539</v>
      </c>
      <c r="AC40" s="30">
        <v>0.62132298722105894</v>
      </c>
      <c r="AD40" s="30">
        <v>-1.9230838839645636</v>
      </c>
      <c r="AE40" s="30">
        <v>0.10282551793730807</v>
      </c>
      <c r="AF40" s="30">
        <v>-2.7151788042815426</v>
      </c>
      <c r="AG40" s="30">
        <v>0.32546635735846463</v>
      </c>
      <c r="AH40" s="30">
        <v>-2.7151788042815426</v>
      </c>
      <c r="AI40" s="30">
        <v>0.32546635735846463</v>
      </c>
    </row>
    <row r="43" spans="1:35" x14ac:dyDescent="0.3">
      <c r="A43" t="s">
        <v>149</v>
      </c>
      <c r="F43" t="s">
        <v>121</v>
      </c>
      <c r="P43" t="s">
        <v>121</v>
      </c>
      <c r="AA43" t="s">
        <v>121</v>
      </c>
    </row>
    <row r="44" spans="1:35" ht="15" thickBot="1" x14ac:dyDescent="0.35">
      <c r="A44" t="s">
        <v>146</v>
      </c>
      <c r="B44">
        <v>0.15</v>
      </c>
      <c r="C44">
        <v>0.3</v>
      </c>
      <c r="D44">
        <v>1</v>
      </c>
    </row>
    <row r="45" spans="1:35" x14ac:dyDescent="0.3">
      <c r="A45">
        <v>0</v>
      </c>
      <c r="B45">
        <v>25.081334590000001</v>
      </c>
      <c r="C45">
        <v>35.599038229999998</v>
      </c>
      <c r="D45">
        <v>63.745992180000002</v>
      </c>
      <c r="F45" s="32" t="s">
        <v>122</v>
      </c>
      <c r="G45" s="32"/>
      <c r="P45" s="32" t="s">
        <v>122</v>
      </c>
      <c r="Q45" s="32"/>
      <c r="AA45" s="32" t="s">
        <v>122</v>
      </c>
      <c r="AB45" s="32"/>
    </row>
    <row r="46" spans="1:35" x14ac:dyDescent="0.3">
      <c r="A46">
        <v>0</v>
      </c>
      <c r="B46">
        <v>27.701388649999998</v>
      </c>
      <c r="C46">
        <v>37.853431209999997</v>
      </c>
      <c r="D46">
        <v>66.765759700000004</v>
      </c>
      <c r="F46" s="29" t="s">
        <v>123</v>
      </c>
      <c r="G46" s="29">
        <v>0.46803170220776974</v>
      </c>
      <c r="P46" s="29" t="s">
        <v>123</v>
      </c>
      <c r="Q46" s="29">
        <v>3.7033435540475605E-2</v>
      </c>
      <c r="AA46" s="29" t="s">
        <v>123</v>
      </c>
      <c r="AB46" s="29">
        <v>0.89916927091733179</v>
      </c>
    </row>
    <row r="47" spans="1:35" x14ac:dyDescent="0.3">
      <c r="A47">
        <v>8</v>
      </c>
      <c r="B47">
        <v>30.521773280000001</v>
      </c>
      <c r="C47">
        <v>37.491885500000002</v>
      </c>
      <c r="D47">
        <v>53.459146369999999</v>
      </c>
      <c r="F47" s="29" t="s">
        <v>124</v>
      </c>
      <c r="G47" s="29">
        <v>0.21905367427150244</v>
      </c>
      <c r="P47" s="29" t="s">
        <v>124</v>
      </c>
      <c r="Q47" s="29">
        <v>1.3714753479305616E-3</v>
      </c>
      <c r="AA47" s="29" t="s">
        <v>124</v>
      </c>
      <c r="AB47" s="29">
        <v>0.80850537776200604</v>
      </c>
    </row>
    <row r="48" spans="1:35" ht="15" thickBot="1" x14ac:dyDescent="0.35">
      <c r="A48">
        <v>8</v>
      </c>
      <c r="B48">
        <v>31.643015550000001</v>
      </c>
      <c r="C48">
        <v>38.57180271</v>
      </c>
      <c r="D48">
        <v>53.069554029999999</v>
      </c>
      <c r="F48" s="29" t="s">
        <v>125</v>
      </c>
      <c r="G48" s="29">
        <v>8.889595331675286E-2</v>
      </c>
      <c r="P48" s="29" t="s">
        <v>125</v>
      </c>
      <c r="Q48" s="29">
        <v>-0.16506661209408099</v>
      </c>
      <c r="AA48" s="29" t="s">
        <v>125</v>
      </c>
      <c r="AB48" s="29">
        <v>0.77658960738900706</v>
      </c>
    </row>
    <row r="49" spans="1:35" ht="16.2" thickBot="1" x14ac:dyDescent="0.35">
      <c r="A49">
        <v>8</v>
      </c>
      <c r="B49" s="16">
        <v>27.279750610000001</v>
      </c>
      <c r="C49" s="16">
        <v>34.101381089999997</v>
      </c>
      <c r="D49" s="16">
        <v>43.673276450000003</v>
      </c>
      <c r="F49" s="29" t="s">
        <v>126</v>
      </c>
      <c r="G49" s="29">
        <v>3.041314728652992</v>
      </c>
      <c r="P49" s="29" t="s">
        <v>126</v>
      </c>
      <c r="Q49" s="29">
        <v>2.1488813429327829</v>
      </c>
      <c r="AA49" s="29" t="s">
        <v>126</v>
      </c>
      <c r="AB49" s="29">
        <v>3.3384389804477261</v>
      </c>
    </row>
    <row r="50" spans="1:35" ht="15" thickBot="1" x14ac:dyDescent="0.35">
      <c r="A50">
        <v>4</v>
      </c>
      <c r="B50">
        <v>26.037289479999998</v>
      </c>
      <c r="C50">
        <v>35.129852870000001</v>
      </c>
      <c r="D50">
        <v>57.134388710000003</v>
      </c>
      <c r="F50" s="30" t="s">
        <v>127</v>
      </c>
      <c r="G50" s="30">
        <v>8</v>
      </c>
      <c r="P50" s="30" t="s">
        <v>127</v>
      </c>
      <c r="Q50" s="30">
        <v>8</v>
      </c>
      <c r="AA50" s="30" t="s">
        <v>127</v>
      </c>
      <c r="AB50" s="30">
        <v>8</v>
      </c>
    </row>
    <row r="51" spans="1:35" x14ac:dyDescent="0.3">
      <c r="A51">
        <v>4</v>
      </c>
      <c r="B51">
        <v>32.04285282</v>
      </c>
      <c r="C51">
        <v>39.881416539999996</v>
      </c>
      <c r="D51">
        <v>58.342267649999997</v>
      </c>
    </row>
    <row r="52" spans="1:35" ht="15" thickBot="1" x14ac:dyDescent="0.35">
      <c r="A52">
        <v>4</v>
      </c>
      <c r="B52">
        <v>23.295760479999998</v>
      </c>
      <c r="C52">
        <v>38.51753137</v>
      </c>
      <c r="D52">
        <v>58.128430700000003</v>
      </c>
      <c r="F52" t="s">
        <v>128</v>
      </c>
      <c r="P52" t="s">
        <v>128</v>
      </c>
      <c r="AA52" t="s">
        <v>128</v>
      </c>
    </row>
    <row r="53" spans="1:35" x14ac:dyDescent="0.3">
      <c r="F53" s="31"/>
      <c r="G53" s="31" t="s">
        <v>133</v>
      </c>
      <c r="H53" s="31" t="s">
        <v>134</v>
      </c>
      <c r="I53" s="31" t="s">
        <v>135</v>
      </c>
      <c r="J53" s="31" t="s">
        <v>136</v>
      </c>
      <c r="K53" s="31" t="s">
        <v>137</v>
      </c>
      <c r="P53" s="31"/>
      <c r="Q53" s="31" t="s">
        <v>133</v>
      </c>
      <c r="R53" s="31" t="s">
        <v>134</v>
      </c>
      <c r="S53" s="31" t="s">
        <v>135</v>
      </c>
      <c r="T53" s="31" t="s">
        <v>136</v>
      </c>
      <c r="U53" s="31" t="s">
        <v>137</v>
      </c>
      <c r="AA53" s="31"/>
      <c r="AB53" s="31" t="s">
        <v>133</v>
      </c>
      <c r="AC53" s="31" t="s">
        <v>134</v>
      </c>
      <c r="AD53" s="31" t="s">
        <v>135</v>
      </c>
      <c r="AE53" s="31" t="s">
        <v>136</v>
      </c>
      <c r="AF53" s="31" t="s">
        <v>137</v>
      </c>
    </row>
    <row r="54" spans="1:35" x14ac:dyDescent="0.3">
      <c r="F54" s="29" t="s">
        <v>129</v>
      </c>
      <c r="G54" s="29">
        <v>1</v>
      </c>
      <c r="H54" s="29">
        <v>15.566943063122039</v>
      </c>
      <c r="I54" s="29">
        <v>15.566943063122039</v>
      </c>
      <c r="J54" s="29">
        <v>1.6829864003815669</v>
      </c>
      <c r="K54" s="29">
        <v>0.24217378606683362</v>
      </c>
      <c r="P54" s="29" t="s">
        <v>129</v>
      </c>
      <c r="Q54" s="29">
        <v>1</v>
      </c>
      <c r="R54" s="29">
        <v>3.8050481736831898E-2</v>
      </c>
      <c r="S54" s="29">
        <v>3.8050481736831898E-2</v>
      </c>
      <c r="T54" s="29">
        <v>8.2401532546352713E-3</v>
      </c>
      <c r="U54" s="29">
        <v>0.93062577029478377</v>
      </c>
      <c r="AA54" s="29" t="s">
        <v>129</v>
      </c>
      <c r="AB54" s="29">
        <v>1</v>
      </c>
      <c r="AC54" s="29">
        <v>282.33483565484642</v>
      </c>
      <c r="AD54" s="29">
        <v>282.33483565484642</v>
      </c>
      <c r="AE54" s="29">
        <v>25.332472577444307</v>
      </c>
      <c r="AF54" s="29">
        <v>2.3729235323007346E-3</v>
      </c>
    </row>
    <row r="55" spans="1:35" x14ac:dyDescent="0.3">
      <c r="F55" s="29" t="s">
        <v>130</v>
      </c>
      <c r="G55" s="29">
        <v>6</v>
      </c>
      <c r="H55" s="29">
        <v>55.497571672329741</v>
      </c>
      <c r="I55" s="29">
        <v>9.2495952787216229</v>
      </c>
      <c r="J55" s="29"/>
      <c r="K55" s="29"/>
      <c r="P55" s="29" t="s">
        <v>130</v>
      </c>
      <c r="Q55" s="29">
        <v>6</v>
      </c>
      <c r="R55" s="29">
        <v>27.706146156027607</v>
      </c>
      <c r="S55" s="29">
        <v>4.6176910260046009</v>
      </c>
      <c r="T55" s="29"/>
      <c r="U55" s="29"/>
      <c r="AA55" s="29" t="s">
        <v>130</v>
      </c>
      <c r="AB55" s="29">
        <v>6</v>
      </c>
      <c r="AC55" s="29">
        <v>66.871048957037118</v>
      </c>
      <c r="AD55" s="29">
        <v>11.145174826172854</v>
      </c>
      <c r="AE55" s="29"/>
      <c r="AF55" s="29"/>
    </row>
    <row r="56" spans="1:35" ht="15" thickBot="1" x14ac:dyDescent="0.35">
      <c r="F56" s="30" t="s">
        <v>131</v>
      </c>
      <c r="G56" s="30">
        <v>7</v>
      </c>
      <c r="H56" s="30">
        <v>71.06451473545178</v>
      </c>
      <c r="I56" s="30"/>
      <c r="J56" s="30"/>
      <c r="K56" s="30"/>
      <c r="P56" s="30" t="s">
        <v>131</v>
      </c>
      <c r="Q56" s="30">
        <v>7</v>
      </c>
      <c r="R56" s="30">
        <v>27.744196637764439</v>
      </c>
      <c r="S56" s="30"/>
      <c r="T56" s="30"/>
      <c r="U56" s="30"/>
      <c r="AA56" s="30" t="s">
        <v>131</v>
      </c>
      <c r="AB56" s="30">
        <v>7</v>
      </c>
      <c r="AC56" s="30">
        <v>349.20588461188356</v>
      </c>
      <c r="AD56" s="30"/>
      <c r="AE56" s="30"/>
      <c r="AF56" s="30"/>
    </row>
    <row r="57" spans="1:35" ht="15" thickBot="1" x14ac:dyDescent="0.35"/>
    <row r="58" spans="1:35" x14ac:dyDescent="0.3">
      <c r="F58" s="31"/>
      <c r="G58" s="31" t="s">
        <v>138</v>
      </c>
      <c r="H58" s="31" t="s">
        <v>126</v>
      </c>
      <c r="I58" s="31" t="s">
        <v>139</v>
      </c>
      <c r="J58" s="31" t="s">
        <v>140</v>
      </c>
      <c r="K58" s="31" t="s">
        <v>141</v>
      </c>
      <c r="L58" s="31" t="s">
        <v>142</v>
      </c>
      <c r="M58" s="31" t="s">
        <v>143</v>
      </c>
      <c r="N58" s="31" t="s">
        <v>144</v>
      </c>
      <c r="P58" s="31"/>
      <c r="Q58" s="31" t="s">
        <v>138</v>
      </c>
      <c r="R58" s="31" t="s">
        <v>126</v>
      </c>
      <c r="S58" s="31" t="s">
        <v>139</v>
      </c>
      <c r="T58" s="31" t="s">
        <v>140</v>
      </c>
      <c r="U58" s="31" t="s">
        <v>141</v>
      </c>
      <c r="V58" s="31" t="s">
        <v>142</v>
      </c>
      <c r="W58" s="31" t="s">
        <v>143</v>
      </c>
      <c r="X58" s="31" t="s">
        <v>144</v>
      </c>
      <c r="AA58" s="31"/>
      <c r="AB58" s="31" t="s">
        <v>138</v>
      </c>
      <c r="AC58" s="31" t="s">
        <v>126</v>
      </c>
      <c r="AD58" s="31" t="s">
        <v>139</v>
      </c>
      <c r="AE58" s="31" t="s">
        <v>140</v>
      </c>
      <c r="AF58" s="31" t="s">
        <v>141</v>
      </c>
      <c r="AG58" s="31" t="s">
        <v>142</v>
      </c>
      <c r="AH58" s="31" t="s">
        <v>143</v>
      </c>
      <c r="AI58" s="31" t="s">
        <v>144</v>
      </c>
    </row>
    <row r="59" spans="1:35" x14ac:dyDescent="0.3">
      <c r="F59" s="29" t="s">
        <v>132</v>
      </c>
      <c r="G59" s="29">
        <v>25.940067870769234</v>
      </c>
      <c r="H59" s="29">
        <v>1.886143325853622</v>
      </c>
      <c r="I59" s="29">
        <v>13.752967505281921</v>
      </c>
      <c r="J59" s="29">
        <v>9.1898716571201481E-6</v>
      </c>
      <c r="K59" s="29">
        <v>21.324841413780018</v>
      </c>
      <c r="L59" s="29">
        <v>30.55529432775845</v>
      </c>
      <c r="M59" s="29">
        <v>21.324841413780018</v>
      </c>
      <c r="N59" s="29">
        <v>30.55529432775845</v>
      </c>
      <c r="P59" s="29" t="s">
        <v>132</v>
      </c>
      <c r="Q59" s="29">
        <v>37.242683035384609</v>
      </c>
      <c r="R59" s="29">
        <v>1.332679635171848</v>
      </c>
      <c r="S59" s="29">
        <v>27.945713322603744</v>
      </c>
      <c r="T59" s="29">
        <v>1.3889500206742002E-7</v>
      </c>
      <c r="U59" s="29">
        <v>33.98173344230306</v>
      </c>
      <c r="V59" s="29">
        <v>40.503632628466157</v>
      </c>
      <c r="W59" s="29">
        <v>33.98173344230306</v>
      </c>
      <c r="X59" s="29">
        <v>40.503632628466157</v>
      </c>
      <c r="AA59" s="29" t="s">
        <v>132</v>
      </c>
      <c r="AB59" s="29">
        <v>65.351304359230767</v>
      </c>
      <c r="AC59" s="29">
        <v>2.070411964410507</v>
      </c>
      <c r="AD59" s="29">
        <v>31.564396594779996</v>
      </c>
      <c r="AE59" s="29">
        <v>6.7185172420894395E-8</v>
      </c>
      <c r="AF59" s="29">
        <v>60.285188786762362</v>
      </c>
      <c r="AG59" s="29">
        <v>70.417419931699172</v>
      </c>
      <c r="AH59" s="29">
        <v>60.285188786762362</v>
      </c>
      <c r="AI59" s="29">
        <v>70.417419931699172</v>
      </c>
    </row>
    <row r="60" spans="1:35" ht="15" thickBot="1" x14ac:dyDescent="0.35">
      <c r="F60" s="30" t="s">
        <v>145</v>
      </c>
      <c r="G60" s="30">
        <v>0.44673951371794884</v>
      </c>
      <c r="H60" s="30">
        <v>0.34436108208594857</v>
      </c>
      <c r="I60" s="30">
        <v>1.2972996571268987</v>
      </c>
      <c r="J60" s="30">
        <v>0.24217378606683357</v>
      </c>
      <c r="K60" s="30">
        <v>-0.39588169911126447</v>
      </c>
      <c r="L60" s="30">
        <v>1.2893607265471623</v>
      </c>
      <c r="M60" s="30">
        <v>-0.39588169911126447</v>
      </c>
      <c r="N60" s="30">
        <v>1.2893607265471623</v>
      </c>
      <c r="P60" s="30" t="s">
        <v>145</v>
      </c>
      <c r="Q60" s="30">
        <v>-2.2086798974358713E-2</v>
      </c>
      <c r="R60" s="30">
        <v>0.24331289937045875</v>
      </c>
      <c r="S60" s="30">
        <v>-9.0775289890118863E-2</v>
      </c>
      <c r="T60" s="30">
        <v>0.93062577029478444</v>
      </c>
      <c r="U60" s="30">
        <v>-0.61745201598037769</v>
      </c>
      <c r="V60" s="30">
        <v>0.57327841803166024</v>
      </c>
      <c r="W60" s="30">
        <v>-0.61745201598037769</v>
      </c>
      <c r="X60" s="30">
        <v>0.57327841803166024</v>
      </c>
      <c r="AA60" s="30" t="s">
        <v>145</v>
      </c>
      <c r="AB60" s="30">
        <v>-1.902544974551281</v>
      </c>
      <c r="AC60" s="30">
        <v>0.37800377874540592</v>
      </c>
      <c r="AD60" s="30">
        <v>-5.0331374486938341</v>
      </c>
      <c r="AE60" s="30">
        <v>2.3729235323007385E-3</v>
      </c>
      <c r="AF60" s="30">
        <v>-2.8274869005409959</v>
      </c>
      <c r="AG60" s="30">
        <v>-0.97760304856156632</v>
      </c>
      <c r="AH60" s="30">
        <v>-2.8274869005409959</v>
      </c>
      <c r="AI60" s="30">
        <v>-0.97760304856156632</v>
      </c>
    </row>
    <row r="63" spans="1:35" x14ac:dyDescent="0.3">
      <c r="A63" t="s">
        <v>186</v>
      </c>
    </row>
    <row r="64" spans="1:35" ht="15" thickBot="1" x14ac:dyDescent="0.35">
      <c r="A64" t="s">
        <v>146</v>
      </c>
      <c r="B64">
        <v>0.15</v>
      </c>
      <c r="C64">
        <v>0.3</v>
      </c>
      <c r="D64">
        <v>1</v>
      </c>
      <c r="F64" t="s">
        <v>121</v>
      </c>
      <c r="P64" t="s">
        <v>121</v>
      </c>
      <c r="AA64" t="s">
        <v>121</v>
      </c>
    </row>
    <row r="65" spans="1:35" ht="16.2" thickBot="1" x14ac:dyDescent="0.35">
      <c r="A65">
        <v>0</v>
      </c>
      <c r="B65" s="16">
        <v>79.947955759999999</v>
      </c>
      <c r="C65" s="16">
        <v>90.65568528</v>
      </c>
      <c r="D65" s="16">
        <v>98.124168800000007</v>
      </c>
      <c r="E65" s="16"/>
    </row>
    <row r="66" spans="1:35" x14ac:dyDescent="0.3">
      <c r="A66">
        <v>0</v>
      </c>
      <c r="B66" s="11">
        <v>76.941513430000001</v>
      </c>
      <c r="C66" s="11">
        <v>86.393642999999997</v>
      </c>
      <c r="D66" s="11">
        <v>95.622308090000004</v>
      </c>
      <c r="E66" s="11"/>
      <c r="F66" s="32" t="s">
        <v>122</v>
      </c>
      <c r="G66" s="32"/>
      <c r="P66" s="32" t="s">
        <v>122</v>
      </c>
      <c r="Q66" s="32"/>
      <c r="AA66" s="32" t="s">
        <v>122</v>
      </c>
      <c r="AB66" s="32"/>
    </row>
    <row r="67" spans="1:35" x14ac:dyDescent="0.3">
      <c r="A67">
        <v>8</v>
      </c>
      <c r="B67">
        <v>74.671610790000003</v>
      </c>
      <c r="C67">
        <v>83.737649719999993</v>
      </c>
      <c r="D67">
        <v>93.225894729999993</v>
      </c>
      <c r="F67" s="29" t="s">
        <v>123</v>
      </c>
      <c r="G67" s="29">
        <v>0.17133176887577026</v>
      </c>
      <c r="P67" s="29" t="s">
        <v>123</v>
      </c>
      <c r="Q67" s="29">
        <v>0.49358133732990539</v>
      </c>
      <c r="AA67" s="29" t="s">
        <v>123</v>
      </c>
      <c r="AB67" s="29">
        <v>0.45432188358355691</v>
      </c>
    </row>
    <row r="68" spans="1:35" ht="15" thickBot="1" x14ac:dyDescent="0.35">
      <c r="A68">
        <v>8</v>
      </c>
      <c r="B68">
        <v>77.739887069999995</v>
      </c>
      <c r="C68">
        <v>84.700890950000002</v>
      </c>
      <c r="D68">
        <v>94.305571610000001</v>
      </c>
      <c r="F68" s="29" t="s">
        <v>124</v>
      </c>
      <c r="G68" s="29">
        <v>2.9354575026100362E-2</v>
      </c>
      <c r="P68" s="29" t="s">
        <v>124</v>
      </c>
      <c r="Q68" s="29">
        <v>0.24362253656037786</v>
      </c>
      <c r="AA68" s="29" t="s">
        <v>124</v>
      </c>
      <c r="AB68" s="29">
        <v>0.20640837390291106</v>
      </c>
    </row>
    <row r="69" spans="1:35" ht="16.2" thickBot="1" x14ac:dyDescent="0.35">
      <c r="A69">
        <v>8</v>
      </c>
      <c r="B69" s="16">
        <v>74.396750179999998</v>
      </c>
      <c r="C69" s="16">
        <v>85.722533510000005</v>
      </c>
      <c r="D69" s="16">
        <v>94.518576670000002</v>
      </c>
      <c r="E69" s="16"/>
      <c r="F69" s="29" t="s">
        <v>125</v>
      </c>
      <c r="G69" s="29">
        <v>-0.13241966246954959</v>
      </c>
      <c r="P69" s="29" t="s">
        <v>125</v>
      </c>
      <c r="Q69" s="29">
        <v>0.11755962598710749</v>
      </c>
      <c r="AA69" s="29" t="s">
        <v>125</v>
      </c>
      <c r="AB69" s="29">
        <v>7.4143102886729581E-2</v>
      </c>
    </row>
    <row r="70" spans="1:35" x14ac:dyDescent="0.3">
      <c r="A70">
        <v>4</v>
      </c>
      <c r="B70">
        <v>64.391793919999998</v>
      </c>
      <c r="C70">
        <v>83.726544759999996</v>
      </c>
      <c r="D70">
        <v>93.625414719999995</v>
      </c>
      <c r="F70" s="29" t="s">
        <v>126</v>
      </c>
      <c r="G70" s="29">
        <v>4.9722204183795897</v>
      </c>
      <c r="P70" s="29" t="s">
        <v>126</v>
      </c>
      <c r="Q70" s="29">
        <v>2.5877887522850016</v>
      </c>
      <c r="AA70" s="29" t="s">
        <v>126</v>
      </c>
      <c r="AB70" s="29">
        <v>2.1460315850395641</v>
      </c>
    </row>
    <row r="71" spans="1:35" ht="15" thickBot="1" x14ac:dyDescent="0.35">
      <c r="A71">
        <v>4</v>
      </c>
      <c r="B71">
        <v>75.834521170000002</v>
      </c>
      <c r="C71">
        <v>84.373076089999998</v>
      </c>
      <c r="D71">
        <v>94.161412650000003</v>
      </c>
      <c r="F71" s="30" t="s">
        <v>127</v>
      </c>
      <c r="G71" s="30">
        <v>8</v>
      </c>
      <c r="P71" s="30" t="s">
        <v>127</v>
      </c>
      <c r="Q71" s="30">
        <v>8</v>
      </c>
      <c r="AA71" s="30" t="s">
        <v>127</v>
      </c>
      <c r="AB71" s="30">
        <v>8</v>
      </c>
    </row>
    <row r="72" spans="1:35" x14ac:dyDescent="0.3">
      <c r="A72">
        <v>4</v>
      </c>
      <c r="B72">
        <v>72.838195200000001</v>
      </c>
      <c r="C72">
        <v>81.127451350000001</v>
      </c>
      <c r="D72">
        <v>90.198906910000005</v>
      </c>
    </row>
    <row r="73" spans="1:35" ht="15" thickBot="1" x14ac:dyDescent="0.35">
      <c r="F73" t="s">
        <v>128</v>
      </c>
      <c r="P73" t="s">
        <v>128</v>
      </c>
      <c r="AA73" t="s">
        <v>128</v>
      </c>
    </row>
    <row r="74" spans="1:35" x14ac:dyDescent="0.3">
      <c r="F74" s="31"/>
      <c r="G74" s="31" t="s">
        <v>133</v>
      </c>
      <c r="H74" s="31" t="s">
        <v>134</v>
      </c>
      <c r="I74" s="31" t="s">
        <v>135</v>
      </c>
      <c r="J74" s="31" t="s">
        <v>136</v>
      </c>
      <c r="K74" s="31" t="s">
        <v>137</v>
      </c>
      <c r="P74" s="31"/>
      <c r="Q74" s="31" t="s">
        <v>133</v>
      </c>
      <c r="R74" s="31" t="s">
        <v>134</v>
      </c>
      <c r="S74" s="31" t="s">
        <v>135</v>
      </c>
      <c r="T74" s="31" t="s">
        <v>136</v>
      </c>
      <c r="U74" s="31" t="s">
        <v>137</v>
      </c>
      <c r="AA74" s="31"/>
      <c r="AB74" s="31" t="s">
        <v>133</v>
      </c>
      <c r="AC74" s="31" t="s">
        <v>134</v>
      </c>
      <c r="AD74" s="31" t="s">
        <v>135</v>
      </c>
      <c r="AE74" s="31" t="s">
        <v>136</v>
      </c>
      <c r="AF74" s="31" t="s">
        <v>137</v>
      </c>
    </row>
    <row r="75" spans="1:35" x14ac:dyDescent="0.3">
      <c r="F75" s="29" t="s">
        <v>129</v>
      </c>
      <c r="G75" s="29">
        <v>1</v>
      </c>
      <c r="H75" s="29">
        <v>4.4860817262093065</v>
      </c>
      <c r="I75" s="29">
        <v>4.4860817262093065</v>
      </c>
      <c r="J75" s="29">
        <v>0.18145395385893689</v>
      </c>
      <c r="K75" s="29">
        <v>0.68498428429166691</v>
      </c>
      <c r="P75" s="29" t="s">
        <v>129</v>
      </c>
      <c r="Q75" s="29">
        <v>1</v>
      </c>
      <c r="R75" s="29">
        <v>12.941594039484208</v>
      </c>
      <c r="S75" s="29">
        <v>12.941594039484208</v>
      </c>
      <c r="T75" s="29">
        <v>1.9325472928754841</v>
      </c>
      <c r="U75" s="29">
        <v>0.21385878547677387</v>
      </c>
      <c r="AA75" s="29" t="s">
        <v>129</v>
      </c>
      <c r="AB75" s="29">
        <v>1</v>
      </c>
      <c r="AC75" s="29">
        <v>7.1871002955489693</v>
      </c>
      <c r="AD75" s="29">
        <v>7.1871002955489693</v>
      </c>
      <c r="AE75" s="29">
        <v>1.5605636484701928</v>
      </c>
      <c r="AF75" s="29">
        <v>0.25810772521804692</v>
      </c>
    </row>
    <row r="76" spans="1:35" x14ac:dyDescent="0.3">
      <c r="F76" s="29" t="s">
        <v>130</v>
      </c>
      <c r="G76" s="29">
        <v>6</v>
      </c>
      <c r="H76" s="29">
        <v>148.33785533370542</v>
      </c>
      <c r="I76" s="29">
        <v>24.722975888950902</v>
      </c>
      <c r="J76" s="29"/>
      <c r="K76" s="29"/>
      <c r="P76" s="29" t="s">
        <v>130</v>
      </c>
      <c r="Q76" s="29">
        <v>6</v>
      </c>
      <c r="R76" s="29">
        <v>40.179903758716598</v>
      </c>
      <c r="S76" s="29">
        <v>6.6966506264527661</v>
      </c>
      <c r="T76" s="29"/>
      <c r="U76" s="29"/>
      <c r="AA76" s="29" t="s">
        <v>130</v>
      </c>
      <c r="AB76" s="29">
        <v>6</v>
      </c>
      <c r="AC76" s="29">
        <v>27.632709383924539</v>
      </c>
      <c r="AD76" s="29">
        <v>4.6054515639874234</v>
      </c>
      <c r="AE76" s="29"/>
      <c r="AF76" s="29"/>
    </row>
    <row r="77" spans="1:35" ht="15" thickBot="1" x14ac:dyDescent="0.35">
      <c r="F77" s="30" t="s">
        <v>131</v>
      </c>
      <c r="G77" s="30">
        <v>7</v>
      </c>
      <c r="H77" s="30">
        <v>152.82393705991473</v>
      </c>
      <c r="I77" s="30"/>
      <c r="J77" s="30"/>
      <c r="K77" s="30"/>
      <c r="P77" s="30" t="s">
        <v>131</v>
      </c>
      <c r="Q77" s="30">
        <v>7</v>
      </c>
      <c r="R77" s="30">
        <v>53.121497798200807</v>
      </c>
      <c r="S77" s="30"/>
      <c r="T77" s="30"/>
      <c r="U77" s="30"/>
      <c r="AA77" s="30" t="s">
        <v>131</v>
      </c>
      <c r="AB77" s="30">
        <v>7</v>
      </c>
      <c r="AC77" s="30">
        <v>34.819809679473508</v>
      </c>
      <c r="AD77" s="30"/>
      <c r="AE77" s="30"/>
      <c r="AF77" s="30"/>
    </row>
    <row r="78" spans="1:35" ht="15" thickBot="1" x14ac:dyDescent="0.35"/>
    <row r="79" spans="1:35" x14ac:dyDescent="0.3">
      <c r="F79" s="31"/>
      <c r="G79" s="31" t="s">
        <v>138</v>
      </c>
      <c r="H79" s="31" t="s">
        <v>126</v>
      </c>
      <c r="I79" s="31" t="s">
        <v>139</v>
      </c>
      <c r="J79" s="31" t="s">
        <v>140</v>
      </c>
      <c r="K79" s="31" t="s">
        <v>141</v>
      </c>
      <c r="L79" s="31" t="s">
        <v>142</v>
      </c>
      <c r="M79" s="31" t="s">
        <v>143</v>
      </c>
      <c r="N79" s="31" t="s">
        <v>144</v>
      </c>
      <c r="P79" s="31"/>
      <c r="Q79" s="31" t="s">
        <v>138</v>
      </c>
      <c r="R79" s="31" t="s">
        <v>126</v>
      </c>
      <c r="S79" s="31" t="s">
        <v>139</v>
      </c>
      <c r="T79" s="31" t="s">
        <v>140</v>
      </c>
      <c r="U79" s="31" t="s">
        <v>141</v>
      </c>
      <c r="V79" s="31" t="s">
        <v>142</v>
      </c>
      <c r="W79" s="31" t="s">
        <v>143</v>
      </c>
      <c r="X79" s="31" t="s">
        <v>144</v>
      </c>
      <c r="AA79" s="31"/>
      <c r="AB79" s="31" t="s">
        <v>138</v>
      </c>
      <c r="AC79" s="31" t="s">
        <v>126</v>
      </c>
      <c r="AD79" s="31" t="s">
        <v>139</v>
      </c>
      <c r="AE79" s="31" t="s">
        <v>140</v>
      </c>
      <c r="AF79" s="31" t="s">
        <v>141</v>
      </c>
      <c r="AG79" s="31" t="s">
        <v>142</v>
      </c>
      <c r="AH79" s="31" t="s">
        <v>143</v>
      </c>
      <c r="AI79" s="31" t="s">
        <v>144</v>
      </c>
    </row>
    <row r="80" spans="1:35" x14ac:dyDescent="0.3">
      <c r="F80" s="29" t="s">
        <v>132</v>
      </c>
      <c r="G80" s="29">
        <v>75.674470653076909</v>
      </c>
      <c r="H80" s="29">
        <v>3.0836401995637774</v>
      </c>
      <c r="I80" s="29">
        <v>24.540629177094683</v>
      </c>
      <c r="J80" s="29">
        <v>3.0108327856319922E-7</v>
      </c>
      <c r="K80" s="29">
        <v>68.129074904097266</v>
      </c>
      <c r="L80" s="29">
        <v>83.219866402056553</v>
      </c>
      <c r="M80" s="29">
        <v>68.129074904097266</v>
      </c>
      <c r="N80" s="29">
        <v>83.219866402056553</v>
      </c>
      <c r="P80" s="29" t="s">
        <v>132</v>
      </c>
      <c r="Q80" s="29">
        <v>86.887670124615383</v>
      </c>
      <c r="R80" s="29">
        <v>1.6048784553130457</v>
      </c>
      <c r="S80" s="29">
        <v>54.139719950111221</v>
      </c>
      <c r="T80" s="29">
        <v>2.6660999952267635E-9</v>
      </c>
      <c r="U80" s="29">
        <v>82.960674012662665</v>
      </c>
      <c r="V80" s="29">
        <v>90.814666236568101</v>
      </c>
      <c r="W80" s="29">
        <v>82.960674012662665</v>
      </c>
      <c r="X80" s="29">
        <v>90.814666236568101</v>
      </c>
      <c r="AA80" s="29" t="s">
        <v>132</v>
      </c>
      <c r="AB80" s="29">
        <v>95.588754615384616</v>
      </c>
      <c r="AC80" s="29">
        <v>1.330912290352203</v>
      </c>
      <c r="AD80" s="29">
        <v>71.821979035214028</v>
      </c>
      <c r="AE80" s="29">
        <v>4.9026884605035283E-10</v>
      </c>
      <c r="AF80" s="29">
        <v>92.33212955928731</v>
      </c>
      <c r="AG80" s="29">
        <v>98.845379671481922</v>
      </c>
      <c r="AH80" s="29">
        <v>92.33212955928731</v>
      </c>
      <c r="AI80" s="29">
        <v>98.845379671481922</v>
      </c>
    </row>
    <row r="81" spans="6:35" ht="15" thickBot="1" x14ac:dyDescent="0.35">
      <c r="F81" s="30" t="s">
        <v>145</v>
      </c>
      <c r="G81" s="30">
        <v>-0.23982049179487189</v>
      </c>
      <c r="H81" s="30">
        <v>0.56299309884360427</v>
      </c>
      <c r="I81" s="30">
        <v>-0.42597412346166685</v>
      </c>
      <c r="J81" s="30">
        <v>0.68498428429166813</v>
      </c>
      <c r="K81" s="30">
        <v>-1.6174149774681184</v>
      </c>
      <c r="L81" s="30">
        <v>1.1377739938783746</v>
      </c>
      <c r="M81" s="30">
        <v>-1.6174149774681184</v>
      </c>
      <c r="N81" s="30">
        <v>1.1377739938783746</v>
      </c>
      <c r="P81" s="30" t="s">
        <v>145</v>
      </c>
      <c r="Q81" s="30">
        <v>-0.40733017602564059</v>
      </c>
      <c r="R81" s="30">
        <v>0.29300937734300059</v>
      </c>
      <c r="S81" s="30">
        <v>-1.390160887406735</v>
      </c>
      <c r="T81" s="30">
        <v>0.21385878547677431</v>
      </c>
      <c r="U81" s="30">
        <v>-1.1242982939428372</v>
      </c>
      <c r="V81" s="30">
        <v>0.30963794189155591</v>
      </c>
      <c r="W81" s="30">
        <v>-1.1242982939428372</v>
      </c>
      <c r="X81" s="30">
        <v>0.30963794189155591</v>
      </c>
      <c r="AA81" s="30" t="s">
        <v>145</v>
      </c>
      <c r="AB81" s="30">
        <v>-0.30354952064102636</v>
      </c>
      <c r="AC81" s="30">
        <v>0.24299022782892229</v>
      </c>
      <c r="AD81" s="30">
        <v>-1.249225219274007</v>
      </c>
      <c r="AE81" s="30">
        <v>0.25810772521804726</v>
      </c>
      <c r="AF81" s="30">
        <v>-0.89812518882803249</v>
      </c>
      <c r="AG81" s="30">
        <v>0.29102614754597977</v>
      </c>
      <c r="AH81" s="30">
        <v>-0.89812518882803249</v>
      </c>
      <c r="AI81" s="30">
        <v>0.29102614754597977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74EDA2-7D87-4CEE-A560-395EB1752CD8}">
  <dimension ref="A1:AL97"/>
  <sheetViews>
    <sheetView topLeftCell="Z1" workbookViewId="0">
      <selection activeCell="AH5" sqref="AH5"/>
    </sheetView>
  </sheetViews>
  <sheetFormatPr defaultRowHeight="14.4" x14ac:dyDescent="0.3"/>
  <cols>
    <col min="6" max="6" width="16.5546875" customWidth="1"/>
    <col min="18" max="18" width="8.44140625" customWidth="1"/>
    <col min="19" max="19" width="10.6640625" bestFit="1" customWidth="1"/>
    <col min="21" max="21" width="15.5546875" bestFit="1" customWidth="1"/>
    <col min="22" max="22" width="10.5546875" bestFit="1" customWidth="1"/>
  </cols>
  <sheetData>
    <row r="1" spans="1:38" x14ac:dyDescent="0.3">
      <c r="A1" t="s">
        <v>9</v>
      </c>
      <c r="F1" t="s">
        <v>161</v>
      </c>
      <c r="J1" t="s">
        <v>161</v>
      </c>
      <c r="N1" t="s">
        <v>161</v>
      </c>
      <c r="AD1" t="s">
        <v>61</v>
      </c>
    </row>
    <row r="2" spans="1:38" ht="15" thickBot="1" x14ac:dyDescent="0.35">
      <c r="A2" t="s">
        <v>146</v>
      </c>
      <c r="B2">
        <v>0.15</v>
      </c>
      <c r="C2">
        <v>0.3</v>
      </c>
      <c r="D2">
        <v>1</v>
      </c>
      <c r="F2">
        <v>0.15</v>
      </c>
      <c r="J2">
        <v>0.3</v>
      </c>
      <c r="N2">
        <v>1</v>
      </c>
      <c r="U2" t="s">
        <v>172</v>
      </c>
      <c r="V2" t="s">
        <v>173</v>
      </c>
      <c r="W2" t="s">
        <v>174</v>
      </c>
    </row>
    <row r="3" spans="1:38" x14ac:dyDescent="0.3">
      <c r="A3" t="s">
        <v>177</v>
      </c>
      <c r="B3">
        <v>14.71604226</v>
      </c>
      <c r="C3">
        <v>25.807911069999999</v>
      </c>
      <c r="D3">
        <v>48.21708186</v>
      </c>
      <c r="F3" s="31"/>
      <c r="G3" s="31" t="s">
        <v>162</v>
      </c>
      <c r="H3" s="31" t="s">
        <v>163</v>
      </c>
      <c r="K3" t="s">
        <v>162</v>
      </c>
      <c r="L3" t="s">
        <v>163</v>
      </c>
      <c r="N3" s="31"/>
      <c r="O3" s="31" t="s">
        <v>162</v>
      </c>
      <c r="P3" s="31" t="s">
        <v>163</v>
      </c>
      <c r="S3" s="45" t="s">
        <v>176</v>
      </c>
      <c r="T3" s="43" t="s">
        <v>116</v>
      </c>
      <c r="U3">
        <v>0.15</v>
      </c>
      <c r="V3">
        <f>G10</f>
        <v>0.12198779558094874</v>
      </c>
      <c r="W3">
        <f>G12</f>
        <v>0.24397559116189749</v>
      </c>
      <c r="AE3" t="s">
        <v>116</v>
      </c>
      <c r="AF3" t="s">
        <v>180</v>
      </c>
      <c r="AG3" t="s">
        <v>116</v>
      </c>
      <c r="AH3">
        <f>_xlfn.T.TEST(AE4:AE8,AE9:AE20,2,3)</f>
        <v>4.7039960871170681E-3</v>
      </c>
      <c r="AK3" t="s">
        <v>116</v>
      </c>
      <c r="AL3">
        <v>4.7039960871170681E-3</v>
      </c>
    </row>
    <row r="4" spans="1:38" x14ac:dyDescent="0.3">
      <c r="A4" t="s">
        <v>177</v>
      </c>
      <c r="B4" s="11">
        <v>18.697907310000002</v>
      </c>
      <c r="C4" s="11">
        <v>27.428616259999998</v>
      </c>
      <c r="D4" s="11">
        <v>53.666210159999999</v>
      </c>
      <c r="F4" s="29" t="s">
        <v>164</v>
      </c>
      <c r="G4" s="29">
        <v>16.706974785</v>
      </c>
      <c r="H4" s="29">
        <v>12.856091648222224</v>
      </c>
      <c r="J4" t="s">
        <v>164</v>
      </c>
      <c r="K4">
        <v>26.618263665000001</v>
      </c>
      <c r="L4">
        <v>19.475142248888893</v>
      </c>
      <c r="N4" s="29" t="s">
        <v>164</v>
      </c>
      <c r="O4" s="29">
        <v>50.941646009999999</v>
      </c>
      <c r="P4" s="29">
        <v>37.560299958888891</v>
      </c>
      <c r="S4" s="45"/>
      <c r="T4" s="43"/>
      <c r="U4">
        <v>0.3</v>
      </c>
      <c r="V4" s="33">
        <f>K10</f>
        <v>2.3089791824766545E-3</v>
      </c>
      <c r="W4" s="33">
        <f>K12</f>
        <v>4.617958364953309E-3</v>
      </c>
      <c r="AD4">
        <v>0</v>
      </c>
      <c r="AE4">
        <v>0.40400000000000003</v>
      </c>
      <c r="AF4">
        <v>0.40400000000000003</v>
      </c>
      <c r="AG4" t="s">
        <v>117</v>
      </c>
      <c r="AH4">
        <f>_xlfn.T.TEST(AF4:AF8,AF9:AF20,2,3)</f>
        <v>6.044342562282979E-2</v>
      </c>
      <c r="AK4" t="s">
        <v>117</v>
      </c>
      <c r="AL4">
        <v>6.044342562282979E-2</v>
      </c>
    </row>
    <row r="5" spans="1:38" x14ac:dyDescent="0.3">
      <c r="A5" t="s">
        <v>178</v>
      </c>
      <c r="B5">
        <v>16.413801060000001</v>
      </c>
      <c r="C5">
        <v>23.412208849999999</v>
      </c>
      <c r="D5">
        <v>46.208651240000002</v>
      </c>
      <c r="F5" s="29" t="s">
        <v>165</v>
      </c>
      <c r="G5" s="29">
        <v>7.9276246382058844</v>
      </c>
      <c r="H5" s="29">
        <v>14.345089948151696</v>
      </c>
      <c r="J5" t="s">
        <v>165</v>
      </c>
      <c r="K5">
        <v>1.3133426564464663</v>
      </c>
      <c r="L5">
        <v>24.458137075975628</v>
      </c>
      <c r="N5" s="29" t="s">
        <v>165</v>
      </c>
      <c r="O5" s="29">
        <v>14.846499614930435</v>
      </c>
      <c r="P5" s="29">
        <v>115.84396154761976</v>
      </c>
      <c r="S5" s="45"/>
      <c r="T5" s="43"/>
      <c r="U5">
        <v>1</v>
      </c>
      <c r="V5" s="33">
        <f>O10</f>
        <v>1.5572284057278856E-2</v>
      </c>
      <c r="W5" s="33">
        <f>O12</f>
        <v>3.1144568114557711E-2</v>
      </c>
      <c r="AD5">
        <v>0</v>
      </c>
      <c r="AE5">
        <v>0.20212677772670709</v>
      </c>
      <c r="AF5">
        <v>0.60638033318012119</v>
      </c>
      <c r="AG5" t="s">
        <v>181</v>
      </c>
      <c r="AH5">
        <f>_xlfn.T.TEST(AF24:AF28,AF29:AF34,2,3)</f>
        <v>4.5356836034507186E-2</v>
      </c>
      <c r="AK5" t="s">
        <v>181</v>
      </c>
      <c r="AL5">
        <v>4.5356836034507186E-2</v>
      </c>
    </row>
    <row r="6" spans="1:38" x14ac:dyDescent="0.3">
      <c r="A6" t="s">
        <v>178</v>
      </c>
      <c r="B6">
        <v>12.186697280000001</v>
      </c>
      <c r="C6">
        <v>17.697133910000002</v>
      </c>
      <c r="D6">
        <v>38.798688640000002</v>
      </c>
      <c r="F6" s="29" t="s">
        <v>127</v>
      </c>
      <c r="G6" s="29">
        <v>2</v>
      </c>
      <c r="H6" s="29">
        <v>9</v>
      </c>
      <c r="J6" t="s">
        <v>127</v>
      </c>
      <c r="K6">
        <v>2</v>
      </c>
      <c r="L6">
        <v>9</v>
      </c>
      <c r="N6" s="29" t="s">
        <v>127</v>
      </c>
      <c r="O6" s="29">
        <v>2</v>
      </c>
      <c r="P6" s="29">
        <v>9</v>
      </c>
      <c r="S6" s="45"/>
      <c r="T6" s="43" t="s">
        <v>114</v>
      </c>
      <c r="U6">
        <v>0.15</v>
      </c>
      <c r="V6">
        <f>G24</f>
        <v>0.21435251049287513</v>
      </c>
      <c r="W6">
        <f>G26</f>
        <v>0.42870502098575025</v>
      </c>
      <c r="AD6">
        <v>0</v>
      </c>
      <c r="AE6">
        <v>0.40425355545341418</v>
      </c>
      <c r="AF6">
        <v>0.40425355545341418</v>
      </c>
      <c r="AG6" t="s">
        <v>182</v>
      </c>
      <c r="AH6">
        <f>_xlfn.T.TEST(AG24:AG28,AG29:AG34,2,3)</f>
        <v>0.4283886350036612</v>
      </c>
      <c r="AK6" t="s">
        <v>182</v>
      </c>
      <c r="AL6">
        <v>0.4283886350036612</v>
      </c>
    </row>
    <row r="7" spans="1:38" x14ac:dyDescent="0.3">
      <c r="A7" t="s">
        <v>178</v>
      </c>
      <c r="B7">
        <v>14.75131869</v>
      </c>
      <c r="C7">
        <v>23.546074579999999</v>
      </c>
      <c r="D7">
        <v>45.135668099999997</v>
      </c>
      <c r="F7" s="29" t="s">
        <v>166</v>
      </c>
      <c r="G7" s="29">
        <v>0</v>
      </c>
      <c r="H7" s="29"/>
      <c r="J7" t="s">
        <v>166</v>
      </c>
      <c r="K7">
        <v>0</v>
      </c>
      <c r="N7" s="29" t="s">
        <v>166</v>
      </c>
      <c r="O7" s="29">
        <v>0</v>
      </c>
      <c r="P7" s="29"/>
      <c r="S7" s="45"/>
      <c r="T7" s="43"/>
      <c r="U7">
        <v>0.3</v>
      </c>
      <c r="V7">
        <f>K24</f>
        <v>0.29714851308127038</v>
      </c>
      <c r="W7">
        <f>K26</f>
        <v>0.59429702616254076</v>
      </c>
      <c r="AD7">
        <v>0</v>
      </c>
      <c r="AE7">
        <v>0.40425355545341418</v>
      </c>
      <c r="AF7">
        <v>0.40425355545341418</v>
      </c>
      <c r="AG7" t="s">
        <v>118</v>
      </c>
      <c r="AH7">
        <f>_xlfn.T.TEST(AH24:AH28,AH29:AH34,2,3)</f>
        <v>1.2590204854772891E-4</v>
      </c>
      <c r="AK7" t="s">
        <v>118</v>
      </c>
      <c r="AL7">
        <v>1.2590204854772891E-4</v>
      </c>
    </row>
    <row r="8" spans="1:38" x14ac:dyDescent="0.3">
      <c r="A8" t="s">
        <v>178</v>
      </c>
      <c r="B8">
        <v>16.19701315</v>
      </c>
      <c r="C8">
        <v>21.68760279</v>
      </c>
      <c r="D8">
        <v>36.948098430000002</v>
      </c>
      <c r="F8" s="29" t="s">
        <v>133</v>
      </c>
      <c r="G8" s="29">
        <v>2</v>
      </c>
      <c r="H8" s="29"/>
      <c r="J8" t="s">
        <v>133</v>
      </c>
      <c r="K8">
        <v>8</v>
      </c>
      <c r="N8" s="29" t="s">
        <v>133</v>
      </c>
      <c r="O8" s="29">
        <v>5</v>
      </c>
      <c r="P8" s="29"/>
      <c r="S8" s="45"/>
      <c r="T8" s="43"/>
      <c r="U8">
        <v>1</v>
      </c>
      <c r="V8">
        <f>O24</f>
        <v>0.17333863558618737</v>
      </c>
      <c r="W8">
        <f>O26</f>
        <v>0.34667727117237473</v>
      </c>
      <c r="AD8">
        <v>0</v>
      </c>
      <c r="AE8">
        <v>0.20212677772670709</v>
      </c>
      <c r="AF8">
        <v>0.40425355545341418</v>
      </c>
      <c r="AG8" t="s">
        <v>119</v>
      </c>
      <c r="AH8">
        <f>_xlfn.T.TEST(AI27:AI28,AI29:AI34,2,3)</f>
        <v>0.22659907110673738</v>
      </c>
      <c r="AK8" t="s">
        <v>119</v>
      </c>
      <c r="AL8">
        <v>0.22659907110673738</v>
      </c>
    </row>
    <row r="9" spans="1:38" x14ac:dyDescent="0.3">
      <c r="A9" t="s">
        <v>178</v>
      </c>
      <c r="B9">
        <v>6.3354052019999996</v>
      </c>
      <c r="C9">
        <v>12.455428380000001</v>
      </c>
      <c r="D9">
        <v>27.688307829999999</v>
      </c>
      <c r="F9" s="29" t="s">
        <v>139</v>
      </c>
      <c r="G9" s="29">
        <v>1.6334744710357034</v>
      </c>
      <c r="H9" s="29"/>
      <c r="J9" t="s">
        <v>139</v>
      </c>
      <c r="K9">
        <v>3.888659449575337</v>
      </c>
      <c r="N9" s="29" t="s">
        <v>139</v>
      </c>
      <c r="O9" s="29">
        <v>2.9703484723838867</v>
      </c>
      <c r="P9" s="29"/>
      <c r="S9" s="45"/>
      <c r="T9" s="43" t="s">
        <v>115</v>
      </c>
      <c r="U9">
        <v>0.15</v>
      </c>
      <c r="V9">
        <f>G38</f>
        <v>0.17188689581066144</v>
      </c>
      <c r="W9">
        <f>G40</f>
        <v>0.34377379162132288</v>
      </c>
      <c r="AD9">
        <v>1</v>
      </c>
      <c r="AE9">
        <v>0.60638033318012119</v>
      </c>
      <c r="AF9">
        <v>0.20212677772670709</v>
      </c>
      <c r="AG9" t="s">
        <v>184</v>
      </c>
      <c r="AH9">
        <f>_xlfn.T.TEST(AJ24:AJ28,AJ29:AJ34,2,3)</f>
        <v>0.38319677358374771</v>
      </c>
      <c r="AK9" t="s">
        <v>184</v>
      </c>
      <c r="AL9">
        <v>0.38319677358374771</v>
      </c>
    </row>
    <row r="10" spans="1:38" x14ac:dyDescent="0.3">
      <c r="A10" t="s">
        <v>178</v>
      </c>
      <c r="B10">
        <v>17.040592740000001</v>
      </c>
      <c r="C10">
        <v>24.687058870000001</v>
      </c>
      <c r="D10">
        <v>48.892702059999998</v>
      </c>
      <c r="F10" s="29" t="s">
        <v>167</v>
      </c>
      <c r="G10" s="29">
        <v>0.12198779558094874</v>
      </c>
      <c r="H10" s="29"/>
      <c r="J10" t="s">
        <v>167</v>
      </c>
      <c r="K10">
        <v>2.3089791824766545E-3</v>
      </c>
      <c r="N10" s="29" t="s">
        <v>167</v>
      </c>
      <c r="O10" s="29">
        <v>1.5572284057278856E-2</v>
      </c>
      <c r="P10" s="29"/>
      <c r="S10" s="45"/>
      <c r="T10" s="43"/>
      <c r="U10">
        <v>0.3</v>
      </c>
      <c r="V10">
        <f>K38</f>
        <v>0.36323323789286599</v>
      </c>
      <c r="W10">
        <f>K40</f>
        <v>0.72646647578573198</v>
      </c>
      <c r="AD10">
        <v>1</v>
      </c>
      <c r="AE10">
        <v>0.40425355545341418</v>
      </c>
      <c r="AF10">
        <v>0.20212677772670709</v>
      </c>
    </row>
    <row r="11" spans="1:38" x14ac:dyDescent="0.3">
      <c r="A11" t="s">
        <v>178</v>
      </c>
      <c r="B11">
        <v>13.75156497</v>
      </c>
      <c r="C11">
        <v>19.38542408</v>
      </c>
      <c r="D11">
        <v>48.0369843</v>
      </c>
      <c r="F11" s="29" t="s">
        <v>168</v>
      </c>
      <c r="G11" s="29">
        <v>2.9199855803537269</v>
      </c>
      <c r="H11" s="29"/>
      <c r="J11" t="s">
        <v>168</v>
      </c>
      <c r="K11">
        <v>1.8595480375308981</v>
      </c>
      <c r="N11" s="29" t="s">
        <v>168</v>
      </c>
      <c r="O11" s="29">
        <v>2.0150483733330233</v>
      </c>
      <c r="P11" s="29"/>
      <c r="S11" s="45"/>
      <c r="T11" s="43"/>
      <c r="U11">
        <v>1</v>
      </c>
      <c r="V11" s="33">
        <f>O38</f>
        <v>4.4532632923911467E-3</v>
      </c>
      <c r="W11" s="33">
        <f>O40</f>
        <v>8.9065265847822934E-3</v>
      </c>
      <c r="AD11">
        <v>1</v>
      </c>
      <c r="AE11">
        <v>0.60638033318012119</v>
      </c>
      <c r="AF11">
        <v>0.40425355545341418</v>
      </c>
    </row>
    <row r="12" spans="1:38" x14ac:dyDescent="0.3">
      <c r="A12" t="s">
        <v>178</v>
      </c>
      <c r="B12">
        <v>10.880625670000001</v>
      </c>
      <c r="C12">
        <v>21.57246112</v>
      </c>
      <c r="D12">
        <v>27.786156720000001</v>
      </c>
      <c r="F12" s="29" t="s">
        <v>169</v>
      </c>
      <c r="G12" s="29">
        <v>0.24397559116189749</v>
      </c>
      <c r="H12" s="29"/>
      <c r="J12" t="s">
        <v>169</v>
      </c>
      <c r="K12">
        <v>4.617958364953309E-3</v>
      </c>
      <c r="N12" s="29" t="s">
        <v>169</v>
      </c>
      <c r="O12" s="29">
        <v>3.1144568114557711E-2</v>
      </c>
      <c r="P12" s="29"/>
      <c r="S12" s="45"/>
      <c r="T12" s="42" t="s">
        <v>175</v>
      </c>
      <c r="U12">
        <v>0.15</v>
      </c>
      <c r="V12" s="33">
        <f>G52</f>
        <v>5.0924117091196194E-2</v>
      </c>
      <c r="W12" s="41">
        <f>G54</f>
        <v>0.10184823418239239</v>
      </c>
      <c r="AD12">
        <v>4</v>
      </c>
      <c r="AE12">
        <v>0.60638033318012119</v>
      </c>
      <c r="AF12">
        <v>0.40425355545341418</v>
      </c>
    </row>
    <row r="13" spans="1:38" ht="15" thickBot="1" x14ac:dyDescent="0.35">
      <c r="A13" t="s">
        <v>178</v>
      </c>
      <c r="B13">
        <v>8.1478060719999998</v>
      </c>
      <c r="C13">
        <v>10.832887660000001</v>
      </c>
      <c r="D13">
        <v>18.547442310000001</v>
      </c>
      <c r="F13" s="30" t="s">
        <v>170</v>
      </c>
      <c r="G13" s="30">
        <v>4.3026527297494637</v>
      </c>
      <c r="H13" s="30"/>
      <c r="J13" t="s">
        <v>170</v>
      </c>
      <c r="K13">
        <v>2.3060041352041671</v>
      </c>
      <c r="N13" s="30" t="s">
        <v>170</v>
      </c>
      <c r="O13" s="30">
        <v>2.570581835636315</v>
      </c>
      <c r="P13" s="30"/>
      <c r="S13" s="45"/>
      <c r="T13" s="42"/>
      <c r="U13">
        <v>0.3</v>
      </c>
      <c r="V13">
        <f>K52</f>
        <v>0.14253852460189012</v>
      </c>
      <c r="W13">
        <f>K54</f>
        <v>0.28507704920378024</v>
      </c>
      <c r="AD13">
        <v>4</v>
      </c>
      <c r="AE13">
        <v>0.40425355545341418</v>
      </c>
      <c r="AF13">
        <v>0.40425355545341418</v>
      </c>
    </row>
    <row r="14" spans="1:38" x14ac:dyDescent="0.3">
      <c r="S14" s="45"/>
      <c r="T14" s="42"/>
      <c r="U14">
        <v>1</v>
      </c>
      <c r="V14" s="41">
        <f>O52</f>
        <v>6.4767002681574037E-2</v>
      </c>
      <c r="W14">
        <f>O54</f>
        <v>0.12953400536314807</v>
      </c>
      <c r="AD14">
        <v>4</v>
      </c>
      <c r="AE14">
        <v>0.80850711090682836</v>
      </c>
      <c r="AF14">
        <v>0.40425355545341418</v>
      </c>
    </row>
    <row r="15" spans="1:38" x14ac:dyDescent="0.3">
      <c r="A15" t="s">
        <v>148</v>
      </c>
      <c r="F15" t="s">
        <v>161</v>
      </c>
      <c r="J15" t="s">
        <v>161</v>
      </c>
      <c r="N15" t="s">
        <v>161</v>
      </c>
      <c r="S15" s="44" t="s">
        <v>179</v>
      </c>
      <c r="T15" s="43" t="s">
        <v>117</v>
      </c>
      <c r="U15">
        <v>0.15</v>
      </c>
      <c r="V15">
        <f>G66</f>
        <v>0.17572707086719119</v>
      </c>
      <c r="W15">
        <f>G68</f>
        <v>0.35145414173438239</v>
      </c>
      <c r="AD15">
        <v>8</v>
      </c>
      <c r="AE15">
        <v>0.60638033318012119</v>
      </c>
      <c r="AF15">
        <v>0.20212677772670709</v>
      </c>
    </row>
    <row r="16" spans="1:38" ht="15" thickBot="1" x14ac:dyDescent="0.35">
      <c r="A16" t="s">
        <v>146</v>
      </c>
      <c r="B16">
        <v>0.15</v>
      </c>
      <c r="C16">
        <v>0.3</v>
      </c>
      <c r="D16">
        <v>1</v>
      </c>
      <c r="F16">
        <v>0.15</v>
      </c>
      <c r="J16">
        <v>0.3</v>
      </c>
      <c r="S16" s="44"/>
      <c r="T16" s="43"/>
      <c r="U16">
        <v>0.3</v>
      </c>
      <c r="V16" s="33">
        <f>K66</f>
        <v>1.8611062191784461E-2</v>
      </c>
      <c r="W16" s="33">
        <f>K68</f>
        <v>3.7222124383568922E-2</v>
      </c>
      <c r="AD16">
        <v>8</v>
      </c>
      <c r="AE16">
        <v>0.60638033318012119</v>
      </c>
      <c r="AF16">
        <v>0.40425355545341418</v>
      </c>
    </row>
    <row r="17" spans="1:36" x14ac:dyDescent="0.3">
      <c r="A17" t="s">
        <v>177</v>
      </c>
      <c r="B17">
        <v>25.327294980000001</v>
      </c>
      <c r="C17">
        <v>34.988596280000003</v>
      </c>
      <c r="D17">
        <v>63.244931919999999</v>
      </c>
      <c r="F17" s="31"/>
      <c r="G17" s="31" t="s">
        <v>162</v>
      </c>
      <c r="H17" s="31" t="s">
        <v>163</v>
      </c>
      <c r="J17" s="31"/>
      <c r="K17" s="31" t="s">
        <v>162</v>
      </c>
      <c r="L17" s="31" t="s">
        <v>163</v>
      </c>
      <c r="N17" s="31"/>
      <c r="O17" s="31" t="s">
        <v>162</v>
      </c>
      <c r="P17" s="31" t="s">
        <v>163</v>
      </c>
      <c r="S17" s="44"/>
      <c r="T17" s="43"/>
      <c r="U17">
        <v>1</v>
      </c>
      <c r="V17">
        <f>O66</f>
        <v>0.25312424412150275</v>
      </c>
      <c r="W17">
        <f>O68</f>
        <v>0.5062484882430055</v>
      </c>
      <c r="AD17">
        <v>8</v>
      </c>
      <c r="AE17">
        <v>0.60638033318012119</v>
      </c>
      <c r="AF17">
        <v>0.40425355545341418</v>
      </c>
    </row>
    <row r="18" spans="1:36" x14ac:dyDescent="0.3">
      <c r="A18" t="s">
        <v>177</v>
      </c>
      <c r="B18">
        <v>32.411156490000003</v>
      </c>
      <c r="C18">
        <v>46.4887777</v>
      </c>
      <c r="D18">
        <v>72.991535850000005</v>
      </c>
      <c r="F18" s="29" t="s">
        <v>164</v>
      </c>
      <c r="G18" s="29">
        <v>28.869225735000001</v>
      </c>
      <c r="H18" s="29">
        <v>24.212423218333331</v>
      </c>
      <c r="J18" s="29" t="s">
        <v>164</v>
      </c>
      <c r="K18" s="29">
        <v>40.738686990000005</v>
      </c>
      <c r="L18" s="29">
        <v>36.384869194999993</v>
      </c>
      <c r="N18" s="29" t="s">
        <v>164</v>
      </c>
      <c r="O18" s="29">
        <v>68.118233884999995</v>
      </c>
      <c r="P18" s="29">
        <v>59.369824674999997</v>
      </c>
      <c r="S18" s="44"/>
      <c r="T18" s="43" t="s">
        <v>118</v>
      </c>
      <c r="U18">
        <v>0.15</v>
      </c>
      <c r="V18">
        <f>G80</f>
        <v>0.32965325590785244</v>
      </c>
      <c r="W18">
        <f>G82</f>
        <v>0.65930651181570488</v>
      </c>
      <c r="AD18">
        <v>24</v>
      </c>
      <c r="AE18">
        <v>0.40425355545341418</v>
      </c>
      <c r="AF18">
        <v>0.40425355545341418</v>
      </c>
    </row>
    <row r="19" spans="1:36" x14ac:dyDescent="0.3">
      <c r="A19" t="s">
        <v>178</v>
      </c>
      <c r="B19">
        <v>22.252488469999999</v>
      </c>
      <c r="C19">
        <v>32.058671560000001</v>
      </c>
      <c r="D19">
        <v>50.087501609999997</v>
      </c>
      <c r="F19" s="29" t="s">
        <v>165</v>
      </c>
      <c r="G19" s="29">
        <v>25.090546946430095</v>
      </c>
      <c r="H19" s="29">
        <v>7.5479708079394188</v>
      </c>
      <c r="J19" s="29" t="s">
        <v>165</v>
      </c>
      <c r="K19" s="29">
        <v>66.127086346456053</v>
      </c>
      <c r="L19" s="29">
        <v>9.1355986975181178</v>
      </c>
      <c r="N19" s="29" t="s">
        <v>165</v>
      </c>
      <c r="O19" s="29">
        <v>47.498144084145778</v>
      </c>
      <c r="P19" s="29">
        <v>25.945356845959928</v>
      </c>
      <c r="S19" s="44"/>
      <c r="T19" s="43"/>
      <c r="U19">
        <v>0.3</v>
      </c>
      <c r="V19" s="33">
        <f>K80</f>
        <v>5.5287303505833349E-3</v>
      </c>
      <c r="W19" s="33">
        <f>K82</f>
        <v>1.105746070116667E-2</v>
      </c>
      <c r="AD19">
        <v>24</v>
      </c>
      <c r="AE19">
        <v>0.60638033318012119</v>
      </c>
      <c r="AF19">
        <v>0.20212677772670709</v>
      </c>
    </row>
    <row r="20" spans="1:36" x14ac:dyDescent="0.3">
      <c r="A20" t="s">
        <v>178</v>
      </c>
      <c r="B20">
        <v>24.994143529999999</v>
      </c>
      <c r="C20">
        <v>33.652515719999997</v>
      </c>
      <c r="D20">
        <v>59.499088309999998</v>
      </c>
      <c r="F20" s="29" t="s">
        <v>127</v>
      </c>
      <c r="G20" s="29">
        <v>2</v>
      </c>
      <c r="H20" s="29">
        <v>6</v>
      </c>
      <c r="J20" s="29" t="s">
        <v>127</v>
      </c>
      <c r="K20" s="29">
        <v>2</v>
      </c>
      <c r="L20" s="29">
        <v>6</v>
      </c>
      <c r="N20" s="29" t="s">
        <v>127</v>
      </c>
      <c r="O20" s="29">
        <v>2</v>
      </c>
      <c r="P20" s="29">
        <v>6</v>
      </c>
      <c r="S20" s="44"/>
      <c r="T20" s="43"/>
      <c r="U20">
        <v>1</v>
      </c>
      <c r="V20" s="33">
        <f>O80</f>
        <v>1.2347290050180275E-2</v>
      </c>
      <c r="W20" s="33">
        <f>O82</f>
        <v>2.469458010036055E-2</v>
      </c>
      <c r="AD20">
        <v>24</v>
      </c>
      <c r="AE20">
        <v>0.40425355545341418</v>
      </c>
      <c r="AF20">
        <v>0.40425355545341418</v>
      </c>
    </row>
    <row r="21" spans="1:36" x14ac:dyDescent="0.3">
      <c r="A21" t="s">
        <v>178</v>
      </c>
      <c r="B21">
        <v>28.388433719999998</v>
      </c>
      <c r="C21">
        <v>37.994622219999997</v>
      </c>
      <c r="D21">
        <v>64.907108469999997</v>
      </c>
      <c r="F21" s="29" t="s">
        <v>166</v>
      </c>
      <c r="G21" s="29">
        <v>0</v>
      </c>
      <c r="H21" s="29"/>
      <c r="J21" s="29" t="s">
        <v>166</v>
      </c>
      <c r="K21" s="29">
        <v>0</v>
      </c>
      <c r="L21" s="29"/>
      <c r="N21" s="29" t="s">
        <v>166</v>
      </c>
      <c r="O21" s="29">
        <v>0</v>
      </c>
      <c r="P21" s="29"/>
      <c r="S21" s="44"/>
      <c r="T21" s="43" t="s">
        <v>119</v>
      </c>
      <c r="U21">
        <v>0.15</v>
      </c>
      <c r="V21" s="41">
        <f>G94</f>
        <v>6.4609432328073868E-2</v>
      </c>
      <c r="W21">
        <f>G96</f>
        <v>0.12921886465614774</v>
      </c>
    </row>
    <row r="22" spans="1:36" x14ac:dyDescent="0.3">
      <c r="A22" t="s">
        <v>178</v>
      </c>
      <c r="B22">
        <v>21.42706248</v>
      </c>
      <c r="C22">
        <v>36.125256649999997</v>
      </c>
      <c r="D22">
        <v>62.369248239999997</v>
      </c>
      <c r="F22" s="29" t="s">
        <v>133</v>
      </c>
      <c r="G22" s="29">
        <v>1</v>
      </c>
      <c r="H22" s="29"/>
      <c r="J22" s="29" t="s">
        <v>133</v>
      </c>
      <c r="K22" s="29">
        <v>1</v>
      </c>
      <c r="L22" s="29"/>
      <c r="N22" s="29" t="s">
        <v>133</v>
      </c>
      <c r="O22" s="29">
        <v>1</v>
      </c>
      <c r="P22" s="29"/>
      <c r="S22" s="44"/>
      <c r="T22" s="43"/>
      <c r="U22">
        <v>0.3</v>
      </c>
      <c r="V22">
        <f>K94</f>
        <v>0.12192399093401968</v>
      </c>
      <c r="W22">
        <f>K96</f>
        <v>0.24384798186803935</v>
      </c>
    </row>
    <row r="23" spans="1:36" x14ac:dyDescent="0.3">
      <c r="A23" t="s">
        <v>178</v>
      </c>
      <c r="B23">
        <v>26.114632879999998</v>
      </c>
      <c r="C23">
        <v>38.717263930000001</v>
      </c>
      <c r="D23">
        <v>61.038249800000003</v>
      </c>
      <c r="F23" s="29" t="s">
        <v>139</v>
      </c>
      <c r="G23" s="29">
        <v>1.2534206671258419</v>
      </c>
      <c r="H23" s="29"/>
      <c r="J23" s="29" t="s">
        <v>139</v>
      </c>
      <c r="K23" s="29">
        <v>0.74031949170374001</v>
      </c>
      <c r="L23" s="29"/>
      <c r="N23" s="29" t="s">
        <v>139</v>
      </c>
      <c r="O23" s="29">
        <v>1.6511341877420105</v>
      </c>
      <c r="P23" s="29"/>
      <c r="S23" s="44"/>
      <c r="T23" s="43"/>
      <c r="U23">
        <v>1</v>
      </c>
      <c r="V23">
        <f>O94</f>
        <v>0.17992004143102669</v>
      </c>
      <c r="W23">
        <f>O96</f>
        <v>0.35984008286205338</v>
      </c>
      <c r="AF23" t="s">
        <v>181</v>
      </c>
      <c r="AG23" t="s">
        <v>182</v>
      </c>
      <c r="AH23" t="s">
        <v>118</v>
      </c>
      <c r="AI23" t="s">
        <v>119</v>
      </c>
      <c r="AJ23" t="s">
        <v>183</v>
      </c>
    </row>
    <row r="24" spans="1:36" x14ac:dyDescent="0.3">
      <c r="A24" t="s">
        <v>178</v>
      </c>
      <c r="B24">
        <v>22.097778229999999</v>
      </c>
      <c r="C24">
        <v>39.760885090000002</v>
      </c>
      <c r="D24">
        <v>58.317751620000003</v>
      </c>
      <c r="F24" s="29" t="s">
        <v>167</v>
      </c>
      <c r="G24" s="29">
        <v>0.21435251049287513</v>
      </c>
      <c r="H24" s="29"/>
      <c r="J24" s="29" t="s">
        <v>167</v>
      </c>
      <c r="K24" s="29">
        <v>0.29714851308127038</v>
      </c>
      <c r="L24" s="29"/>
      <c r="N24" s="29" t="s">
        <v>167</v>
      </c>
      <c r="O24" s="29">
        <v>0.17333863558618737</v>
      </c>
      <c r="P24" s="29"/>
      <c r="AD24">
        <v>0</v>
      </c>
      <c r="AF24">
        <v>0.40400000000000003</v>
      </c>
      <c r="AG24">
        <v>0.60638033318012119</v>
      </c>
      <c r="AH24">
        <v>1.6170142218136567</v>
      </c>
      <c r="AJ24">
        <v>0.80800000000000005</v>
      </c>
    </row>
    <row r="25" spans="1:36" x14ac:dyDescent="0.3">
      <c r="F25" s="29" t="s">
        <v>168</v>
      </c>
      <c r="G25" s="29">
        <v>6.3137515146750438</v>
      </c>
      <c r="H25" s="29"/>
      <c r="J25" s="29" t="s">
        <v>168</v>
      </c>
      <c r="K25" s="29">
        <v>6.3137515146750438</v>
      </c>
      <c r="L25" s="29"/>
      <c r="N25" s="29" t="s">
        <v>168</v>
      </c>
      <c r="O25" s="29">
        <v>6.3137515146750438</v>
      </c>
      <c r="P25" s="29"/>
      <c r="AD25">
        <v>0</v>
      </c>
      <c r="AF25">
        <v>0.20212677772670709</v>
      </c>
      <c r="AG25">
        <v>0.80850711090682836</v>
      </c>
      <c r="AH25">
        <v>2.0212677772670706</v>
      </c>
      <c r="AJ25">
        <v>1.0106338886335353</v>
      </c>
    </row>
    <row r="26" spans="1:36" x14ac:dyDescent="0.3">
      <c r="F26" s="29" t="s">
        <v>169</v>
      </c>
      <c r="G26" s="29">
        <v>0.42870502098575025</v>
      </c>
      <c r="H26" s="29"/>
      <c r="J26" s="29" t="s">
        <v>169</v>
      </c>
      <c r="K26" s="29">
        <v>0.59429702616254076</v>
      </c>
      <c r="L26" s="29"/>
      <c r="N26" s="29" t="s">
        <v>169</v>
      </c>
      <c r="O26" s="29">
        <v>0.34667727117237473</v>
      </c>
      <c r="P26" s="29"/>
      <c r="AD26">
        <v>0</v>
      </c>
      <c r="AF26">
        <v>0.20212677772670709</v>
      </c>
      <c r="AG26">
        <v>0.60638033318012119</v>
      </c>
      <c r="AH26">
        <v>1.6170142218136567</v>
      </c>
      <c r="AJ26">
        <v>1.2127606663602424</v>
      </c>
    </row>
    <row r="27" spans="1:36" ht="15" thickBot="1" x14ac:dyDescent="0.35">
      <c r="F27" s="30" t="s">
        <v>170</v>
      </c>
      <c r="G27" s="30">
        <v>12.706204736174707</v>
      </c>
      <c r="H27" s="30"/>
      <c r="J27" s="30" t="s">
        <v>170</v>
      </c>
      <c r="K27" s="30">
        <v>12.706204736174707</v>
      </c>
      <c r="L27" s="30"/>
      <c r="N27" s="30" t="s">
        <v>170</v>
      </c>
      <c r="O27" s="30">
        <v>12.706204736174707</v>
      </c>
      <c r="P27" s="30"/>
      <c r="AD27">
        <v>0</v>
      </c>
      <c r="AF27">
        <v>0.20212677772670709</v>
      </c>
      <c r="AG27">
        <v>1.0106338886335353</v>
      </c>
      <c r="AH27">
        <v>1.6170142218136567</v>
      </c>
      <c r="AI27">
        <v>1.62</v>
      </c>
      <c r="AJ27">
        <v>0.80850711090682836</v>
      </c>
    </row>
    <row r="28" spans="1:36" x14ac:dyDescent="0.3">
      <c r="F28" s="29"/>
      <c r="G28" s="29"/>
      <c r="H28" s="29"/>
      <c r="AD28">
        <v>0</v>
      </c>
      <c r="AF28">
        <v>0.60638033318012119</v>
      </c>
      <c r="AG28">
        <v>0.60638033318012119</v>
      </c>
      <c r="AH28">
        <v>1.8191409995403638</v>
      </c>
      <c r="AI28">
        <v>1.62</v>
      </c>
      <c r="AJ28">
        <v>0.80850711090682836</v>
      </c>
    </row>
    <row r="29" spans="1:36" x14ac:dyDescent="0.3">
      <c r="A29" t="s">
        <v>149</v>
      </c>
      <c r="F29" t="s">
        <v>161</v>
      </c>
      <c r="J29" t="s">
        <v>161</v>
      </c>
      <c r="N29" t="s">
        <v>161</v>
      </c>
      <c r="AD29">
        <v>4</v>
      </c>
      <c r="AF29">
        <v>0.40425355545341418</v>
      </c>
      <c r="AG29">
        <v>0.80850711090682836</v>
      </c>
      <c r="AH29">
        <v>1.2127606663602424</v>
      </c>
      <c r="AI29">
        <v>1.4148874440869494</v>
      </c>
      <c r="AJ29">
        <v>0.60638033318012119</v>
      </c>
    </row>
    <row r="30" spans="1:36" ht="15" thickBot="1" x14ac:dyDescent="0.35">
      <c r="A30" t="s">
        <v>146</v>
      </c>
      <c r="B30">
        <v>0.15</v>
      </c>
      <c r="C30">
        <v>0.3</v>
      </c>
      <c r="D30">
        <v>1</v>
      </c>
      <c r="F30">
        <v>0.15</v>
      </c>
      <c r="J30">
        <v>0.3</v>
      </c>
      <c r="AD30">
        <v>4</v>
      </c>
      <c r="AF30">
        <v>0.60638033318012119</v>
      </c>
      <c r="AG30">
        <v>0.80850711090682836</v>
      </c>
      <c r="AH30">
        <v>1.0106338886335353</v>
      </c>
      <c r="AI30">
        <v>1.6170142218136567</v>
      </c>
      <c r="AJ30">
        <v>1.2127606663602424</v>
      </c>
    </row>
    <row r="31" spans="1:36" x14ac:dyDescent="0.3">
      <c r="A31" t="s">
        <v>177</v>
      </c>
      <c r="B31">
        <v>25.081334590000001</v>
      </c>
      <c r="C31">
        <v>35.599038229999998</v>
      </c>
      <c r="D31">
        <v>63.745992180000002</v>
      </c>
      <c r="F31" s="31"/>
      <c r="G31" s="31" t="s">
        <v>162</v>
      </c>
      <c r="H31" s="31" t="s">
        <v>163</v>
      </c>
      <c r="J31" s="31"/>
      <c r="K31" s="31" t="s">
        <v>162</v>
      </c>
      <c r="L31" s="31" t="s">
        <v>163</v>
      </c>
      <c r="N31" s="31"/>
      <c r="O31" s="31" t="s">
        <v>162</v>
      </c>
      <c r="P31" s="31" t="s">
        <v>163</v>
      </c>
      <c r="AD31">
        <v>4</v>
      </c>
      <c r="AF31">
        <v>0.40425355545341418</v>
      </c>
      <c r="AG31">
        <v>0.60638033318012119</v>
      </c>
      <c r="AH31">
        <v>0.80850711090682836</v>
      </c>
      <c r="AI31">
        <v>1.6170142218136567</v>
      </c>
      <c r="AJ31">
        <v>0.80850711090682836</v>
      </c>
    </row>
    <row r="32" spans="1:36" x14ac:dyDescent="0.3">
      <c r="A32" t="s">
        <v>177</v>
      </c>
      <c r="B32">
        <v>27.701388649999998</v>
      </c>
      <c r="C32">
        <v>37.853431209999997</v>
      </c>
      <c r="D32">
        <v>66.765759700000004</v>
      </c>
      <c r="F32" s="29" t="s">
        <v>164</v>
      </c>
      <c r="G32" s="29">
        <v>26.391361619999998</v>
      </c>
      <c r="H32" s="29">
        <v>28.470073703333338</v>
      </c>
      <c r="J32" s="29" t="s">
        <v>164</v>
      </c>
      <c r="K32" s="29">
        <v>36.726234719999994</v>
      </c>
      <c r="L32" s="29">
        <v>37.282311679999999</v>
      </c>
      <c r="N32" s="29" t="s">
        <v>164</v>
      </c>
      <c r="O32" s="29">
        <v>65.25587594000001</v>
      </c>
      <c r="P32" s="29">
        <v>53.967843985000002</v>
      </c>
      <c r="AD32">
        <v>8</v>
      </c>
      <c r="AF32">
        <v>0.60638033318012119</v>
      </c>
      <c r="AG32">
        <v>0.80850711090682836</v>
      </c>
      <c r="AH32">
        <v>1.0106338886335353</v>
      </c>
      <c r="AI32">
        <v>1.0106338886335353</v>
      </c>
      <c r="AJ32">
        <v>0.60638033318012119</v>
      </c>
    </row>
    <row r="33" spans="1:36" x14ac:dyDescent="0.3">
      <c r="A33" t="s">
        <v>178</v>
      </c>
      <c r="B33">
        <v>30.521773280000001</v>
      </c>
      <c r="C33">
        <v>37.491885500000002</v>
      </c>
      <c r="D33">
        <v>53.459146369999999</v>
      </c>
      <c r="F33" s="29" t="s">
        <v>165</v>
      </c>
      <c r="G33" s="29">
        <v>3.4323416386612351</v>
      </c>
      <c r="H33" s="29">
        <v>12.230121441738993</v>
      </c>
      <c r="J33" s="29" t="s">
        <v>165</v>
      </c>
      <c r="K33" s="29">
        <v>2.5411438541366373</v>
      </c>
      <c r="L33" s="29">
        <v>4.9478440810927076</v>
      </c>
      <c r="N33" s="29" t="s">
        <v>165</v>
      </c>
      <c r="O33" s="29">
        <v>4.5594979374234814</v>
      </c>
      <c r="P33" s="29">
        <v>30.703377709761668</v>
      </c>
      <c r="AD33">
        <v>8</v>
      </c>
      <c r="AF33">
        <v>0.70744372204347472</v>
      </c>
      <c r="AG33">
        <v>1.0106338886335353</v>
      </c>
      <c r="AH33">
        <v>1.0106338886335353</v>
      </c>
      <c r="AI33">
        <v>1.6170142218136567</v>
      </c>
      <c r="AJ33">
        <v>0.60638033318012119</v>
      </c>
    </row>
    <row r="34" spans="1:36" ht="15" thickBot="1" x14ac:dyDescent="0.35">
      <c r="A34" t="s">
        <v>178</v>
      </c>
      <c r="B34">
        <v>31.643015550000001</v>
      </c>
      <c r="C34">
        <v>38.57180271</v>
      </c>
      <c r="D34">
        <v>53.069554029999999</v>
      </c>
      <c r="F34" s="29" t="s">
        <v>127</v>
      </c>
      <c r="G34" s="29">
        <v>2</v>
      </c>
      <c r="H34" s="29">
        <v>6</v>
      </c>
      <c r="J34" s="29" t="s">
        <v>127</v>
      </c>
      <c r="K34" s="29">
        <v>2</v>
      </c>
      <c r="L34" s="29">
        <v>6</v>
      </c>
      <c r="N34" s="29" t="s">
        <v>127</v>
      </c>
      <c r="O34" s="29">
        <v>2</v>
      </c>
      <c r="P34" s="29">
        <v>6</v>
      </c>
      <c r="AD34">
        <v>8</v>
      </c>
      <c r="AF34">
        <v>0.60638033318012119</v>
      </c>
      <c r="AG34">
        <v>0.80850711090682836</v>
      </c>
      <c r="AH34">
        <v>1.0106338886335353</v>
      </c>
      <c r="AI34">
        <v>1.6170142218136567</v>
      </c>
      <c r="AJ34">
        <v>1.0106338886335353</v>
      </c>
    </row>
    <row r="35" spans="1:36" ht="16.2" thickBot="1" x14ac:dyDescent="0.35">
      <c r="A35" t="s">
        <v>178</v>
      </c>
      <c r="B35" s="16">
        <v>27.279750610000001</v>
      </c>
      <c r="C35" s="16">
        <v>34.101381089999997</v>
      </c>
      <c r="D35" s="16">
        <v>43.673276450000003</v>
      </c>
      <c r="F35" s="29" t="s">
        <v>166</v>
      </c>
      <c r="G35" s="29">
        <v>0</v>
      </c>
      <c r="H35" s="29"/>
      <c r="J35" s="29" t="s">
        <v>166</v>
      </c>
      <c r="K35" s="29">
        <v>0</v>
      </c>
      <c r="L35" s="29"/>
      <c r="N35" s="29" t="s">
        <v>166</v>
      </c>
      <c r="O35" s="29">
        <v>0</v>
      </c>
      <c r="P35" s="29"/>
    </row>
    <row r="36" spans="1:36" x14ac:dyDescent="0.3">
      <c r="A36" t="s">
        <v>178</v>
      </c>
      <c r="B36">
        <v>26.037289479999998</v>
      </c>
      <c r="C36">
        <v>35.129852870000001</v>
      </c>
      <c r="D36">
        <v>57.134388710000003</v>
      </c>
      <c r="F36" s="29" t="s">
        <v>133</v>
      </c>
      <c r="G36" s="29">
        <v>4</v>
      </c>
      <c r="H36" s="29"/>
      <c r="J36" s="29" t="s">
        <v>133</v>
      </c>
      <c r="K36" s="29">
        <v>3</v>
      </c>
      <c r="L36" s="29"/>
      <c r="N36" s="29" t="s">
        <v>133</v>
      </c>
      <c r="O36" s="29">
        <v>5</v>
      </c>
      <c r="P36" s="29"/>
    </row>
    <row r="37" spans="1:36" x14ac:dyDescent="0.3">
      <c r="A37" t="s">
        <v>178</v>
      </c>
      <c r="B37">
        <v>32.04285282</v>
      </c>
      <c r="C37">
        <v>39.881416539999996</v>
      </c>
      <c r="D37">
        <v>58.342267649999997</v>
      </c>
      <c r="F37" s="29" t="s">
        <v>139</v>
      </c>
      <c r="G37" s="29">
        <v>-1.0727953327734179</v>
      </c>
      <c r="H37" s="29"/>
      <c r="J37" s="29" t="s">
        <v>139</v>
      </c>
      <c r="K37" s="29">
        <v>-0.38416770393173089</v>
      </c>
      <c r="L37" s="29"/>
      <c r="N37" s="29" t="s">
        <v>139</v>
      </c>
      <c r="O37" s="29">
        <v>4.1504104648269902</v>
      </c>
      <c r="P37" s="29"/>
    </row>
    <row r="38" spans="1:36" x14ac:dyDescent="0.3">
      <c r="A38" t="s">
        <v>178</v>
      </c>
      <c r="B38">
        <v>23.295760479999998</v>
      </c>
      <c r="C38">
        <v>38.51753137</v>
      </c>
      <c r="D38">
        <v>58.128430700000003</v>
      </c>
      <c r="F38" s="29" t="s">
        <v>167</v>
      </c>
      <c r="G38" s="29">
        <v>0.17188689581066144</v>
      </c>
      <c r="H38" s="29"/>
      <c r="J38" s="29" t="s">
        <v>167</v>
      </c>
      <c r="K38" s="29">
        <v>0.36323323789286599</v>
      </c>
      <c r="L38" s="29"/>
      <c r="N38" s="29" t="s">
        <v>167</v>
      </c>
      <c r="O38" s="29">
        <v>4.4532632923911467E-3</v>
      </c>
      <c r="P38" s="29"/>
    </row>
    <row r="39" spans="1:36" x14ac:dyDescent="0.3">
      <c r="F39" s="29" t="s">
        <v>168</v>
      </c>
      <c r="G39" s="29">
        <v>2.1318467863266499</v>
      </c>
      <c r="H39" s="29"/>
      <c r="J39" s="29" t="s">
        <v>168</v>
      </c>
      <c r="K39" s="29">
        <v>2.3533634348018233</v>
      </c>
      <c r="L39" s="29"/>
      <c r="N39" s="29" t="s">
        <v>168</v>
      </c>
      <c r="O39" s="29">
        <v>2.0150483733330233</v>
      </c>
      <c r="P39" s="29"/>
    </row>
    <row r="40" spans="1:36" x14ac:dyDescent="0.3">
      <c r="F40" s="29" t="s">
        <v>169</v>
      </c>
      <c r="G40" s="29">
        <v>0.34377379162132288</v>
      </c>
      <c r="H40" s="29"/>
      <c r="J40" s="29" t="s">
        <v>169</v>
      </c>
      <c r="K40" s="29">
        <v>0.72646647578573198</v>
      </c>
      <c r="L40" s="29"/>
      <c r="N40" s="29" t="s">
        <v>169</v>
      </c>
      <c r="O40" s="29">
        <v>8.9065265847822934E-3</v>
      </c>
      <c r="P40" s="29"/>
    </row>
    <row r="41" spans="1:36" ht="15" thickBot="1" x14ac:dyDescent="0.35">
      <c r="F41" s="30" t="s">
        <v>170</v>
      </c>
      <c r="G41" s="30">
        <v>2.7764451051977934</v>
      </c>
      <c r="H41" s="30"/>
      <c r="J41" s="30" t="s">
        <v>170</v>
      </c>
      <c r="K41" s="30">
        <v>3.1824463052837091</v>
      </c>
      <c r="L41" s="30"/>
      <c r="N41" s="30" t="s">
        <v>170</v>
      </c>
      <c r="O41" s="30">
        <v>2.570581835636315</v>
      </c>
      <c r="P41" s="30"/>
    </row>
    <row r="43" spans="1:36" x14ac:dyDescent="0.3">
      <c r="A43" t="s">
        <v>171</v>
      </c>
      <c r="F43" t="s">
        <v>161</v>
      </c>
      <c r="J43" t="s">
        <v>161</v>
      </c>
      <c r="N43" t="s">
        <v>161</v>
      </c>
    </row>
    <row r="44" spans="1:36" ht="15" thickBot="1" x14ac:dyDescent="0.35">
      <c r="A44" t="s">
        <v>146</v>
      </c>
      <c r="B44">
        <v>0.15</v>
      </c>
      <c r="C44">
        <v>0.3</v>
      </c>
      <c r="D44">
        <v>1</v>
      </c>
    </row>
    <row r="45" spans="1:36" ht="16.2" thickBot="1" x14ac:dyDescent="0.35">
      <c r="A45" t="s">
        <v>177</v>
      </c>
      <c r="B45" s="16">
        <v>79.947955759999999</v>
      </c>
      <c r="C45" s="16">
        <v>90.65568528</v>
      </c>
      <c r="D45" s="16">
        <v>98.124168800000007</v>
      </c>
      <c r="F45" s="31"/>
      <c r="G45" s="31" t="s">
        <v>162</v>
      </c>
      <c r="H45" s="31" t="s">
        <v>163</v>
      </c>
      <c r="J45" s="31"/>
      <c r="K45" s="31" t="s">
        <v>162</v>
      </c>
      <c r="L45" s="31" t="s">
        <v>163</v>
      </c>
      <c r="N45" s="31"/>
      <c r="O45" s="31" t="s">
        <v>162</v>
      </c>
      <c r="P45" s="31" t="s">
        <v>163</v>
      </c>
    </row>
    <row r="46" spans="1:36" x14ac:dyDescent="0.3">
      <c r="A46" t="s">
        <v>177</v>
      </c>
      <c r="B46" s="11">
        <v>76.941513430000001</v>
      </c>
      <c r="C46" s="11">
        <v>86.393642999999997</v>
      </c>
      <c r="D46" s="11">
        <v>95.622308090000004</v>
      </c>
      <c r="F46" s="29" t="s">
        <v>164</v>
      </c>
      <c r="G46" s="29">
        <v>78.444734595</v>
      </c>
      <c r="H46" s="29">
        <v>73.31212638833334</v>
      </c>
      <c r="J46" s="29" t="s">
        <v>164</v>
      </c>
      <c r="K46" s="29">
        <v>88.524664139999999</v>
      </c>
      <c r="L46" s="29">
        <v>83.898024396666671</v>
      </c>
      <c r="N46" s="29" t="s">
        <v>164</v>
      </c>
      <c r="O46" s="29">
        <v>96.873238444999998</v>
      </c>
      <c r="P46" s="29">
        <v>93.33929621499999</v>
      </c>
    </row>
    <row r="47" spans="1:36" x14ac:dyDescent="0.3">
      <c r="A47" t="s">
        <v>178</v>
      </c>
      <c r="B47">
        <v>74.671610790000003</v>
      </c>
      <c r="C47">
        <v>83.737649719999993</v>
      </c>
      <c r="D47">
        <v>93.225894729999993</v>
      </c>
      <c r="F47" s="29" t="s">
        <v>165</v>
      </c>
      <c r="G47" s="29">
        <v>4.5193477418079109</v>
      </c>
      <c r="H47" s="29">
        <v>21.757817762678751</v>
      </c>
      <c r="J47" s="29" t="s">
        <v>165</v>
      </c>
      <c r="K47" s="29">
        <v>9.0825021982538114</v>
      </c>
      <c r="L47" s="29">
        <v>2.3860605256119403</v>
      </c>
      <c r="N47" s="29" t="s">
        <v>165</v>
      </c>
      <c r="O47" s="29">
        <v>3.1296535061208584</v>
      </c>
      <c r="P47" s="29">
        <v>2.5914069291773045</v>
      </c>
    </row>
    <row r="48" spans="1:36" ht="15" thickBot="1" x14ac:dyDescent="0.35">
      <c r="A48" t="s">
        <v>178</v>
      </c>
      <c r="B48">
        <v>77.739887069999995</v>
      </c>
      <c r="C48">
        <v>84.700890950000002</v>
      </c>
      <c r="D48">
        <v>94.305571610000001</v>
      </c>
      <c r="F48" s="29" t="s">
        <v>127</v>
      </c>
      <c r="G48" s="29">
        <v>2</v>
      </c>
      <c r="H48" s="29">
        <v>6</v>
      </c>
      <c r="J48" s="29" t="s">
        <v>127</v>
      </c>
      <c r="K48" s="29">
        <v>2</v>
      </c>
      <c r="L48" s="29">
        <v>6</v>
      </c>
      <c r="N48" s="29" t="s">
        <v>127</v>
      </c>
      <c r="O48" s="29">
        <v>2</v>
      </c>
      <c r="P48" s="29">
        <v>6</v>
      </c>
    </row>
    <row r="49" spans="1:16" ht="16.2" thickBot="1" x14ac:dyDescent="0.35">
      <c r="A49" t="s">
        <v>178</v>
      </c>
      <c r="B49" s="16">
        <v>74.396750179999998</v>
      </c>
      <c r="C49" s="16">
        <v>85.722533510000005</v>
      </c>
      <c r="D49" s="16">
        <v>94.518576670000002</v>
      </c>
      <c r="F49" s="29" t="s">
        <v>166</v>
      </c>
      <c r="G49" s="29">
        <v>0</v>
      </c>
      <c r="H49" s="29"/>
      <c r="J49" s="29" t="s">
        <v>166</v>
      </c>
      <c r="K49" s="29">
        <v>0</v>
      </c>
      <c r="L49" s="29"/>
      <c r="N49" s="29" t="s">
        <v>166</v>
      </c>
      <c r="O49" s="29">
        <v>0</v>
      </c>
      <c r="P49" s="29"/>
    </row>
    <row r="50" spans="1:16" x14ac:dyDescent="0.3">
      <c r="A50" t="s">
        <v>178</v>
      </c>
      <c r="B50">
        <v>64.391793919999998</v>
      </c>
      <c r="C50">
        <v>83.726544759999996</v>
      </c>
      <c r="D50">
        <v>93.625414719999995</v>
      </c>
      <c r="F50" s="29" t="s">
        <v>133</v>
      </c>
      <c r="G50" s="29">
        <v>4</v>
      </c>
      <c r="H50" s="29"/>
      <c r="J50" s="29" t="s">
        <v>133</v>
      </c>
      <c r="K50" s="29">
        <v>1</v>
      </c>
      <c r="L50" s="29"/>
      <c r="N50" s="29" t="s">
        <v>133</v>
      </c>
      <c r="O50" s="29">
        <v>2</v>
      </c>
      <c r="P50" s="29"/>
    </row>
    <row r="51" spans="1:16" x14ac:dyDescent="0.3">
      <c r="A51" t="s">
        <v>178</v>
      </c>
      <c r="B51">
        <v>75.834521170000002</v>
      </c>
      <c r="C51">
        <v>84.373076089999998</v>
      </c>
      <c r="D51">
        <v>94.161412650000003</v>
      </c>
      <c r="F51" s="29" t="s">
        <v>139</v>
      </c>
      <c r="G51" s="29">
        <v>2.1155770148407091</v>
      </c>
      <c r="H51" s="29"/>
      <c r="J51" s="29" t="s">
        <v>139</v>
      </c>
      <c r="K51" s="29">
        <v>2.0818495602759053</v>
      </c>
      <c r="L51" s="29"/>
      <c r="N51" s="29" t="s">
        <v>139</v>
      </c>
      <c r="O51" s="29">
        <v>2.5009211636810087</v>
      </c>
      <c r="P51" s="29"/>
    </row>
    <row r="52" spans="1:16" x14ac:dyDescent="0.3">
      <c r="A52" t="s">
        <v>178</v>
      </c>
      <c r="B52">
        <v>72.838195200000001</v>
      </c>
      <c r="C52">
        <v>81.127451350000001</v>
      </c>
      <c r="D52">
        <v>90.198906910000005</v>
      </c>
      <c r="F52" s="29" t="s">
        <v>167</v>
      </c>
      <c r="G52" s="29">
        <v>5.0924117091196194E-2</v>
      </c>
      <c r="H52" s="29"/>
      <c r="J52" s="29" t="s">
        <v>167</v>
      </c>
      <c r="K52" s="29">
        <v>0.14253852460189012</v>
      </c>
      <c r="L52" s="29"/>
      <c r="N52" s="29" t="s">
        <v>167</v>
      </c>
      <c r="O52" s="29">
        <v>6.4767002681574037E-2</v>
      </c>
      <c r="P52" s="29"/>
    </row>
    <row r="53" spans="1:16" x14ac:dyDescent="0.3">
      <c r="F53" s="29" t="s">
        <v>168</v>
      </c>
      <c r="G53" s="29">
        <v>2.1318467863266499</v>
      </c>
      <c r="H53" s="29"/>
      <c r="J53" s="29" t="s">
        <v>168</v>
      </c>
      <c r="K53" s="29">
        <v>6.3137515146750438</v>
      </c>
      <c r="L53" s="29"/>
      <c r="N53" s="29" t="s">
        <v>168</v>
      </c>
      <c r="O53" s="29">
        <v>2.9199855803537269</v>
      </c>
      <c r="P53" s="29"/>
    </row>
    <row r="54" spans="1:16" x14ac:dyDescent="0.3">
      <c r="F54" s="29" t="s">
        <v>169</v>
      </c>
      <c r="G54" s="29">
        <v>0.10184823418239239</v>
      </c>
      <c r="H54" s="29"/>
      <c r="J54" s="29" t="s">
        <v>169</v>
      </c>
      <c r="K54" s="29">
        <v>0.28507704920378024</v>
      </c>
      <c r="L54" s="29"/>
      <c r="N54" s="29" t="s">
        <v>169</v>
      </c>
      <c r="O54" s="29">
        <v>0.12953400536314807</v>
      </c>
      <c r="P54" s="29"/>
    </row>
    <row r="55" spans="1:16" ht="15" thickBot="1" x14ac:dyDescent="0.35">
      <c r="F55" s="30" t="s">
        <v>170</v>
      </c>
      <c r="G55" s="30">
        <v>2.7764451051977934</v>
      </c>
      <c r="H55" s="30"/>
      <c r="J55" s="30" t="s">
        <v>170</v>
      </c>
      <c r="K55" s="30">
        <v>12.706204736174707</v>
      </c>
      <c r="L55" s="30"/>
      <c r="N55" s="30" t="s">
        <v>170</v>
      </c>
      <c r="O55" s="30">
        <v>4.3026527297494637</v>
      </c>
      <c r="P55" s="30"/>
    </row>
    <row r="57" spans="1:16" x14ac:dyDescent="0.3">
      <c r="A57" t="s">
        <v>117</v>
      </c>
      <c r="F57" t="s">
        <v>161</v>
      </c>
      <c r="J57" t="s">
        <v>161</v>
      </c>
      <c r="N57" t="s">
        <v>161</v>
      </c>
    </row>
    <row r="58" spans="1:16" ht="15" thickBot="1" x14ac:dyDescent="0.35">
      <c r="A58" t="s">
        <v>146</v>
      </c>
      <c r="F58">
        <v>0.15</v>
      </c>
    </row>
    <row r="59" spans="1:16" x14ac:dyDescent="0.3">
      <c r="A59" t="s">
        <v>177</v>
      </c>
      <c r="B59" s="11">
        <v>37.372759309999999</v>
      </c>
      <c r="C59" s="11">
        <v>52.411737170000002</v>
      </c>
      <c r="D59" s="11">
        <v>82.140687909999997</v>
      </c>
      <c r="F59" s="31"/>
      <c r="G59" s="31" t="s">
        <v>162</v>
      </c>
      <c r="H59" s="31" t="s">
        <v>163</v>
      </c>
      <c r="J59" s="31"/>
      <c r="K59" s="31" t="s">
        <v>162</v>
      </c>
      <c r="L59" s="31" t="s">
        <v>163</v>
      </c>
      <c r="N59" s="31"/>
      <c r="O59" s="31" t="s">
        <v>162</v>
      </c>
      <c r="P59" s="31" t="s">
        <v>163</v>
      </c>
    </row>
    <row r="60" spans="1:16" x14ac:dyDescent="0.3">
      <c r="A60" t="s">
        <v>177</v>
      </c>
      <c r="B60" s="11">
        <v>40.861925069999998</v>
      </c>
      <c r="C60" s="11">
        <v>51.847843650000002</v>
      </c>
      <c r="D60" s="11">
        <v>77.535243410000007</v>
      </c>
      <c r="F60" s="29" t="s">
        <v>164</v>
      </c>
      <c r="G60" s="29">
        <v>39.117342190000002</v>
      </c>
      <c r="H60" s="29">
        <v>36.075222202222221</v>
      </c>
      <c r="J60" s="29" t="s">
        <v>164</v>
      </c>
      <c r="K60" s="29">
        <v>52.129790409999998</v>
      </c>
      <c r="L60" s="29">
        <v>49.556184546666671</v>
      </c>
      <c r="N60" s="29" t="s">
        <v>164</v>
      </c>
      <c r="O60" s="29">
        <v>79.837965660000009</v>
      </c>
      <c r="P60" s="29">
        <v>77.383649064444455</v>
      </c>
    </row>
    <row r="61" spans="1:16" x14ac:dyDescent="0.3">
      <c r="A61" t="s">
        <v>178</v>
      </c>
      <c r="B61">
        <v>36.077846229999999</v>
      </c>
      <c r="C61">
        <v>47.265377749999999</v>
      </c>
      <c r="D61">
        <v>75.739083059999999</v>
      </c>
      <c r="F61" s="29" t="s">
        <v>165</v>
      </c>
      <c r="G61" s="29">
        <v>6.0871388503781843</v>
      </c>
      <c r="H61" s="29">
        <v>4.2075084311646762</v>
      </c>
      <c r="J61" s="29" t="s">
        <v>165</v>
      </c>
      <c r="K61" s="29">
        <v>0.15898795094899554</v>
      </c>
      <c r="L61" s="29">
        <v>9.2780634496571039</v>
      </c>
      <c r="N61" s="29" t="s">
        <v>165</v>
      </c>
      <c r="O61" s="29">
        <v>10.60505952129008</v>
      </c>
      <c r="P61" s="29">
        <v>8.6611632684988926</v>
      </c>
    </row>
    <row r="62" spans="1:16" x14ac:dyDescent="0.3">
      <c r="A62" t="s">
        <v>178</v>
      </c>
      <c r="B62">
        <v>35.387402600000001</v>
      </c>
      <c r="C62">
        <v>47.7610715</v>
      </c>
      <c r="D62">
        <v>77.222966650000004</v>
      </c>
      <c r="F62" s="29" t="s">
        <v>127</v>
      </c>
      <c r="G62" s="29">
        <v>2</v>
      </c>
      <c r="H62" s="29">
        <v>9</v>
      </c>
      <c r="J62" s="29" t="s">
        <v>127</v>
      </c>
      <c r="K62" s="29">
        <v>2</v>
      </c>
      <c r="L62" s="29">
        <v>9</v>
      </c>
      <c r="N62" s="29" t="s">
        <v>127</v>
      </c>
      <c r="O62" s="29">
        <v>2</v>
      </c>
      <c r="P62" s="29">
        <v>9</v>
      </c>
    </row>
    <row r="63" spans="1:16" x14ac:dyDescent="0.3">
      <c r="A63" t="s">
        <v>178</v>
      </c>
      <c r="B63">
        <v>38.765198929999997</v>
      </c>
      <c r="C63">
        <v>56.440583089999997</v>
      </c>
      <c r="D63">
        <v>84.140942809999999</v>
      </c>
      <c r="F63" s="29" t="s">
        <v>166</v>
      </c>
      <c r="G63" s="29">
        <v>0</v>
      </c>
      <c r="H63" s="29"/>
      <c r="J63" s="29" t="s">
        <v>166</v>
      </c>
      <c r="K63" s="29">
        <v>0</v>
      </c>
      <c r="L63" s="29"/>
      <c r="N63" s="29" t="s">
        <v>166</v>
      </c>
      <c r="O63" s="29">
        <v>0</v>
      </c>
      <c r="P63" s="29"/>
    </row>
    <row r="64" spans="1:16" x14ac:dyDescent="0.3">
      <c r="A64" t="s">
        <v>178</v>
      </c>
      <c r="B64">
        <v>36.818959810000003</v>
      </c>
      <c r="C64">
        <v>49.379560009999999</v>
      </c>
      <c r="D64">
        <v>76.142964570000004</v>
      </c>
      <c r="F64" s="29" t="s">
        <v>133</v>
      </c>
      <c r="G64" s="29">
        <v>1</v>
      </c>
      <c r="H64" s="29"/>
      <c r="J64" s="29" t="s">
        <v>133</v>
      </c>
      <c r="K64" s="29">
        <v>9</v>
      </c>
      <c r="L64" s="29"/>
      <c r="N64" s="29" t="s">
        <v>133</v>
      </c>
      <c r="O64" s="29">
        <v>1</v>
      </c>
      <c r="P64" s="29"/>
    </row>
    <row r="65" spans="1:16" x14ac:dyDescent="0.3">
      <c r="A65" t="s">
        <v>178</v>
      </c>
      <c r="B65">
        <v>35.574938969999998</v>
      </c>
      <c r="C65">
        <v>47.255179769999998</v>
      </c>
      <c r="D65">
        <v>74.444506129999994</v>
      </c>
      <c r="F65" s="29" t="s">
        <v>139</v>
      </c>
      <c r="G65" s="29">
        <v>1.6235160004824403</v>
      </c>
      <c r="H65" s="29"/>
      <c r="J65" s="29" t="s">
        <v>139</v>
      </c>
      <c r="K65" s="29">
        <v>2.4423296571048603</v>
      </c>
      <c r="L65" s="29"/>
      <c r="N65" s="29" t="s">
        <v>139</v>
      </c>
      <c r="O65" s="29">
        <v>0.98055997679421325</v>
      </c>
      <c r="P65" s="29"/>
    </row>
    <row r="66" spans="1:16" x14ac:dyDescent="0.3">
      <c r="A66" t="s">
        <v>178</v>
      </c>
      <c r="B66">
        <v>36.818959810000003</v>
      </c>
      <c r="C66">
        <v>49.379560009999999</v>
      </c>
      <c r="D66">
        <v>76.142964570000004</v>
      </c>
      <c r="F66" s="29" t="s">
        <v>167</v>
      </c>
      <c r="G66" s="29">
        <v>0.17572707086719119</v>
      </c>
      <c r="H66" s="29"/>
      <c r="J66" s="29" t="s">
        <v>167</v>
      </c>
      <c r="K66" s="29">
        <v>1.8611062191784461E-2</v>
      </c>
      <c r="L66" s="29"/>
      <c r="N66" s="29" t="s">
        <v>167</v>
      </c>
      <c r="O66" s="29">
        <v>0.25312424412150275</v>
      </c>
      <c r="P66" s="29"/>
    </row>
    <row r="67" spans="1:16" x14ac:dyDescent="0.3">
      <c r="A67" t="s">
        <v>178</v>
      </c>
      <c r="B67">
        <v>37.638994629999999</v>
      </c>
      <c r="C67">
        <v>52.448930150000002</v>
      </c>
      <c r="D67">
        <v>79.570077650000002</v>
      </c>
      <c r="F67" s="29" t="s">
        <v>168</v>
      </c>
      <c r="G67" s="29">
        <v>6.3137515146750438</v>
      </c>
      <c r="H67" s="29"/>
      <c r="J67" s="29" t="s">
        <v>168</v>
      </c>
      <c r="K67" s="29">
        <v>1.8331129326562374</v>
      </c>
      <c r="L67" s="29"/>
      <c r="N67" s="29" t="s">
        <v>168</v>
      </c>
      <c r="O67" s="29">
        <v>6.3137515146750438</v>
      </c>
      <c r="P67" s="29"/>
    </row>
    <row r="68" spans="1:16" x14ac:dyDescent="0.3">
      <c r="A68" t="s">
        <v>178</v>
      </c>
      <c r="B68">
        <v>36.223418500000001</v>
      </c>
      <c r="C68">
        <v>47.931044890000003</v>
      </c>
      <c r="D68">
        <v>75.315422990000002</v>
      </c>
      <c r="F68" s="29" t="s">
        <v>169</v>
      </c>
      <c r="G68" s="29">
        <v>0.35145414173438239</v>
      </c>
      <c r="H68" s="29"/>
      <c r="J68" s="29" t="s">
        <v>169</v>
      </c>
      <c r="K68" s="29">
        <v>3.7222124383568922E-2</v>
      </c>
      <c r="L68" s="29"/>
      <c r="N68" s="29" t="s">
        <v>169</v>
      </c>
      <c r="O68" s="29">
        <v>0.5062484882430055</v>
      </c>
      <c r="P68" s="29"/>
    </row>
    <row r="69" spans="1:16" ht="15" thickBot="1" x14ac:dyDescent="0.35">
      <c r="A69" t="s">
        <v>178</v>
      </c>
      <c r="B69">
        <v>31.371280339999998</v>
      </c>
      <c r="C69">
        <v>48.144353750000001</v>
      </c>
      <c r="D69">
        <v>77.733913150000006</v>
      </c>
      <c r="F69" s="30" t="s">
        <v>170</v>
      </c>
      <c r="G69" s="30">
        <v>12.706204736174707</v>
      </c>
      <c r="H69" s="30"/>
      <c r="J69" s="30" t="s">
        <v>170</v>
      </c>
      <c r="K69" s="30">
        <v>2.2621571627982053</v>
      </c>
      <c r="L69" s="30"/>
      <c r="N69" s="30" t="s">
        <v>170</v>
      </c>
      <c r="O69" s="30">
        <v>12.706204736174707</v>
      </c>
      <c r="P69" s="30"/>
    </row>
    <row r="71" spans="1:16" x14ac:dyDescent="0.3">
      <c r="A71" t="s">
        <v>118</v>
      </c>
      <c r="F71" t="s">
        <v>161</v>
      </c>
      <c r="J71" t="s">
        <v>161</v>
      </c>
      <c r="N71" t="s">
        <v>161</v>
      </c>
    </row>
    <row r="72" spans="1:16" ht="15" thickBot="1" x14ac:dyDescent="0.35">
      <c r="A72" t="s">
        <v>146</v>
      </c>
    </row>
    <row r="73" spans="1:16" x14ac:dyDescent="0.3">
      <c r="A73" t="s">
        <v>177</v>
      </c>
      <c r="B73" s="11">
        <v>95.097119329999998</v>
      </c>
      <c r="C73" s="11">
        <v>99.372314680000002</v>
      </c>
      <c r="D73" s="11">
        <v>99.926955160000006</v>
      </c>
      <c r="F73" s="31"/>
      <c r="G73" s="31" t="s">
        <v>162</v>
      </c>
      <c r="H73" s="31" t="s">
        <v>163</v>
      </c>
      <c r="J73" s="31"/>
      <c r="K73" s="31" t="s">
        <v>162</v>
      </c>
      <c r="L73" s="31" t="s">
        <v>163</v>
      </c>
      <c r="N73" s="31"/>
      <c r="O73" s="31" t="s">
        <v>162</v>
      </c>
      <c r="P73" s="31" t="s">
        <v>163</v>
      </c>
    </row>
    <row r="74" spans="1:16" x14ac:dyDescent="0.3">
      <c r="A74" t="s">
        <v>177</v>
      </c>
      <c r="B74" s="11">
        <v>95.611148259999993</v>
      </c>
      <c r="C74" s="11">
        <v>99.485650980000003</v>
      </c>
      <c r="D74" s="11">
        <v>99.986664939999997</v>
      </c>
      <c r="F74" s="29" t="s">
        <v>164</v>
      </c>
      <c r="G74" s="29">
        <v>95.354133794999996</v>
      </c>
      <c r="H74" s="29">
        <v>95.692512656666665</v>
      </c>
      <c r="J74" s="29" t="s">
        <v>164</v>
      </c>
      <c r="K74" s="29">
        <v>99.428982829999995</v>
      </c>
      <c r="L74" s="29">
        <v>98.581618066666678</v>
      </c>
      <c r="N74" s="29" t="s">
        <v>164</v>
      </c>
      <c r="O74" s="29">
        <v>99.956810050000001</v>
      </c>
      <c r="P74" s="29">
        <v>99.703715563333333</v>
      </c>
    </row>
    <row r="75" spans="1:16" x14ac:dyDescent="0.3">
      <c r="A75" t="s">
        <v>178</v>
      </c>
      <c r="B75">
        <v>93.302402290000003</v>
      </c>
      <c r="C75">
        <v>97.877078490000002</v>
      </c>
      <c r="D75">
        <v>99.711735300000001</v>
      </c>
      <c r="F75" s="29" t="s">
        <v>165</v>
      </c>
      <c r="G75" s="29">
        <v>0.13211287043846984</v>
      </c>
      <c r="H75" s="29">
        <v>2.8007641358097723</v>
      </c>
      <c r="J75" s="29" t="s">
        <v>165</v>
      </c>
      <c r="K75" s="29">
        <v>6.4225584488450315E-3</v>
      </c>
      <c r="L75" s="29">
        <v>0.30894607868723412</v>
      </c>
      <c r="N75" s="29" t="s">
        <v>165</v>
      </c>
      <c r="O75" s="29">
        <v>1.7826289138236924E-3</v>
      </c>
      <c r="P75" s="29">
        <v>3.7984600818075018E-2</v>
      </c>
    </row>
    <row r="76" spans="1:16" ht="15" thickBot="1" x14ac:dyDescent="0.35">
      <c r="A76" t="s">
        <v>178</v>
      </c>
      <c r="B76">
        <v>94.644345299999998</v>
      </c>
      <c r="C76">
        <v>97.99986663</v>
      </c>
      <c r="D76">
        <v>99.428411479999994</v>
      </c>
      <c r="F76" s="29" t="s">
        <v>127</v>
      </c>
      <c r="G76" s="29">
        <v>2</v>
      </c>
      <c r="H76" s="29">
        <v>6</v>
      </c>
      <c r="J76" s="29" t="s">
        <v>127</v>
      </c>
      <c r="K76" s="29">
        <v>2</v>
      </c>
      <c r="L76" s="29">
        <v>6</v>
      </c>
      <c r="N76" s="29" t="s">
        <v>127</v>
      </c>
      <c r="O76" s="29">
        <v>2</v>
      </c>
      <c r="P76" s="29">
        <v>6</v>
      </c>
    </row>
    <row r="77" spans="1:16" ht="16.2" thickBot="1" x14ac:dyDescent="0.35">
      <c r="A77" t="s">
        <v>178</v>
      </c>
      <c r="B77" s="16">
        <v>97.478762219999993</v>
      </c>
      <c r="C77" s="16">
        <v>99.100552739999998</v>
      </c>
      <c r="D77" s="16">
        <v>99.515842410000005</v>
      </c>
      <c r="F77" s="29" t="s">
        <v>166</v>
      </c>
      <c r="G77" s="29">
        <v>0</v>
      </c>
      <c r="H77" s="29"/>
      <c r="J77" s="29" t="s">
        <v>166</v>
      </c>
      <c r="K77" s="29">
        <v>0</v>
      </c>
      <c r="L77" s="29"/>
      <c r="N77" s="29" t="s">
        <v>166</v>
      </c>
      <c r="O77" s="29">
        <v>0</v>
      </c>
      <c r="P77" s="29"/>
    </row>
    <row r="78" spans="1:16" x14ac:dyDescent="0.3">
      <c r="A78" t="s">
        <v>178</v>
      </c>
      <c r="B78">
        <v>97.457384090000005</v>
      </c>
      <c r="C78">
        <v>99.190160219999996</v>
      </c>
      <c r="D78">
        <v>99.798944300000002</v>
      </c>
      <c r="F78" s="29" t="s">
        <v>133</v>
      </c>
      <c r="G78" s="29">
        <v>6</v>
      </c>
      <c r="H78" s="29"/>
      <c r="J78" s="29" t="s">
        <v>133</v>
      </c>
      <c r="K78" s="29">
        <v>6</v>
      </c>
      <c r="L78" s="29"/>
      <c r="N78" s="29" t="s">
        <v>133</v>
      </c>
      <c r="O78" s="29">
        <v>6</v>
      </c>
      <c r="P78" s="29"/>
    </row>
    <row r="79" spans="1:16" x14ac:dyDescent="0.3">
      <c r="A79" t="s">
        <v>178</v>
      </c>
      <c r="B79">
        <v>96.299684580000005</v>
      </c>
      <c r="C79">
        <v>98.830866150000006</v>
      </c>
      <c r="D79">
        <v>99.9333144</v>
      </c>
      <c r="F79" s="29" t="s">
        <v>139</v>
      </c>
      <c r="G79" s="29">
        <v>-0.46355423535244455</v>
      </c>
      <c r="H79" s="29"/>
      <c r="J79" s="29" t="s">
        <v>139</v>
      </c>
      <c r="K79" s="29">
        <v>3.622994188047767</v>
      </c>
      <c r="L79" s="29"/>
      <c r="N79" s="29" t="s">
        <v>139</v>
      </c>
      <c r="O79" s="29">
        <v>2.9781838170151773</v>
      </c>
      <c r="P79" s="29"/>
    </row>
    <row r="80" spans="1:16" x14ac:dyDescent="0.3">
      <c r="A80" t="s">
        <v>178</v>
      </c>
      <c r="B80">
        <v>94.97249746</v>
      </c>
      <c r="C80">
        <v>98.491184169999997</v>
      </c>
      <c r="D80">
        <v>99.834045489999994</v>
      </c>
      <c r="F80" s="29" t="s">
        <v>167</v>
      </c>
      <c r="G80" s="29">
        <v>0.32965325590785244</v>
      </c>
      <c r="H80" s="29"/>
      <c r="J80" s="29" t="s">
        <v>167</v>
      </c>
      <c r="K80" s="29">
        <v>5.5287303505833349E-3</v>
      </c>
      <c r="L80" s="29"/>
      <c r="N80" s="29" t="s">
        <v>167</v>
      </c>
      <c r="O80" s="29">
        <v>1.2347290050180275E-2</v>
      </c>
      <c r="P80" s="29"/>
    </row>
    <row r="81" spans="1:16" x14ac:dyDescent="0.3">
      <c r="F81" s="29" t="s">
        <v>168</v>
      </c>
      <c r="G81" s="29">
        <v>1.9431802805153031</v>
      </c>
      <c r="H81" s="29"/>
      <c r="J81" s="29" t="s">
        <v>168</v>
      </c>
      <c r="K81" s="29">
        <v>1.9431802805153031</v>
      </c>
      <c r="L81" s="29"/>
      <c r="N81" s="29" t="s">
        <v>168</v>
      </c>
      <c r="O81" s="29">
        <v>1.9431802805153031</v>
      </c>
      <c r="P81" s="29"/>
    </row>
    <row r="82" spans="1:16" x14ac:dyDescent="0.3">
      <c r="F82" s="29" t="s">
        <v>169</v>
      </c>
      <c r="G82" s="29">
        <v>0.65930651181570488</v>
      </c>
      <c r="H82" s="29"/>
      <c r="J82" s="29" t="s">
        <v>169</v>
      </c>
      <c r="K82" s="29">
        <v>1.105746070116667E-2</v>
      </c>
      <c r="L82" s="29"/>
      <c r="N82" s="29" t="s">
        <v>169</v>
      </c>
      <c r="O82" s="29">
        <v>2.469458010036055E-2</v>
      </c>
      <c r="P82" s="29"/>
    </row>
    <row r="83" spans="1:16" ht="15" thickBot="1" x14ac:dyDescent="0.35">
      <c r="F83" s="30" t="s">
        <v>170</v>
      </c>
      <c r="G83" s="30">
        <v>2.4469118511449697</v>
      </c>
      <c r="H83" s="30"/>
      <c r="J83" s="30" t="s">
        <v>170</v>
      </c>
      <c r="K83" s="30">
        <v>2.4469118511449697</v>
      </c>
      <c r="L83" s="30"/>
      <c r="N83" s="30" t="s">
        <v>170</v>
      </c>
      <c r="O83" s="30">
        <v>2.4469118511449697</v>
      </c>
      <c r="P83" s="30"/>
    </row>
    <row r="85" spans="1:16" x14ac:dyDescent="0.3">
      <c r="A85" t="s">
        <v>119</v>
      </c>
      <c r="F85" t="s">
        <v>161</v>
      </c>
      <c r="J85" t="s">
        <v>161</v>
      </c>
      <c r="N85" t="s">
        <v>161</v>
      </c>
    </row>
    <row r="86" spans="1:16" ht="15" thickBot="1" x14ac:dyDescent="0.35">
      <c r="A86" t="s">
        <v>146</v>
      </c>
    </row>
    <row r="87" spans="1:16" ht="15" thickBot="1" x14ac:dyDescent="0.35">
      <c r="A87" t="s">
        <v>177</v>
      </c>
      <c r="B87">
        <v>97.93399731846813</v>
      </c>
      <c r="C87">
        <v>99.626476990393243</v>
      </c>
      <c r="D87">
        <v>99.923117490171478</v>
      </c>
      <c r="F87" s="31"/>
      <c r="G87" s="31" t="s">
        <v>162</v>
      </c>
      <c r="H87" s="31" t="s">
        <v>163</v>
      </c>
      <c r="J87" s="31"/>
      <c r="K87" s="31" t="s">
        <v>162</v>
      </c>
      <c r="L87" s="31" t="s">
        <v>163</v>
      </c>
      <c r="N87" s="31"/>
      <c r="O87" s="31" t="s">
        <v>162</v>
      </c>
      <c r="P87" s="31" t="s">
        <v>163</v>
      </c>
    </row>
    <row r="88" spans="1:16" ht="16.2" thickBot="1" x14ac:dyDescent="0.35">
      <c r="A88" t="s">
        <v>177</v>
      </c>
      <c r="B88" s="34">
        <v>95.618964579999997</v>
      </c>
      <c r="C88" s="34">
        <v>98.768739769999996</v>
      </c>
      <c r="D88" s="34">
        <v>99.901393170000006</v>
      </c>
      <c r="F88" s="29" t="s">
        <v>164</v>
      </c>
      <c r="G88" s="29">
        <v>96.77648094923407</v>
      </c>
      <c r="H88" s="29">
        <v>93.30563359833333</v>
      </c>
      <c r="J88" s="29" t="s">
        <v>164</v>
      </c>
      <c r="K88" s="29">
        <v>99.197608380196613</v>
      </c>
      <c r="L88" s="29">
        <v>98.376719471666661</v>
      </c>
      <c r="N88" s="29" t="s">
        <v>164</v>
      </c>
      <c r="O88" s="29">
        <v>99.912255330085742</v>
      </c>
      <c r="P88" s="29">
        <v>99.892192224999988</v>
      </c>
    </row>
    <row r="89" spans="1:16" x14ac:dyDescent="0.3">
      <c r="A89" t="s">
        <v>178</v>
      </c>
      <c r="B89">
        <v>96.227314919999998</v>
      </c>
      <c r="C89">
        <v>99.171200170000006</v>
      </c>
      <c r="D89">
        <v>99.940381099999996</v>
      </c>
      <c r="F89" s="29" t="s">
        <v>165</v>
      </c>
      <c r="G89" s="29">
        <v>2.6796882900896324</v>
      </c>
      <c r="H89" s="29">
        <v>11.840347204630278</v>
      </c>
      <c r="J89" s="29" t="s">
        <v>165</v>
      </c>
      <c r="K89" s="29">
        <v>0.36785656962396673</v>
      </c>
      <c r="L89" s="29">
        <v>0.4105251043293533</v>
      </c>
      <c r="N89" s="29" t="s">
        <v>165</v>
      </c>
      <c r="O89" s="29">
        <v>2.3597304345631914E-4</v>
      </c>
      <c r="P89" s="29">
        <v>1.6704022408435399E-3</v>
      </c>
    </row>
    <row r="90" spans="1:16" x14ac:dyDescent="0.3">
      <c r="A90" t="s">
        <v>178</v>
      </c>
      <c r="B90">
        <v>93.379562870000001</v>
      </c>
      <c r="C90">
        <v>98.206675079999997</v>
      </c>
      <c r="D90">
        <v>99.846841810000001</v>
      </c>
      <c r="F90" s="29" t="s">
        <v>127</v>
      </c>
      <c r="G90" s="29">
        <v>2</v>
      </c>
      <c r="H90" s="29">
        <v>6</v>
      </c>
      <c r="J90" s="29" t="s">
        <v>127</v>
      </c>
      <c r="K90" s="29">
        <v>2</v>
      </c>
      <c r="L90" s="29">
        <v>6</v>
      </c>
      <c r="N90" s="29" t="s">
        <v>127</v>
      </c>
      <c r="O90" s="29">
        <v>2</v>
      </c>
      <c r="P90" s="29">
        <v>6</v>
      </c>
    </row>
    <row r="91" spans="1:16" x14ac:dyDescent="0.3">
      <c r="A91" t="s">
        <v>178</v>
      </c>
      <c r="B91">
        <v>93.973423150000002</v>
      </c>
      <c r="C91">
        <v>98.474284339999997</v>
      </c>
      <c r="D91">
        <v>99.840450200000006</v>
      </c>
      <c r="F91" s="29" t="s">
        <v>166</v>
      </c>
      <c r="G91" s="29">
        <v>0</v>
      </c>
      <c r="H91" s="29"/>
      <c r="J91" s="29" t="s">
        <v>166</v>
      </c>
      <c r="K91" s="29">
        <v>0</v>
      </c>
      <c r="L91" s="29"/>
      <c r="N91" s="29" t="s">
        <v>166</v>
      </c>
      <c r="O91" s="29">
        <v>0</v>
      </c>
      <c r="P91" s="29"/>
    </row>
    <row r="92" spans="1:16" x14ac:dyDescent="0.3">
      <c r="A92" t="s">
        <v>178</v>
      </c>
      <c r="B92">
        <v>95.606594520000002</v>
      </c>
      <c r="C92">
        <v>98.73901309</v>
      </c>
      <c r="D92">
        <v>99.921540919999998</v>
      </c>
      <c r="F92" s="29" t="s">
        <v>133</v>
      </c>
      <c r="G92" s="29">
        <v>4</v>
      </c>
      <c r="H92" s="29"/>
      <c r="J92" s="29" t="s">
        <v>133</v>
      </c>
      <c r="K92" s="29">
        <v>2</v>
      </c>
      <c r="L92" s="29"/>
      <c r="N92" s="29" t="s">
        <v>133</v>
      </c>
      <c r="O92" s="29">
        <v>5</v>
      </c>
      <c r="P92" s="29"/>
    </row>
    <row r="93" spans="1:16" x14ac:dyDescent="0.3">
      <c r="A93" t="s">
        <v>178</v>
      </c>
      <c r="B93">
        <v>86.640187990000001</v>
      </c>
      <c r="C93">
        <v>97.258426400000005</v>
      </c>
      <c r="D93">
        <v>99.913001519999995</v>
      </c>
      <c r="F93" s="29" t="s">
        <v>139</v>
      </c>
      <c r="G93" s="29">
        <v>1.9068185612822088</v>
      </c>
      <c r="H93" s="29"/>
      <c r="J93" s="29" t="s">
        <v>139</v>
      </c>
      <c r="K93" s="29">
        <v>1.6341182379403962</v>
      </c>
      <c r="L93" s="29"/>
      <c r="N93" s="29" t="s">
        <v>139</v>
      </c>
      <c r="O93" s="29">
        <v>1.0077168115785646</v>
      </c>
      <c r="P93" s="29"/>
    </row>
    <row r="94" spans="1:16" x14ac:dyDescent="0.3">
      <c r="A94" t="s">
        <v>178</v>
      </c>
      <c r="B94">
        <v>94.006718140000004</v>
      </c>
      <c r="C94">
        <v>98.410717750000003</v>
      </c>
      <c r="D94">
        <v>99.890937800000003</v>
      </c>
      <c r="F94" s="29" t="s">
        <v>167</v>
      </c>
      <c r="G94" s="29">
        <v>6.4609432328073868E-2</v>
      </c>
      <c r="H94" s="29"/>
      <c r="J94" s="29" t="s">
        <v>167</v>
      </c>
      <c r="K94" s="29">
        <v>0.12192399093401968</v>
      </c>
      <c r="L94" s="29"/>
      <c r="N94" s="29" t="s">
        <v>167</v>
      </c>
      <c r="O94" s="29">
        <v>0.17992004143102669</v>
      </c>
      <c r="P94" s="29"/>
    </row>
    <row r="95" spans="1:16" x14ac:dyDescent="0.3">
      <c r="F95" s="29" t="s">
        <v>168</v>
      </c>
      <c r="G95" s="29">
        <v>2.1318467863266499</v>
      </c>
      <c r="H95" s="29"/>
      <c r="J95" s="29" t="s">
        <v>168</v>
      </c>
      <c r="K95" s="29">
        <v>2.9199855803537269</v>
      </c>
      <c r="L95" s="29"/>
      <c r="N95" s="29" t="s">
        <v>168</v>
      </c>
      <c r="O95" s="29">
        <v>2.0150483733330233</v>
      </c>
      <c r="P95" s="29"/>
    </row>
    <row r="96" spans="1:16" x14ac:dyDescent="0.3">
      <c r="F96" s="29" t="s">
        <v>169</v>
      </c>
      <c r="G96" s="29">
        <v>0.12921886465614774</v>
      </c>
      <c r="H96" s="29"/>
      <c r="J96" s="29" t="s">
        <v>169</v>
      </c>
      <c r="K96" s="29">
        <v>0.24384798186803935</v>
      </c>
      <c r="L96" s="29"/>
      <c r="N96" s="29" t="s">
        <v>169</v>
      </c>
      <c r="O96" s="29">
        <v>0.35984008286205338</v>
      </c>
      <c r="P96" s="29"/>
    </row>
    <row r="97" spans="6:16" ht="15" thickBot="1" x14ac:dyDescent="0.35">
      <c r="F97" s="30" t="s">
        <v>170</v>
      </c>
      <c r="G97" s="30">
        <v>2.7764451051977934</v>
      </c>
      <c r="H97" s="30"/>
      <c r="J97" s="30" t="s">
        <v>170</v>
      </c>
      <c r="K97" s="30">
        <v>4.3026527297494637</v>
      </c>
      <c r="L97" s="30"/>
      <c r="N97" s="30" t="s">
        <v>170</v>
      </c>
      <c r="O97" s="30">
        <v>2.570581835636315</v>
      </c>
      <c r="P97" s="30"/>
    </row>
  </sheetData>
  <mergeCells count="9">
    <mergeCell ref="T21:T23"/>
    <mergeCell ref="S15:S23"/>
    <mergeCell ref="S3:S14"/>
    <mergeCell ref="T3:T5"/>
    <mergeCell ref="T6:T8"/>
    <mergeCell ref="T9:T11"/>
    <mergeCell ref="T12:T14"/>
    <mergeCell ref="T15:T17"/>
    <mergeCell ref="T18:T20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A79DAD-F0A5-4489-AA12-8E6E270C992B}">
  <dimension ref="A1:AI60"/>
  <sheetViews>
    <sheetView topLeftCell="A25" workbookViewId="0">
      <selection activeCell="B29" sqref="B29:D31"/>
    </sheetView>
  </sheetViews>
  <sheetFormatPr defaultRowHeight="14.4" x14ac:dyDescent="0.3"/>
  <sheetData>
    <row r="1" spans="1:32" x14ac:dyDescent="0.3">
      <c r="A1" t="s">
        <v>117</v>
      </c>
    </row>
    <row r="2" spans="1:32" x14ac:dyDescent="0.3">
      <c r="A2" t="s">
        <v>146</v>
      </c>
      <c r="F2" t="s">
        <v>121</v>
      </c>
      <c r="P2" t="s">
        <v>121</v>
      </c>
      <c r="AA2" t="s">
        <v>121</v>
      </c>
    </row>
    <row r="3" spans="1:32" ht="15" thickBot="1" x14ac:dyDescent="0.35">
      <c r="A3">
        <v>0</v>
      </c>
      <c r="B3" s="11">
        <v>37.372759309999999</v>
      </c>
      <c r="C3" s="11">
        <v>52.411737170000002</v>
      </c>
      <c r="D3" s="11">
        <v>82.140687909999997</v>
      </c>
      <c r="E3" s="11"/>
    </row>
    <row r="4" spans="1:32" x14ac:dyDescent="0.3">
      <c r="A4">
        <v>0</v>
      </c>
      <c r="B4" s="11">
        <v>40.861925069999998</v>
      </c>
      <c r="C4" s="11">
        <v>51.847843650000002</v>
      </c>
      <c r="D4" s="11">
        <v>77.535243410000007</v>
      </c>
      <c r="E4" s="11"/>
      <c r="F4" s="32" t="s">
        <v>122</v>
      </c>
      <c r="G4" s="32"/>
      <c r="P4" s="32" t="s">
        <v>122</v>
      </c>
      <c r="Q4" s="32"/>
      <c r="AA4" s="32" t="s">
        <v>122</v>
      </c>
      <c r="AB4" s="32"/>
    </row>
    <row r="5" spans="1:32" x14ac:dyDescent="0.3">
      <c r="A5">
        <v>1</v>
      </c>
      <c r="B5">
        <v>36.077846229999999</v>
      </c>
      <c r="C5">
        <v>47.265377749999999</v>
      </c>
      <c r="D5">
        <v>75.739083059999999</v>
      </c>
      <c r="F5" s="29" t="s">
        <v>123</v>
      </c>
      <c r="G5" s="29">
        <v>0.52168242365552764</v>
      </c>
      <c r="P5" s="29" t="s">
        <v>123</v>
      </c>
      <c r="Q5" s="29">
        <v>0.2881424813374468</v>
      </c>
      <c r="AA5" s="29" t="s">
        <v>123</v>
      </c>
      <c r="AB5" s="29">
        <v>0.31341347992355784</v>
      </c>
    </row>
    <row r="6" spans="1:32" x14ac:dyDescent="0.3">
      <c r="A6">
        <v>1</v>
      </c>
      <c r="B6">
        <v>35.387402600000001</v>
      </c>
      <c r="C6">
        <v>47.7610715</v>
      </c>
      <c r="D6">
        <v>77.222966650000004</v>
      </c>
      <c r="F6" s="29" t="s">
        <v>124</v>
      </c>
      <c r="G6" s="29">
        <v>0.27215255115110537</v>
      </c>
      <c r="P6" s="29" t="s">
        <v>124</v>
      </c>
      <c r="Q6" s="29">
        <v>8.3026089551300891E-2</v>
      </c>
      <c r="AA6" s="29" t="s">
        <v>124</v>
      </c>
      <c r="AB6" s="29">
        <v>9.8228009397794386E-2</v>
      </c>
    </row>
    <row r="7" spans="1:32" x14ac:dyDescent="0.3">
      <c r="A7">
        <v>1</v>
      </c>
      <c r="B7">
        <v>38.765198929999997</v>
      </c>
      <c r="C7">
        <v>56.440583089999997</v>
      </c>
      <c r="D7">
        <v>84.140942809999999</v>
      </c>
      <c r="F7" s="29" t="s">
        <v>125</v>
      </c>
      <c r="G7" s="29">
        <v>0.19128061239011707</v>
      </c>
      <c r="P7" s="29" t="s">
        <v>125</v>
      </c>
      <c r="Q7" s="29">
        <v>-1.8859900498554572E-2</v>
      </c>
      <c r="AA7" s="29" t="s">
        <v>125</v>
      </c>
      <c r="AB7" s="29">
        <v>-1.9688784468951206E-3</v>
      </c>
    </row>
    <row r="8" spans="1:32" x14ac:dyDescent="0.3">
      <c r="A8">
        <v>4</v>
      </c>
      <c r="B8">
        <v>36.818959810000003</v>
      </c>
      <c r="C8">
        <v>49.379560009999999</v>
      </c>
      <c r="D8">
        <v>76.142964570000004</v>
      </c>
      <c r="F8" s="29" t="s">
        <v>126</v>
      </c>
      <c r="G8" s="29">
        <v>2.106925586497701</v>
      </c>
      <c r="P8" s="29" t="s">
        <v>126</v>
      </c>
      <c r="Q8" s="29">
        <v>2.9466784599414662</v>
      </c>
      <c r="AA8" s="29" t="s">
        <v>126</v>
      </c>
      <c r="AB8" s="29">
        <v>2.9987995847664091</v>
      </c>
    </row>
    <row r="9" spans="1:32" ht="15" thickBot="1" x14ac:dyDescent="0.35">
      <c r="A9">
        <v>4</v>
      </c>
      <c r="B9">
        <v>35.574938969999998</v>
      </c>
      <c r="C9">
        <v>47.255179769999998</v>
      </c>
      <c r="D9">
        <v>74.444506129999994</v>
      </c>
      <c r="F9" s="30" t="s">
        <v>127</v>
      </c>
      <c r="G9" s="30">
        <v>11</v>
      </c>
      <c r="P9" s="30" t="s">
        <v>127</v>
      </c>
      <c r="Q9" s="30">
        <v>11</v>
      </c>
      <c r="AA9" s="30" t="s">
        <v>127</v>
      </c>
      <c r="AB9" s="30">
        <v>11</v>
      </c>
    </row>
    <row r="10" spans="1:32" x14ac:dyDescent="0.3">
      <c r="A10">
        <v>4</v>
      </c>
      <c r="B10">
        <v>36.818959810000003</v>
      </c>
      <c r="C10">
        <v>49.379560009999999</v>
      </c>
      <c r="D10">
        <v>76.142964570000004</v>
      </c>
    </row>
    <row r="11" spans="1:32" ht="15" thickBot="1" x14ac:dyDescent="0.35">
      <c r="A11">
        <v>8</v>
      </c>
      <c r="B11">
        <v>37.638994629999999</v>
      </c>
      <c r="C11">
        <v>52.448930150000002</v>
      </c>
      <c r="D11">
        <v>79.570077650000002</v>
      </c>
      <c r="F11" t="s">
        <v>128</v>
      </c>
      <c r="P11" t="s">
        <v>128</v>
      </c>
      <c r="AA11" t="s">
        <v>128</v>
      </c>
    </row>
    <row r="12" spans="1:32" x14ac:dyDescent="0.3">
      <c r="A12">
        <v>8</v>
      </c>
      <c r="B12">
        <v>36.223418500000001</v>
      </c>
      <c r="C12">
        <v>47.931044890000003</v>
      </c>
      <c r="D12">
        <v>75.315422990000002</v>
      </c>
      <c r="F12" s="31"/>
      <c r="G12" s="31" t="s">
        <v>133</v>
      </c>
      <c r="H12" s="31" t="s">
        <v>134</v>
      </c>
      <c r="I12" s="31" t="s">
        <v>135</v>
      </c>
      <c r="J12" s="31" t="s">
        <v>136</v>
      </c>
      <c r="K12" s="31" t="s">
        <v>137</v>
      </c>
      <c r="P12" s="31"/>
      <c r="Q12" s="31" t="s">
        <v>133</v>
      </c>
      <c r="R12" s="31" t="s">
        <v>134</v>
      </c>
      <c r="S12" s="31" t="s">
        <v>135</v>
      </c>
      <c r="T12" s="31" t="s">
        <v>136</v>
      </c>
      <c r="U12" s="31" t="s">
        <v>137</v>
      </c>
      <c r="AA12" s="31"/>
      <c r="AB12" s="31" t="s">
        <v>133</v>
      </c>
      <c r="AC12" s="31" t="s">
        <v>134</v>
      </c>
      <c r="AD12" s="31" t="s">
        <v>135</v>
      </c>
      <c r="AE12" s="31" t="s">
        <v>136</v>
      </c>
      <c r="AF12" s="31" t="s">
        <v>137</v>
      </c>
    </row>
    <row r="13" spans="1:32" x14ac:dyDescent="0.3">
      <c r="A13">
        <v>8</v>
      </c>
      <c r="B13">
        <v>31.371280339999998</v>
      </c>
      <c r="C13">
        <v>48.144353750000001</v>
      </c>
      <c r="D13">
        <v>77.733913150000006</v>
      </c>
      <c r="F13" s="29" t="s">
        <v>129</v>
      </c>
      <c r="G13" s="29">
        <v>1</v>
      </c>
      <c r="H13" s="29">
        <v>14.938704943680825</v>
      </c>
      <c r="I13" s="29">
        <v>14.938704943680825</v>
      </c>
      <c r="J13" s="29">
        <v>3.3652284750515795</v>
      </c>
      <c r="K13" s="29">
        <v>9.9786890395609687E-2</v>
      </c>
      <c r="P13" s="29" t="s">
        <v>129</v>
      </c>
      <c r="Q13" s="29">
        <v>1</v>
      </c>
      <c r="R13" s="29">
        <v>7.075638078577569</v>
      </c>
      <c r="S13" s="29">
        <v>7.075638078577569</v>
      </c>
      <c r="T13" s="29">
        <v>0.81489211137541151</v>
      </c>
      <c r="U13" s="29">
        <v>0.39019822757925582</v>
      </c>
      <c r="AA13" s="29" t="s">
        <v>129</v>
      </c>
      <c r="AB13" s="29">
        <v>1</v>
      </c>
      <c r="AC13" s="29">
        <v>8.8160895885563093</v>
      </c>
      <c r="AD13" s="29">
        <v>8.8160895885563093</v>
      </c>
      <c r="AE13" s="29">
        <v>0.98034990418118573</v>
      </c>
      <c r="AF13" s="29">
        <v>0.34798352809475919</v>
      </c>
    </row>
    <row r="14" spans="1:32" x14ac:dyDescent="0.3">
      <c r="A14" s="33">
        <v>24</v>
      </c>
      <c r="B14">
        <v>34.367561109999997</v>
      </c>
      <c r="C14">
        <v>43.918512999999997</v>
      </c>
      <c r="D14">
        <v>69.217265260000005</v>
      </c>
      <c r="F14" s="29" t="s">
        <v>130</v>
      </c>
      <c r="G14" s="29">
        <v>9</v>
      </c>
      <c r="H14" s="29">
        <v>39.952218843348135</v>
      </c>
      <c r="I14" s="29">
        <v>4.439135427038682</v>
      </c>
      <c r="J14" s="29"/>
      <c r="K14" s="29"/>
      <c r="P14" s="29" t="s">
        <v>130</v>
      </c>
      <c r="Q14" s="29">
        <v>9</v>
      </c>
      <c r="R14" s="29">
        <v>78.146225516547091</v>
      </c>
      <c r="S14" s="29">
        <v>8.6829139462830103</v>
      </c>
      <c r="T14" s="29"/>
      <c r="U14" s="29"/>
      <c r="AA14" s="29" t="s">
        <v>130</v>
      </c>
      <c r="AB14" s="29">
        <v>9</v>
      </c>
      <c r="AC14" s="29">
        <v>80.935190546356679</v>
      </c>
      <c r="AD14" s="29">
        <v>8.992798949595187</v>
      </c>
      <c r="AE14" s="29"/>
      <c r="AF14" s="29"/>
    </row>
    <row r="15" spans="1:32" ht="15" thickBot="1" x14ac:dyDescent="0.35">
      <c r="A15" s="33">
        <v>24</v>
      </c>
      <c r="B15">
        <v>37.258650940000003</v>
      </c>
      <c r="C15">
        <v>48.679982440000003</v>
      </c>
      <c r="D15">
        <v>78.088537939999995</v>
      </c>
      <c r="F15" s="30" t="s">
        <v>131</v>
      </c>
      <c r="G15" s="30">
        <v>10</v>
      </c>
      <c r="H15" s="30">
        <v>54.89092378702896</v>
      </c>
      <c r="I15" s="30"/>
      <c r="J15" s="30"/>
      <c r="K15" s="30"/>
      <c r="P15" s="30" t="s">
        <v>131</v>
      </c>
      <c r="Q15" s="30">
        <v>10</v>
      </c>
      <c r="R15" s="30">
        <v>85.22186359512466</v>
      </c>
      <c r="S15" s="30"/>
      <c r="T15" s="30"/>
      <c r="U15" s="30"/>
      <c r="AA15" s="30" t="s">
        <v>131</v>
      </c>
      <c r="AB15" s="30">
        <v>10</v>
      </c>
      <c r="AC15" s="30">
        <v>89.751280134912989</v>
      </c>
      <c r="AD15" s="30"/>
      <c r="AE15" s="30"/>
      <c r="AF15" s="30"/>
    </row>
    <row r="16" spans="1:32" ht="15" thickBot="1" x14ac:dyDescent="0.35">
      <c r="A16" s="33">
        <v>24</v>
      </c>
      <c r="B16">
        <v>33.842314600000002</v>
      </c>
      <c r="C16">
        <v>46.61420476</v>
      </c>
      <c r="D16">
        <v>73.703661690000004</v>
      </c>
    </row>
    <row r="17" spans="1:35" x14ac:dyDescent="0.3">
      <c r="F17" s="31"/>
      <c r="G17" s="31" t="s">
        <v>138</v>
      </c>
      <c r="H17" s="31" t="s">
        <v>126</v>
      </c>
      <c r="I17" s="31" t="s">
        <v>139</v>
      </c>
      <c r="J17" s="31" t="s">
        <v>140</v>
      </c>
      <c r="K17" s="31" t="s">
        <v>141</v>
      </c>
      <c r="L17" s="31" t="s">
        <v>142</v>
      </c>
      <c r="M17" s="31" t="s">
        <v>143</v>
      </c>
      <c r="N17" s="31" t="s">
        <v>144</v>
      </c>
      <c r="P17" s="31"/>
      <c r="Q17" s="31" t="s">
        <v>138</v>
      </c>
      <c r="R17" s="31" t="s">
        <v>126</v>
      </c>
      <c r="S17" s="31" t="s">
        <v>139</v>
      </c>
      <c r="T17" s="31" t="s">
        <v>140</v>
      </c>
      <c r="U17" s="31" t="s">
        <v>141</v>
      </c>
      <c r="V17" s="31" t="s">
        <v>142</v>
      </c>
      <c r="W17" s="31" t="s">
        <v>143</v>
      </c>
      <c r="X17" s="31" t="s">
        <v>144</v>
      </c>
      <c r="AA17" s="31"/>
      <c r="AB17" s="31" t="s">
        <v>138</v>
      </c>
      <c r="AC17" s="31" t="s">
        <v>126</v>
      </c>
      <c r="AD17" s="31" t="s">
        <v>139</v>
      </c>
      <c r="AE17" s="31" t="s">
        <v>140</v>
      </c>
      <c r="AF17" s="31" t="s">
        <v>141</v>
      </c>
      <c r="AG17" s="31" t="s">
        <v>142</v>
      </c>
      <c r="AH17" s="31" t="s">
        <v>143</v>
      </c>
      <c r="AI17" s="31" t="s">
        <v>144</v>
      </c>
    </row>
    <row r="18" spans="1:35" x14ac:dyDescent="0.3">
      <c r="F18" s="29" t="s">
        <v>132</v>
      </c>
      <c r="G18" s="29">
        <v>37.967390186875001</v>
      </c>
      <c r="H18" s="29">
        <v>0.96766736492504057</v>
      </c>
      <c r="I18" s="29">
        <v>39.235993238044259</v>
      </c>
      <c r="J18" s="29">
        <v>2.2560675500967365E-11</v>
      </c>
      <c r="K18" s="29">
        <v>35.778374526103754</v>
      </c>
      <c r="L18" s="29">
        <v>40.156405847646248</v>
      </c>
      <c r="M18" s="29">
        <v>35.778374526103754</v>
      </c>
      <c r="N18" s="29">
        <v>40.156405847646248</v>
      </c>
      <c r="P18" s="29" t="s">
        <v>132</v>
      </c>
      <c r="Q18" s="29">
        <v>50.94567546166666</v>
      </c>
      <c r="R18" s="29">
        <v>1.353348499295016</v>
      </c>
      <c r="S18" s="29">
        <v>37.644165924893102</v>
      </c>
      <c r="T18" s="29">
        <v>3.2684602604298229E-11</v>
      </c>
      <c r="U18" s="29">
        <v>47.884188460224237</v>
      </c>
      <c r="V18" s="29">
        <v>54.007162463109083</v>
      </c>
      <c r="W18" s="29">
        <v>47.884188460224237</v>
      </c>
      <c r="X18" s="29">
        <v>54.007162463109083</v>
      </c>
      <c r="AA18" s="29" t="s">
        <v>132</v>
      </c>
      <c r="AB18" s="29">
        <v>78.858567796718759</v>
      </c>
      <c r="AC18" s="29">
        <v>1.3772866544152071</v>
      </c>
      <c r="AD18" s="29">
        <v>57.256466940937528</v>
      </c>
      <c r="AE18" s="29">
        <v>7.6134062392181533E-13</v>
      </c>
      <c r="AF18" s="29">
        <v>75.742928926207028</v>
      </c>
      <c r="AG18" s="29">
        <v>81.97420666723049</v>
      </c>
      <c r="AH18" s="29">
        <v>75.742928926207028</v>
      </c>
      <c r="AI18" s="29">
        <v>81.97420666723049</v>
      </c>
    </row>
    <row r="19" spans="1:35" ht="15" thickBot="1" x14ac:dyDescent="0.35">
      <c r="F19" s="30" t="s">
        <v>145</v>
      </c>
      <c r="G19" s="30">
        <v>-0.37768225270833317</v>
      </c>
      <c r="H19" s="30">
        <v>0.20588243699341746</v>
      </c>
      <c r="I19" s="30">
        <v>-1.8344559070884154</v>
      </c>
      <c r="J19" s="30">
        <v>9.9786890395609715E-2</v>
      </c>
      <c r="K19" s="30">
        <v>-0.84342068224734268</v>
      </c>
      <c r="L19" s="30">
        <v>8.8056176830676347E-2</v>
      </c>
      <c r="M19" s="30">
        <v>-0.84342068224734268</v>
      </c>
      <c r="N19" s="30">
        <v>8.8056176830676347E-2</v>
      </c>
      <c r="P19" s="30" t="s">
        <v>145</v>
      </c>
      <c r="Q19" s="30">
        <v>-0.25992790611111083</v>
      </c>
      <c r="R19" s="30">
        <v>0.28794056432586845</v>
      </c>
      <c r="S19" s="30">
        <v>-0.90271374830308693</v>
      </c>
      <c r="T19" s="30">
        <v>0.39019822757925671</v>
      </c>
      <c r="U19" s="30">
        <v>-0.91129471616103153</v>
      </c>
      <c r="V19" s="30">
        <v>0.39143890393880987</v>
      </c>
      <c r="W19" s="30">
        <v>-0.91129471616103153</v>
      </c>
      <c r="X19" s="30">
        <v>0.39143890393880987</v>
      </c>
      <c r="AA19" s="30" t="s">
        <v>145</v>
      </c>
      <c r="AB19" s="30">
        <v>-0.29014032984374977</v>
      </c>
      <c r="AC19" s="30">
        <v>0.29303368401959001</v>
      </c>
      <c r="AD19" s="30">
        <v>-0.99012620618847758</v>
      </c>
      <c r="AE19" s="30">
        <v>0.34798352809475874</v>
      </c>
      <c r="AF19" s="30">
        <v>-0.95302857708981126</v>
      </c>
      <c r="AG19" s="30">
        <v>0.37274791740231178</v>
      </c>
      <c r="AH19" s="30">
        <v>-0.95302857708981126</v>
      </c>
      <c r="AI19" s="30">
        <v>0.37274791740231178</v>
      </c>
    </row>
    <row r="22" spans="1:35" x14ac:dyDescent="0.3">
      <c r="A22" t="s">
        <v>118</v>
      </c>
    </row>
    <row r="23" spans="1:35" x14ac:dyDescent="0.3">
      <c r="A23" t="s">
        <v>146</v>
      </c>
      <c r="F23" t="s">
        <v>121</v>
      </c>
      <c r="P23" t="s">
        <v>121</v>
      </c>
      <c r="AA23" t="s">
        <v>121</v>
      </c>
    </row>
    <row r="24" spans="1:35" ht="15" thickBot="1" x14ac:dyDescent="0.35">
      <c r="A24">
        <v>0</v>
      </c>
      <c r="B24" s="11">
        <v>95.097119329999998</v>
      </c>
      <c r="C24" s="11">
        <v>99.372314680000002</v>
      </c>
      <c r="D24" s="11">
        <v>99.926955160000006</v>
      </c>
      <c r="E24" s="11"/>
    </row>
    <row r="25" spans="1:35" x14ac:dyDescent="0.3">
      <c r="A25">
        <v>0</v>
      </c>
      <c r="B25" s="11">
        <v>95.611148259999993</v>
      </c>
      <c r="C25" s="11">
        <v>99.485650980000003</v>
      </c>
      <c r="D25" s="11">
        <v>99.986664939999997</v>
      </c>
      <c r="E25" s="11"/>
      <c r="F25" s="32" t="s">
        <v>122</v>
      </c>
      <c r="G25" s="32"/>
      <c r="P25" s="32" t="s">
        <v>122</v>
      </c>
      <c r="Q25" s="32"/>
      <c r="AA25" s="32" t="s">
        <v>122</v>
      </c>
      <c r="AB25" s="32"/>
    </row>
    <row r="26" spans="1:35" x14ac:dyDescent="0.3">
      <c r="A26">
        <v>8</v>
      </c>
      <c r="B26">
        <v>93.302402290000003</v>
      </c>
      <c r="C26">
        <v>97.877078490000002</v>
      </c>
      <c r="D26">
        <v>99.711735300000001</v>
      </c>
      <c r="F26" s="29" t="s">
        <v>123</v>
      </c>
      <c r="G26" s="29">
        <v>0.10664675250291897</v>
      </c>
      <c r="P26" s="29" t="s">
        <v>123</v>
      </c>
      <c r="Q26" s="29">
        <v>0.74702231667032248</v>
      </c>
      <c r="AA26" s="29" t="s">
        <v>123</v>
      </c>
      <c r="AB26" s="29">
        <v>0.86504173137615892</v>
      </c>
    </row>
    <row r="27" spans="1:35" ht="15" thickBot="1" x14ac:dyDescent="0.35">
      <c r="A27">
        <v>8</v>
      </c>
      <c r="B27">
        <v>94.644345299999998</v>
      </c>
      <c r="C27">
        <v>97.99986663</v>
      </c>
      <c r="D27">
        <v>99.428411479999994</v>
      </c>
      <c r="F27" s="29" t="s">
        <v>124</v>
      </c>
      <c r="G27" s="29">
        <v>1.1373529819418852E-2</v>
      </c>
      <c r="P27" s="29" t="s">
        <v>124</v>
      </c>
      <c r="Q27" s="29">
        <v>0.55804234160349564</v>
      </c>
      <c r="AA27" s="29" t="s">
        <v>124</v>
      </c>
      <c r="AB27" s="29">
        <v>0.74829719702226272</v>
      </c>
    </row>
    <row r="28" spans="1:35" ht="16.2" thickBot="1" x14ac:dyDescent="0.35">
      <c r="A28">
        <v>8</v>
      </c>
      <c r="B28" s="16">
        <v>97.478762219999993</v>
      </c>
      <c r="C28" s="16">
        <v>99.100552739999998</v>
      </c>
      <c r="D28" s="16">
        <v>99.515842410000005</v>
      </c>
      <c r="E28" s="16"/>
      <c r="F28" s="29" t="s">
        <v>125</v>
      </c>
      <c r="G28" s="29">
        <v>-0.15339754854401133</v>
      </c>
      <c r="P28" s="29" t="s">
        <v>125</v>
      </c>
      <c r="Q28" s="29">
        <v>0.48438273187074493</v>
      </c>
      <c r="AA28" s="29" t="s">
        <v>125</v>
      </c>
      <c r="AB28" s="29">
        <v>0.70634672985930658</v>
      </c>
    </row>
    <row r="29" spans="1:35" x14ac:dyDescent="0.3">
      <c r="A29">
        <v>4</v>
      </c>
      <c r="B29">
        <v>97.457384090000005</v>
      </c>
      <c r="C29">
        <v>99.190160219999996</v>
      </c>
      <c r="D29">
        <v>99.798944300000002</v>
      </c>
      <c r="F29" s="29" t="s">
        <v>126</v>
      </c>
      <c r="G29" s="29">
        <v>1.5354128142343875</v>
      </c>
      <c r="P29" s="29" t="s">
        <v>126</v>
      </c>
      <c r="Q29" s="29">
        <v>0.43999057788085683</v>
      </c>
      <c r="AA29" s="29" t="s">
        <v>126</v>
      </c>
      <c r="AB29" s="29">
        <v>0.10987702715638235</v>
      </c>
    </row>
    <row r="30" spans="1:35" ht="15" thickBot="1" x14ac:dyDescent="0.35">
      <c r="A30">
        <v>4</v>
      </c>
      <c r="B30">
        <v>96.299684580000005</v>
      </c>
      <c r="C30">
        <v>98.830866150000006</v>
      </c>
      <c r="D30">
        <v>99.9333144</v>
      </c>
      <c r="F30" s="30" t="s">
        <v>127</v>
      </c>
      <c r="G30" s="30">
        <v>8</v>
      </c>
      <c r="P30" s="30" t="s">
        <v>127</v>
      </c>
      <c r="Q30" s="30">
        <v>8</v>
      </c>
      <c r="AA30" s="30" t="s">
        <v>127</v>
      </c>
      <c r="AB30" s="30">
        <v>8</v>
      </c>
    </row>
    <row r="31" spans="1:35" x14ac:dyDescent="0.3">
      <c r="A31">
        <v>4</v>
      </c>
      <c r="B31">
        <v>94.97249746</v>
      </c>
      <c r="C31">
        <v>98.491184169999997</v>
      </c>
      <c r="D31">
        <v>99.834045489999994</v>
      </c>
    </row>
    <row r="32" spans="1:35" ht="15" thickBot="1" x14ac:dyDescent="0.35">
      <c r="F32" t="s">
        <v>128</v>
      </c>
      <c r="P32" t="s">
        <v>128</v>
      </c>
      <c r="AA32" t="s">
        <v>128</v>
      </c>
    </row>
    <row r="33" spans="1:35" x14ac:dyDescent="0.3">
      <c r="F33" s="31"/>
      <c r="G33" s="31" t="s">
        <v>133</v>
      </c>
      <c r="H33" s="31" t="s">
        <v>134</v>
      </c>
      <c r="I33" s="31" t="s">
        <v>135</v>
      </c>
      <c r="J33" s="31" t="s">
        <v>136</v>
      </c>
      <c r="K33" s="31" t="s">
        <v>137</v>
      </c>
      <c r="P33" s="31"/>
      <c r="Q33" s="31" t="s">
        <v>133</v>
      </c>
      <c r="R33" s="31" t="s">
        <v>134</v>
      </c>
      <c r="S33" s="31" t="s">
        <v>135</v>
      </c>
      <c r="T33" s="31" t="s">
        <v>136</v>
      </c>
      <c r="U33" s="31" t="s">
        <v>137</v>
      </c>
      <c r="AA33" s="31"/>
      <c r="AB33" s="31" t="s">
        <v>133</v>
      </c>
      <c r="AC33" s="31" t="s">
        <v>134</v>
      </c>
      <c r="AD33" s="31" t="s">
        <v>135</v>
      </c>
      <c r="AE33" s="31" t="s">
        <v>136</v>
      </c>
      <c r="AF33" s="31" t="s">
        <v>137</v>
      </c>
    </row>
    <row r="34" spans="1:35" x14ac:dyDescent="0.3">
      <c r="F34" s="29" t="s">
        <v>129</v>
      </c>
      <c r="G34" s="29">
        <v>1</v>
      </c>
      <c r="H34" s="29">
        <v>0.16272886983060708</v>
      </c>
      <c r="I34" s="29">
        <v>0.16272886983060708</v>
      </c>
      <c r="J34" s="29">
        <v>6.9026251041051201E-2</v>
      </c>
      <c r="K34" s="29">
        <v>0.80154835326049001</v>
      </c>
      <c r="P34" s="29" t="s">
        <v>129</v>
      </c>
      <c r="Q34" s="29">
        <v>1</v>
      </c>
      <c r="R34" s="29">
        <v>1.4666432633498747</v>
      </c>
      <c r="S34" s="29">
        <v>1.4666432633498747</v>
      </c>
      <c r="T34" s="29">
        <v>7.5759611492399381</v>
      </c>
      <c r="U34" s="29">
        <v>3.3184075837621098E-2</v>
      </c>
      <c r="AA34" s="29" t="s">
        <v>129</v>
      </c>
      <c r="AB34" s="29">
        <v>1</v>
      </c>
      <c r="AC34" s="29">
        <v>0.21535309519544929</v>
      </c>
      <c r="AD34" s="29">
        <v>0.21535309519544929</v>
      </c>
      <c r="AE34" s="29">
        <v>17.837636804269874</v>
      </c>
      <c r="AF34" s="29">
        <v>5.540011539896892E-3</v>
      </c>
    </row>
    <row r="35" spans="1:35" x14ac:dyDescent="0.3">
      <c r="F35" s="29" t="s">
        <v>130</v>
      </c>
      <c r="G35" s="29">
        <v>6</v>
      </c>
      <c r="H35" s="29">
        <v>14.14495506069097</v>
      </c>
      <c r="I35" s="29">
        <v>2.3574925101151618</v>
      </c>
      <c r="J35" s="29"/>
      <c r="K35" s="29"/>
      <c r="P35" s="29" t="s">
        <v>130</v>
      </c>
      <c r="Q35" s="29">
        <v>6</v>
      </c>
      <c r="R35" s="29">
        <v>1.1615502517435821</v>
      </c>
      <c r="S35" s="29">
        <v>0.19359170862393035</v>
      </c>
      <c r="T35" s="29"/>
      <c r="U35" s="29"/>
      <c r="AA35" s="29" t="s">
        <v>130</v>
      </c>
      <c r="AB35" s="29">
        <v>6</v>
      </c>
      <c r="AC35" s="29">
        <v>7.2437766580346313E-2</v>
      </c>
      <c r="AD35" s="29">
        <v>1.2072961096724386E-2</v>
      </c>
      <c r="AE35" s="29"/>
      <c r="AF35" s="29"/>
    </row>
    <row r="36" spans="1:35" ht="15" thickBot="1" x14ac:dyDescent="0.35">
      <c r="F36" s="30" t="s">
        <v>131</v>
      </c>
      <c r="G36" s="30">
        <v>7</v>
      </c>
      <c r="H36" s="30">
        <v>14.307683930521577</v>
      </c>
      <c r="I36" s="30"/>
      <c r="J36" s="30"/>
      <c r="K36" s="30"/>
      <c r="P36" s="30" t="s">
        <v>131</v>
      </c>
      <c r="Q36" s="30">
        <v>7</v>
      </c>
      <c r="R36" s="30">
        <v>2.6281935150934568</v>
      </c>
      <c r="S36" s="30"/>
      <c r="T36" s="30"/>
      <c r="U36" s="30"/>
      <c r="AA36" s="30" t="s">
        <v>131</v>
      </c>
      <c r="AB36" s="30">
        <v>7</v>
      </c>
      <c r="AC36" s="30">
        <v>0.2877908617757956</v>
      </c>
      <c r="AD36" s="30"/>
      <c r="AE36" s="30"/>
      <c r="AF36" s="30"/>
    </row>
    <row r="37" spans="1:35" ht="15" thickBot="1" x14ac:dyDescent="0.35"/>
    <row r="38" spans="1:35" x14ac:dyDescent="0.3">
      <c r="F38" s="31"/>
      <c r="G38" s="31" t="s">
        <v>138</v>
      </c>
      <c r="H38" s="31" t="s">
        <v>126</v>
      </c>
      <c r="I38" s="31" t="s">
        <v>139</v>
      </c>
      <c r="J38" s="31" t="s">
        <v>140</v>
      </c>
      <c r="K38" s="31" t="s">
        <v>141</v>
      </c>
      <c r="L38" s="31" t="s">
        <v>142</v>
      </c>
      <c r="M38" s="31" t="s">
        <v>143</v>
      </c>
      <c r="N38" s="31" t="s">
        <v>144</v>
      </c>
      <c r="P38" s="31"/>
      <c r="Q38" s="31" t="s">
        <v>138</v>
      </c>
      <c r="R38" s="31" t="s">
        <v>126</v>
      </c>
      <c r="S38" s="31" t="s">
        <v>139</v>
      </c>
      <c r="T38" s="31" t="s">
        <v>140</v>
      </c>
      <c r="U38" s="31" t="s">
        <v>141</v>
      </c>
      <c r="V38" s="31" t="s">
        <v>142</v>
      </c>
      <c r="W38" s="31" t="s">
        <v>143</v>
      </c>
      <c r="X38" s="31" t="s">
        <v>144</v>
      </c>
      <c r="AA38" s="31"/>
      <c r="AB38" s="31" t="s">
        <v>138</v>
      </c>
      <c r="AC38" s="31" t="s">
        <v>126</v>
      </c>
      <c r="AD38" s="31" t="s">
        <v>139</v>
      </c>
      <c r="AE38" s="31" t="s">
        <v>140</v>
      </c>
      <c r="AF38" s="31" t="s">
        <v>141</v>
      </c>
      <c r="AG38" s="31" t="s">
        <v>142</v>
      </c>
      <c r="AH38" s="31" t="s">
        <v>143</v>
      </c>
      <c r="AI38" s="31" t="s">
        <v>144</v>
      </c>
    </row>
    <row r="39" spans="1:35" x14ac:dyDescent="0.3">
      <c r="F39" s="29" t="s">
        <v>132</v>
      </c>
      <c r="G39" s="29">
        <v>95.813458492307689</v>
      </c>
      <c r="H39" s="29">
        <v>0.95222260449215934</v>
      </c>
      <c r="I39" s="29">
        <v>100.62086117290511</v>
      </c>
      <c r="J39" s="29">
        <v>6.493819149270935E-11</v>
      </c>
      <c r="K39" s="29">
        <v>93.483453716447698</v>
      </c>
      <c r="L39" s="29">
        <v>98.143463268167679</v>
      </c>
      <c r="M39" s="29">
        <v>93.483453716447698</v>
      </c>
      <c r="N39" s="29">
        <v>98.143463268167679</v>
      </c>
      <c r="P39" s="29" t="s">
        <v>132</v>
      </c>
      <c r="Q39" s="29">
        <v>99.410519347692315</v>
      </c>
      <c r="R39" s="29">
        <v>0.27287057274602267</v>
      </c>
      <c r="S39" s="29">
        <v>364.3138149609843</v>
      </c>
      <c r="T39" s="29">
        <v>2.8866783585773038E-14</v>
      </c>
      <c r="U39" s="29">
        <v>98.74282910941136</v>
      </c>
      <c r="V39" s="29">
        <v>100.07820958597327</v>
      </c>
      <c r="W39" s="29">
        <v>98.74282910941136</v>
      </c>
      <c r="X39" s="29">
        <v>100.07820958597327</v>
      </c>
      <c r="AA39" s="29" t="s">
        <v>132</v>
      </c>
      <c r="AB39" s="29">
        <v>100.00343997615384</v>
      </c>
      <c r="AC39" s="29">
        <v>6.8142839503965671E-2</v>
      </c>
      <c r="AD39" s="29">
        <v>1467.5561027998253</v>
      </c>
      <c r="AE39" s="29">
        <v>6.7566639647274862E-18</v>
      </c>
      <c r="AF39" s="29">
        <v>99.836700454600916</v>
      </c>
      <c r="AG39" s="29">
        <v>100.17017949770677</v>
      </c>
      <c r="AH39" s="29">
        <v>99.836700454600916</v>
      </c>
      <c r="AI39" s="29">
        <v>100.17017949770677</v>
      </c>
    </row>
    <row r="40" spans="1:35" ht="15" thickBot="1" x14ac:dyDescent="0.35">
      <c r="F40" s="30" t="s">
        <v>145</v>
      </c>
      <c r="G40" s="30">
        <v>-4.5675678012820284E-2</v>
      </c>
      <c r="H40" s="30">
        <v>0.17385126674889192</v>
      </c>
      <c r="I40" s="30">
        <v>-0.26272847398226629</v>
      </c>
      <c r="J40" s="30">
        <v>0.80154835326049123</v>
      </c>
      <c r="K40" s="30">
        <v>-0.47107440295724934</v>
      </c>
      <c r="L40" s="30">
        <v>0.37972304693160874</v>
      </c>
      <c r="M40" s="30">
        <v>-0.47107440295724934</v>
      </c>
      <c r="N40" s="30">
        <v>0.37972304693160874</v>
      </c>
      <c r="P40" s="30" t="s">
        <v>145</v>
      </c>
      <c r="Q40" s="30">
        <v>-0.13712446448717974</v>
      </c>
      <c r="R40" s="30">
        <v>4.9819122657450331E-2</v>
      </c>
      <c r="S40" s="30">
        <v>-2.7524463935270265</v>
      </c>
      <c r="T40" s="30">
        <v>3.3184075837621112E-2</v>
      </c>
      <c r="U40" s="30">
        <v>-0.25902746613133981</v>
      </c>
      <c r="V40" s="30">
        <v>-1.5221462843019659E-2</v>
      </c>
      <c r="W40" s="30">
        <v>-0.25902746613133981</v>
      </c>
      <c r="X40" s="30">
        <v>-1.5221462843019659E-2</v>
      </c>
      <c r="AA40" s="30" t="s">
        <v>145</v>
      </c>
      <c r="AB40" s="30">
        <v>-5.25446202564104E-2</v>
      </c>
      <c r="AC40" s="30">
        <v>1.2441123442925381E-2</v>
      </c>
      <c r="AD40" s="30">
        <v>-4.2234626557209989</v>
      </c>
      <c r="AE40" s="30">
        <v>5.540011539896892E-3</v>
      </c>
      <c r="AF40" s="30">
        <v>-8.298695265046202E-2</v>
      </c>
      <c r="AG40" s="30">
        <v>-2.210228786235878E-2</v>
      </c>
      <c r="AH40" s="30">
        <v>-8.298695265046202E-2</v>
      </c>
      <c r="AI40" s="30">
        <v>-2.210228786235878E-2</v>
      </c>
    </row>
    <row r="43" spans="1:35" x14ac:dyDescent="0.3">
      <c r="A43" t="s">
        <v>119</v>
      </c>
      <c r="F43" t="s">
        <v>121</v>
      </c>
      <c r="P43" t="s">
        <v>121</v>
      </c>
      <c r="AA43" t="s">
        <v>121</v>
      </c>
    </row>
    <row r="44" spans="1:35" ht="15" thickBot="1" x14ac:dyDescent="0.35">
      <c r="A44" t="s">
        <v>146</v>
      </c>
    </row>
    <row r="45" spans="1:35" ht="15" thickBot="1" x14ac:dyDescent="0.35">
      <c r="A45">
        <v>0</v>
      </c>
      <c r="B45">
        <v>97.93399731846813</v>
      </c>
      <c r="C45">
        <v>99.626476990393243</v>
      </c>
      <c r="D45">
        <v>99.923117490171478</v>
      </c>
      <c r="F45" s="32" t="s">
        <v>122</v>
      </c>
      <c r="G45" s="32"/>
      <c r="P45" s="32" t="s">
        <v>122</v>
      </c>
      <c r="Q45" s="32"/>
      <c r="AA45" s="32" t="s">
        <v>122</v>
      </c>
      <c r="AB45" s="32"/>
    </row>
    <row r="46" spans="1:35" ht="16.2" thickBot="1" x14ac:dyDescent="0.35">
      <c r="A46">
        <v>0</v>
      </c>
      <c r="B46" s="34">
        <v>95.618964579999997</v>
      </c>
      <c r="C46" s="34">
        <v>98.768739769999996</v>
      </c>
      <c r="D46" s="34">
        <v>99.901393170000006</v>
      </c>
      <c r="F46" s="29" t="s">
        <v>123</v>
      </c>
      <c r="G46" s="29">
        <v>0.2100047354802507</v>
      </c>
      <c r="P46" s="29" t="s">
        <v>123</v>
      </c>
      <c r="Q46" s="29">
        <v>0.27506626464119133</v>
      </c>
      <c r="AA46" s="29" t="s">
        <v>123</v>
      </c>
      <c r="AB46" s="29">
        <v>0.44427432810895789</v>
      </c>
    </row>
    <row r="47" spans="1:35" x14ac:dyDescent="0.3">
      <c r="A47">
        <v>8</v>
      </c>
      <c r="B47">
        <v>96.227314919999998</v>
      </c>
      <c r="C47">
        <v>99.171200170000006</v>
      </c>
      <c r="D47">
        <v>99.940381099999996</v>
      </c>
      <c r="F47" s="29" t="s">
        <v>124</v>
      </c>
      <c r="G47" s="29">
        <v>4.4101988924130066E-2</v>
      </c>
      <c r="P47" s="29" t="s">
        <v>124</v>
      </c>
      <c r="Q47" s="29">
        <v>7.5661449943657907E-2</v>
      </c>
      <c r="AA47" s="29" t="s">
        <v>124</v>
      </c>
      <c r="AB47" s="29">
        <v>0.19737967861666597</v>
      </c>
    </row>
    <row r="48" spans="1:35" x14ac:dyDescent="0.3">
      <c r="A48">
        <v>8</v>
      </c>
      <c r="B48">
        <v>93.379562870000001</v>
      </c>
      <c r="C48">
        <v>98.206675079999997</v>
      </c>
      <c r="D48">
        <v>99.846841810000001</v>
      </c>
      <c r="F48" s="29" t="s">
        <v>125</v>
      </c>
      <c r="G48" s="29">
        <v>-0.11521434625518161</v>
      </c>
      <c r="P48" s="29" t="s">
        <v>125</v>
      </c>
      <c r="Q48" s="29">
        <v>-7.8394975065732439E-2</v>
      </c>
      <c r="AA48" s="29" t="s">
        <v>125</v>
      </c>
      <c r="AB48" s="29">
        <v>6.3609625052776966E-2</v>
      </c>
    </row>
    <row r="49" spans="1:35" x14ac:dyDescent="0.3">
      <c r="A49">
        <v>8</v>
      </c>
      <c r="B49">
        <v>93.973423150000002</v>
      </c>
      <c r="C49">
        <v>98.474284339999997</v>
      </c>
      <c r="D49">
        <v>99.840450200000006</v>
      </c>
      <c r="F49" s="29" t="s">
        <v>126</v>
      </c>
      <c r="G49" s="29">
        <v>3.5689767884286545</v>
      </c>
      <c r="P49" s="29" t="s">
        <v>126</v>
      </c>
      <c r="Q49" s="29">
        <v>0.72705514792982184</v>
      </c>
      <c r="AA49" s="29" t="s">
        <v>126</v>
      </c>
      <c r="AB49" s="29">
        <v>3.5065430815214259E-2</v>
      </c>
    </row>
    <row r="50" spans="1:35" ht="15" thickBot="1" x14ac:dyDescent="0.35">
      <c r="A50">
        <v>4</v>
      </c>
      <c r="B50">
        <v>95.606594520000002</v>
      </c>
      <c r="C50">
        <v>98.73901309</v>
      </c>
      <c r="D50">
        <v>99.921540919999998</v>
      </c>
      <c r="F50" s="30" t="s">
        <v>127</v>
      </c>
      <c r="G50" s="30">
        <v>8</v>
      </c>
      <c r="P50" s="30" t="s">
        <v>127</v>
      </c>
      <c r="Q50" s="30">
        <v>8</v>
      </c>
      <c r="AA50" s="30" t="s">
        <v>127</v>
      </c>
      <c r="AB50" s="30">
        <v>8</v>
      </c>
    </row>
    <row r="51" spans="1:35" x14ac:dyDescent="0.3">
      <c r="A51">
        <v>4</v>
      </c>
      <c r="B51">
        <v>86.640187990000001</v>
      </c>
      <c r="C51">
        <v>97.258426400000005</v>
      </c>
      <c r="D51">
        <v>99.913001519999995</v>
      </c>
    </row>
    <row r="52" spans="1:35" ht="15" thickBot="1" x14ac:dyDescent="0.35">
      <c r="A52">
        <v>4</v>
      </c>
      <c r="B52">
        <v>94.006718140000004</v>
      </c>
      <c r="C52">
        <v>98.410717750000003</v>
      </c>
      <c r="D52">
        <v>99.890937800000003</v>
      </c>
      <c r="F52" t="s">
        <v>128</v>
      </c>
      <c r="P52" t="s">
        <v>128</v>
      </c>
      <c r="AA52" t="s">
        <v>128</v>
      </c>
    </row>
    <row r="53" spans="1:35" x14ac:dyDescent="0.3">
      <c r="F53" s="31"/>
      <c r="G53" s="31" t="s">
        <v>133</v>
      </c>
      <c r="H53" s="31" t="s">
        <v>134</v>
      </c>
      <c r="I53" s="31" t="s">
        <v>135</v>
      </c>
      <c r="J53" s="31" t="s">
        <v>136</v>
      </c>
      <c r="K53" s="31" t="s">
        <v>137</v>
      </c>
      <c r="P53" s="31"/>
      <c r="Q53" s="31" t="s">
        <v>133</v>
      </c>
      <c r="R53" s="31" t="s">
        <v>134</v>
      </c>
      <c r="S53" s="31" t="s">
        <v>135</v>
      </c>
      <c r="T53" s="31" t="s">
        <v>136</v>
      </c>
      <c r="U53" s="31" t="s">
        <v>137</v>
      </c>
      <c r="AA53" s="31"/>
      <c r="AB53" s="31" t="s">
        <v>133</v>
      </c>
      <c r="AC53" s="31" t="s">
        <v>134</v>
      </c>
      <c r="AD53" s="31" t="s">
        <v>135</v>
      </c>
      <c r="AE53" s="31" t="s">
        <v>136</v>
      </c>
      <c r="AF53" s="31" t="s">
        <v>137</v>
      </c>
    </row>
    <row r="54" spans="1:35" x14ac:dyDescent="0.3">
      <c r="F54" s="29" t="s">
        <v>129</v>
      </c>
      <c r="G54" s="29">
        <v>1</v>
      </c>
      <c r="H54" s="29">
        <v>3.5260244150678659</v>
      </c>
      <c r="I54" s="29">
        <v>3.5260244150678659</v>
      </c>
      <c r="J54" s="29">
        <v>0.27682025747386774</v>
      </c>
      <c r="K54" s="29">
        <v>0.61766498306593975</v>
      </c>
      <c r="P54" s="29" t="s">
        <v>129</v>
      </c>
      <c r="Q54" s="29">
        <v>1</v>
      </c>
      <c r="R54" s="29">
        <v>0.25961486270444567</v>
      </c>
      <c r="S54" s="29">
        <v>0.25961486270444567</v>
      </c>
      <c r="T54" s="29">
        <v>0.49112816903966222</v>
      </c>
      <c r="U54" s="29">
        <v>0.50967514701345429</v>
      </c>
      <c r="AA54" s="29" t="s">
        <v>129</v>
      </c>
      <c r="AB54" s="29">
        <v>1</v>
      </c>
      <c r="AC54" s="29">
        <v>1.814269896656842E-3</v>
      </c>
      <c r="AD54" s="29">
        <v>1.814269896656842E-3</v>
      </c>
      <c r="AE54" s="29">
        <v>1.4755146862701733</v>
      </c>
      <c r="AF54" s="29">
        <v>0.27010840231775163</v>
      </c>
    </row>
    <row r="55" spans="1:35" x14ac:dyDescent="0.3">
      <c r="F55" s="29" t="s">
        <v>130</v>
      </c>
      <c r="G55" s="29">
        <v>6</v>
      </c>
      <c r="H55" s="29">
        <v>76.425571898055068</v>
      </c>
      <c r="I55" s="29">
        <v>12.737595316342512</v>
      </c>
      <c r="J55" s="29"/>
      <c r="K55" s="29"/>
      <c r="P55" s="29" t="s">
        <v>130</v>
      </c>
      <c r="Q55" s="29">
        <v>6</v>
      </c>
      <c r="R55" s="29">
        <v>3.1716551287875308</v>
      </c>
      <c r="S55" s="29">
        <v>0.52860918813125513</v>
      </c>
      <c r="T55" s="29"/>
      <c r="U55" s="29"/>
      <c r="AA55" s="29" t="s">
        <v>130</v>
      </c>
      <c r="AB55" s="29">
        <v>6</v>
      </c>
      <c r="AC55" s="29">
        <v>7.3775066295394673E-3</v>
      </c>
      <c r="AD55" s="29">
        <v>1.2295844382565779E-3</v>
      </c>
      <c r="AE55" s="29"/>
      <c r="AF55" s="29"/>
    </row>
    <row r="56" spans="1:35" ht="15" thickBot="1" x14ac:dyDescent="0.35">
      <c r="F56" s="30" t="s">
        <v>131</v>
      </c>
      <c r="G56" s="30">
        <v>7</v>
      </c>
      <c r="H56" s="30">
        <v>79.951596313122934</v>
      </c>
      <c r="I56" s="30"/>
      <c r="J56" s="30"/>
      <c r="K56" s="30"/>
      <c r="P56" s="30" t="s">
        <v>131</v>
      </c>
      <c r="Q56" s="30">
        <v>7</v>
      </c>
      <c r="R56" s="30">
        <v>3.4312699914919764</v>
      </c>
      <c r="S56" s="30"/>
      <c r="T56" s="30"/>
      <c r="U56" s="30"/>
      <c r="AA56" s="30" t="s">
        <v>131</v>
      </c>
      <c r="AB56" s="30">
        <v>7</v>
      </c>
      <c r="AC56" s="30">
        <v>9.1917765261963092E-3</v>
      </c>
      <c r="AD56" s="30"/>
      <c r="AE56" s="30"/>
      <c r="AF56" s="30"/>
    </row>
    <row r="57" spans="1:35" ht="15" thickBot="1" x14ac:dyDescent="0.35"/>
    <row r="58" spans="1:35" x14ac:dyDescent="0.3">
      <c r="F58" s="31"/>
      <c r="G58" s="31" t="s">
        <v>138</v>
      </c>
      <c r="H58" s="31" t="s">
        <v>126</v>
      </c>
      <c r="I58" s="31" t="s">
        <v>139</v>
      </c>
      <c r="J58" s="31" t="s">
        <v>140</v>
      </c>
      <c r="K58" s="31" t="s">
        <v>141</v>
      </c>
      <c r="L58" s="31" t="s">
        <v>142</v>
      </c>
      <c r="M58" s="31" t="s">
        <v>143</v>
      </c>
      <c r="N58" s="31" t="s">
        <v>144</v>
      </c>
      <c r="P58" s="31"/>
      <c r="Q58" s="31" t="s">
        <v>138</v>
      </c>
      <c r="R58" s="31" t="s">
        <v>126</v>
      </c>
      <c r="S58" s="31" t="s">
        <v>139</v>
      </c>
      <c r="T58" s="31" t="s">
        <v>140</v>
      </c>
      <c r="U58" s="31" t="s">
        <v>141</v>
      </c>
      <c r="V58" s="31" t="s">
        <v>142</v>
      </c>
      <c r="W58" s="31" t="s">
        <v>143</v>
      </c>
      <c r="X58" s="31" t="s">
        <v>144</v>
      </c>
      <c r="AA58" s="31"/>
      <c r="AB58" s="31" t="s">
        <v>138</v>
      </c>
      <c r="AC58" s="31" t="s">
        <v>126</v>
      </c>
      <c r="AD58" s="31" t="s">
        <v>139</v>
      </c>
      <c r="AE58" s="31" t="s">
        <v>140</v>
      </c>
      <c r="AF58" s="31" t="s">
        <v>141</v>
      </c>
      <c r="AG58" s="31" t="s">
        <v>142</v>
      </c>
      <c r="AH58" s="31" t="s">
        <v>143</v>
      </c>
      <c r="AI58" s="31" t="s">
        <v>144</v>
      </c>
    </row>
    <row r="59" spans="1:35" x14ac:dyDescent="0.3">
      <c r="F59" s="29" t="s">
        <v>132</v>
      </c>
      <c r="G59" s="29">
        <v>95.130116142487736</v>
      </c>
      <c r="H59" s="29">
        <v>2.2133854435389684</v>
      </c>
      <c r="I59" s="29">
        <v>42.979462262291186</v>
      </c>
      <c r="J59" s="29">
        <v>1.0617954271859069E-8</v>
      </c>
      <c r="K59" s="29">
        <v>89.714157069540477</v>
      </c>
      <c r="L59" s="29">
        <v>100.546075215435</v>
      </c>
      <c r="M59" s="29">
        <v>89.714157069540477</v>
      </c>
      <c r="N59" s="29">
        <v>100.546075215435</v>
      </c>
      <c r="P59" s="29" t="s">
        <v>132</v>
      </c>
      <c r="Q59" s="29">
        <v>98.841556822458941</v>
      </c>
      <c r="R59" s="29">
        <v>0.45090046152596569</v>
      </c>
      <c r="S59" s="29">
        <v>219.20926070457574</v>
      </c>
      <c r="T59" s="29">
        <v>6.0814627448768112E-13</v>
      </c>
      <c r="U59" s="29">
        <v>97.738243139464316</v>
      </c>
      <c r="V59" s="29">
        <v>99.944870505453565</v>
      </c>
      <c r="W59" s="29">
        <v>97.738243139464316</v>
      </c>
      <c r="X59" s="29">
        <v>99.944870505453565</v>
      </c>
      <c r="AA59" s="29" t="s">
        <v>132</v>
      </c>
      <c r="AB59" s="29">
        <v>99.918910820835194</v>
      </c>
      <c r="AC59" s="29">
        <v>2.174665702210676E-2</v>
      </c>
      <c r="AD59" s="29">
        <v>4594.6791140937994</v>
      </c>
      <c r="AE59" s="29">
        <v>7.1741810292296104E-21</v>
      </c>
      <c r="AF59" s="29">
        <v>99.865698668045013</v>
      </c>
      <c r="AG59" s="29">
        <v>99.972122973625375</v>
      </c>
      <c r="AH59" s="29">
        <v>99.865698668045013</v>
      </c>
      <c r="AI59" s="29">
        <v>99.972122973625375</v>
      </c>
    </row>
    <row r="60" spans="1:35" ht="15" thickBot="1" x14ac:dyDescent="0.35">
      <c r="F60" s="30" t="s">
        <v>145</v>
      </c>
      <c r="G60" s="30">
        <v>-0.21261571253982769</v>
      </c>
      <c r="H60" s="30">
        <v>0.40410704529329006</v>
      </c>
      <c r="I60" s="30">
        <v>-0.52613710900664179</v>
      </c>
      <c r="J60" s="30">
        <v>0.61766498306594031</v>
      </c>
      <c r="K60" s="30">
        <v>-1.2014300307991563</v>
      </c>
      <c r="L60" s="30">
        <v>0.77619860571950083</v>
      </c>
      <c r="M60" s="30">
        <v>-1.2014300307991563</v>
      </c>
      <c r="N60" s="30">
        <v>0.77619860571950083</v>
      </c>
      <c r="P60" s="30" t="s">
        <v>145</v>
      </c>
      <c r="Q60" s="30">
        <v>-5.7692249702174118E-2</v>
      </c>
      <c r="R60" s="30">
        <v>8.2322784655753892E-2</v>
      </c>
      <c r="S60" s="30">
        <v>-0.70080537172574564</v>
      </c>
      <c r="T60" s="30">
        <v>0.50967514701345507</v>
      </c>
      <c r="U60" s="30">
        <v>-0.25912884709559358</v>
      </c>
      <c r="V60" s="30">
        <v>0.14374434769124533</v>
      </c>
      <c r="W60" s="30">
        <v>-0.25912884709559358</v>
      </c>
      <c r="X60" s="30">
        <v>0.14374434769124533</v>
      </c>
      <c r="AA60" s="30" t="s">
        <v>145</v>
      </c>
      <c r="AB60" s="30">
        <v>-4.822848791944394E-3</v>
      </c>
      <c r="AC60" s="30">
        <v>3.9703782004453314E-3</v>
      </c>
      <c r="AD60" s="30">
        <v>-1.2147076546520044</v>
      </c>
      <c r="AE60" s="30">
        <v>0.27010840231775157</v>
      </c>
      <c r="AF60" s="30">
        <v>-1.4538014264141714E-2</v>
      </c>
      <c r="AG60" s="30">
        <v>4.892316680252925E-3</v>
      </c>
      <c r="AH60" s="30">
        <v>-1.4538014264141714E-2</v>
      </c>
      <c r="AI60" s="30">
        <v>4.892316680252925E-3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B556F4-51B3-452B-9401-1C39BED05FA3}">
  <dimension ref="A1:D24"/>
  <sheetViews>
    <sheetView topLeftCell="A4" workbookViewId="0">
      <selection activeCell="A10" sqref="A10:A11"/>
    </sheetView>
  </sheetViews>
  <sheetFormatPr defaultRowHeight="14.4" x14ac:dyDescent="0.3"/>
  <cols>
    <col min="1" max="1" width="23.109375" bestFit="1" customWidth="1"/>
    <col min="2" max="2" width="12.109375" customWidth="1"/>
    <col min="3" max="3" width="11.88671875" customWidth="1"/>
  </cols>
  <sheetData>
    <row r="1" spans="1:4" ht="39.75" customHeight="1" thickBot="1" x14ac:dyDescent="0.35">
      <c r="A1" s="35" t="s">
        <v>156</v>
      </c>
      <c r="B1" s="36" t="s">
        <v>157</v>
      </c>
      <c r="C1" s="36" t="s">
        <v>158</v>
      </c>
      <c r="D1" s="36" t="s">
        <v>159</v>
      </c>
    </row>
    <row r="2" spans="1:4" ht="16.2" thickBot="1" x14ac:dyDescent="0.35">
      <c r="A2" s="46" t="s">
        <v>116</v>
      </c>
      <c r="B2" s="38">
        <v>1</v>
      </c>
      <c r="C2" s="38">
        <v>335.67</v>
      </c>
      <c r="D2" s="38">
        <v>11.06</v>
      </c>
    </row>
    <row r="3" spans="1:4" ht="16.2" thickBot="1" x14ac:dyDescent="0.35">
      <c r="A3" s="48"/>
      <c r="B3" s="38">
        <v>4</v>
      </c>
      <c r="C3" s="38">
        <v>390.67</v>
      </c>
      <c r="D3" s="38">
        <v>11.59</v>
      </c>
    </row>
    <row r="4" spans="1:4" ht="16.2" thickBot="1" x14ac:dyDescent="0.35">
      <c r="A4" s="48"/>
      <c r="B4" s="38">
        <v>8</v>
      </c>
      <c r="C4" s="38">
        <v>393.67</v>
      </c>
      <c r="D4" s="38">
        <v>11.846</v>
      </c>
    </row>
    <row r="5" spans="1:4" ht="16.2" thickBot="1" x14ac:dyDescent="0.35">
      <c r="A5" s="47"/>
      <c r="B5" s="38"/>
      <c r="C5" s="38"/>
      <c r="D5" s="38"/>
    </row>
    <row r="6" spans="1:4" ht="16.2" thickBot="1" x14ac:dyDescent="0.35">
      <c r="A6" s="37"/>
      <c r="B6" s="38"/>
      <c r="C6" s="38"/>
      <c r="D6" s="38"/>
    </row>
    <row r="7" spans="1:4" ht="16.2" thickBot="1" x14ac:dyDescent="0.35">
      <c r="A7" s="46" t="s">
        <v>114</v>
      </c>
      <c r="B7" s="38">
        <v>4</v>
      </c>
      <c r="C7" s="38">
        <v>508.33</v>
      </c>
      <c r="D7" s="38">
        <v>4.1630000000000003</v>
      </c>
    </row>
    <row r="8" spans="1:4" ht="16.2" thickBot="1" x14ac:dyDescent="0.35">
      <c r="A8" s="47"/>
      <c r="B8" s="38">
        <v>8</v>
      </c>
      <c r="C8" s="38">
        <v>519</v>
      </c>
      <c r="D8" s="38">
        <v>19</v>
      </c>
    </row>
    <row r="9" spans="1:4" ht="16.2" thickBot="1" x14ac:dyDescent="0.35">
      <c r="A9" s="37"/>
      <c r="B9" s="38"/>
      <c r="C9" s="38"/>
      <c r="D9" s="38"/>
    </row>
    <row r="10" spans="1:4" ht="16.2" thickBot="1" x14ac:dyDescent="0.35">
      <c r="A10" s="46" t="s">
        <v>115</v>
      </c>
      <c r="B10" s="38">
        <v>4</v>
      </c>
      <c r="C10" s="39">
        <v>91</v>
      </c>
      <c r="D10" s="39">
        <v>13.528</v>
      </c>
    </row>
    <row r="11" spans="1:4" ht="16.2" thickBot="1" x14ac:dyDescent="0.35">
      <c r="A11" s="47"/>
      <c r="B11" s="38">
        <v>8</v>
      </c>
      <c r="C11" s="38">
        <v>93</v>
      </c>
      <c r="D11" s="38">
        <v>2</v>
      </c>
    </row>
    <row r="12" spans="1:4" ht="16.2" thickBot="1" x14ac:dyDescent="0.35">
      <c r="A12" s="37"/>
      <c r="B12" s="38"/>
      <c r="C12" s="38"/>
      <c r="D12" s="38"/>
    </row>
    <row r="13" spans="1:4" ht="16.2" thickBot="1" x14ac:dyDescent="0.35">
      <c r="A13" s="46" t="s">
        <v>160</v>
      </c>
      <c r="B13" s="38">
        <v>4</v>
      </c>
      <c r="C13" s="38">
        <v>327</v>
      </c>
      <c r="D13" s="38">
        <v>17.088000000000001</v>
      </c>
    </row>
    <row r="14" spans="1:4" ht="16.2" thickBot="1" x14ac:dyDescent="0.35">
      <c r="A14" s="47"/>
      <c r="B14" s="38">
        <v>8</v>
      </c>
      <c r="C14" s="38">
        <v>375.33</v>
      </c>
      <c r="D14" s="38">
        <v>13.204000000000001</v>
      </c>
    </row>
    <row r="15" spans="1:4" ht="16.2" thickBot="1" x14ac:dyDescent="0.35">
      <c r="A15" s="46" t="s">
        <v>185</v>
      </c>
      <c r="B15" s="38">
        <v>1</v>
      </c>
      <c r="C15" s="38">
        <v>0.67</v>
      </c>
      <c r="D15" s="38">
        <v>0.57699999999999996</v>
      </c>
    </row>
    <row r="16" spans="1:4" ht="16.2" thickBot="1" x14ac:dyDescent="0.35">
      <c r="A16" s="48"/>
      <c r="B16" s="38">
        <v>4</v>
      </c>
      <c r="C16" s="38">
        <v>0.67</v>
      </c>
      <c r="D16" s="38">
        <v>0.57699999999999996</v>
      </c>
    </row>
    <row r="17" spans="1:4" ht="16.2" thickBot="1" x14ac:dyDescent="0.35">
      <c r="A17" s="48"/>
      <c r="B17" s="38">
        <v>8</v>
      </c>
      <c r="C17" s="38">
        <v>1.67</v>
      </c>
      <c r="D17" s="38">
        <v>0.57699999999999996</v>
      </c>
    </row>
    <row r="18" spans="1:4" ht="16.2" thickBot="1" x14ac:dyDescent="0.35">
      <c r="A18" s="47"/>
      <c r="B18" s="38"/>
      <c r="C18" s="39"/>
      <c r="D18" s="39"/>
    </row>
    <row r="19" spans="1:4" ht="16.2" thickBot="1" x14ac:dyDescent="0.35">
      <c r="A19" s="37"/>
      <c r="B19" s="38"/>
      <c r="C19" s="39"/>
      <c r="D19" s="39"/>
    </row>
    <row r="20" spans="1:4" ht="16.2" thickBot="1" x14ac:dyDescent="0.35">
      <c r="A20" s="46" t="s">
        <v>118</v>
      </c>
      <c r="B20" s="38">
        <v>4</v>
      </c>
      <c r="C20" s="40">
        <v>1.33</v>
      </c>
      <c r="D20" s="40">
        <v>1.155</v>
      </c>
    </row>
    <row r="21" spans="1:4" ht="16.2" thickBot="1" x14ac:dyDescent="0.35">
      <c r="A21" s="47"/>
      <c r="B21" s="38">
        <v>8</v>
      </c>
      <c r="C21" s="38">
        <v>2.67</v>
      </c>
      <c r="D21" s="38">
        <v>4.6189999999999998</v>
      </c>
    </row>
    <row r="22" spans="1:4" ht="16.2" thickBot="1" x14ac:dyDescent="0.35">
      <c r="A22" s="37"/>
      <c r="B22" s="38"/>
      <c r="C22" s="38"/>
      <c r="D22" s="38"/>
    </row>
    <row r="23" spans="1:4" ht="16.2" thickBot="1" x14ac:dyDescent="0.35">
      <c r="A23" s="46" t="s">
        <v>119</v>
      </c>
      <c r="B23" s="38">
        <v>4</v>
      </c>
      <c r="C23" s="38">
        <v>2.67</v>
      </c>
      <c r="D23" s="38">
        <v>3.786</v>
      </c>
    </row>
    <row r="24" spans="1:4" ht="16.2" thickBot="1" x14ac:dyDescent="0.35">
      <c r="A24" s="47"/>
      <c r="B24" s="38">
        <v>8</v>
      </c>
      <c r="C24" s="39">
        <v>5.67</v>
      </c>
      <c r="D24" s="39">
        <v>3.0550000000000002</v>
      </c>
    </row>
  </sheetData>
  <mergeCells count="7">
    <mergeCell ref="A23:A24"/>
    <mergeCell ref="A2:A5"/>
    <mergeCell ref="A7:A8"/>
    <mergeCell ref="A10:A11"/>
    <mergeCell ref="A13:A14"/>
    <mergeCell ref="A15:A18"/>
    <mergeCell ref="A20:A21"/>
  </mergeCells>
  <pageMargins left="0.7" right="0.7" top="0.75" bottom="0.75" header="0.3" footer="0.3"/>
  <pageSetup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A48869-C069-4BBB-BDAF-94A3451966DE}">
  <dimension ref="A1:AN147"/>
  <sheetViews>
    <sheetView topLeftCell="G1" workbookViewId="0">
      <selection activeCell="K21" sqref="K21"/>
    </sheetView>
  </sheetViews>
  <sheetFormatPr defaultRowHeight="14.4" x14ac:dyDescent="0.3"/>
  <cols>
    <col min="5" max="6" width="12.6640625" bestFit="1" customWidth="1"/>
    <col min="7" max="11" width="12" bestFit="1" customWidth="1"/>
    <col min="13" max="13" width="16.6640625" bestFit="1" customWidth="1"/>
    <col min="14" max="14" width="11.5546875" bestFit="1" customWidth="1"/>
    <col min="15" max="15" width="12" bestFit="1" customWidth="1"/>
    <col min="16" max="19" width="10.5546875" bestFit="1" customWidth="1"/>
  </cols>
  <sheetData>
    <row r="1" spans="1:40" x14ac:dyDescent="0.3">
      <c r="A1" t="s">
        <v>41</v>
      </c>
    </row>
    <row r="2" spans="1:40" x14ac:dyDescent="0.3">
      <c r="A2" s="9" t="s">
        <v>43</v>
      </c>
      <c r="B2" t="s">
        <v>44</v>
      </c>
      <c r="C2">
        <v>3</v>
      </c>
      <c r="M2" t="s">
        <v>45</v>
      </c>
      <c r="N2" t="s">
        <v>110</v>
      </c>
      <c r="O2">
        <f>AVERAGE(C2,C14,C26)</f>
        <v>3.5</v>
      </c>
      <c r="AG2">
        <v>0.15</v>
      </c>
      <c r="AH2">
        <v>0.3</v>
      </c>
      <c r="AI2">
        <v>1</v>
      </c>
    </row>
    <row r="3" spans="1:40" ht="15" customHeight="1" x14ac:dyDescent="0.3">
      <c r="A3" t="s">
        <v>46</v>
      </c>
      <c r="D3" t="s">
        <v>47</v>
      </c>
      <c r="E3">
        <v>0.1</v>
      </c>
      <c r="F3">
        <v>0.15</v>
      </c>
      <c r="G3">
        <v>0.2</v>
      </c>
      <c r="H3">
        <v>0.25</v>
      </c>
      <c r="I3">
        <v>0.3</v>
      </c>
      <c r="J3">
        <v>0.5</v>
      </c>
      <c r="K3">
        <v>1</v>
      </c>
      <c r="M3" t="s">
        <v>48</v>
      </c>
      <c r="N3" s="11">
        <f t="shared" ref="N3:T3" si="0">AVERAGE(E12,E24,E36)</f>
        <v>32.913895140000001</v>
      </c>
      <c r="O3" s="11">
        <f t="shared" si="0"/>
        <v>35.15617555</v>
      </c>
      <c r="P3" s="11">
        <f t="shared" si="0"/>
        <v>39.205135463333335</v>
      </c>
      <c r="Q3" s="11">
        <f t="shared" si="0"/>
        <v>42.516072556666671</v>
      </c>
      <c r="R3" s="11">
        <f t="shared" si="0"/>
        <v>46.404233400000003</v>
      </c>
      <c r="S3" s="11">
        <f t="shared" si="0"/>
        <v>60.066614483333332</v>
      </c>
      <c r="T3" s="11">
        <f t="shared" si="0"/>
        <v>73.669821630000001</v>
      </c>
      <c r="AF3" t="s">
        <v>49</v>
      </c>
      <c r="AG3">
        <f>X38-O46</f>
        <v>3.1550485083333371</v>
      </c>
      <c r="AH3">
        <f>AA38-R46</f>
        <v>2.3811630916666644</v>
      </c>
      <c r="AI3">
        <f>AC38-T46</f>
        <v>1.1523160266666537</v>
      </c>
      <c r="AJ3" s="42" t="s">
        <v>50</v>
      </c>
      <c r="AK3" t="s">
        <v>51</v>
      </c>
      <c r="AL3">
        <v>4.0762805250000014</v>
      </c>
      <c r="AM3">
        <v>5.0444669100000041</v>
      </c>
      <c r="AN3">
        <v>3.8317947149999867</v>
      </c>
    </row>
    <row r="4" spans="1:40" x14ac:dyDescent="0.3">
      <c r="A4">
        <v>210105002</v>
      </c>
      <c r="D4" t="s">
        <v>52</v>
      </c>
      <c r="E4" s="10">
        <v>11931143.640000001</v>
      </c>
      <c r="F4" s="10">
        <v>8397682.6799999997</v>
      </c>
      <c r="G4" s="10">
        <v>6700140.1399999997</v>
      </c>
      <c r="H4" s="10">
        <v>5697955.46</v>
      </c>
      <c r="I4" s="10">
        <v>4741109.8600000003</v>
      </c>
      <c r="J4" s="10">
        <v>2175510.5099999998</v>
      </c>
      <c r="K4" s="10">
        <v>366759.26</v>
      </c>
      <c r="M4" t="s">
        <v>53</v>
      </c>
      <c r="N4" s="11">
        <f t="shared" ref="N4:T4" si="1">STDEV(E8,E9,E10,E20,E21,E22,E32,E33,E34)</f>
        <v>3.0172917588846775</v>
      </c>
      <c r="O4" s="11">
        <f t="shared" si="1"/>
        <v>2.7357542563701545</v>
      </c>
      <c r="P4" s="11">
        <f t="shared" si="1"/>
        <v>2.6753412080053693</v>
      </c>
      <c r="Q4" s="11">
        <f t="shared" si="1"/>
        <v>2.8413385192975893</v>
      </c>
      <c r="R4" s="11">
        <f t="shared" si="1"/>
        <v>3.4552005462824749</v>
      </c>
      <c r="S4" s="11">
        <f t="shared" si="1"/>
        <v>5.3740113829457066</v>
      </c>
      <c r="T4" s="11">
        <f t="shared" si="1"/>
        <v>5.2333481583643184</v>
      </c>
      <c r="AF4" t="s">
        <v>54</v>
      </c>
      <c r="AG4">
        <f>X39-O47</f>
        <v>1.2026656683333385</v>
      </c>
      <c r="AH4">
        <f>AA39-R47</f>
        <v>1.5557155683333406</v>
      </c>
      <c r="AI4">
        <f>AC39-T47</f>
        <v>1.0516735033333333</v>
      </c>
      <c r="AJ4" s="42"/>
      <c r="AK4" t="s">
        <v>55</v>
      </c>
      <c r="AL4">
        <v>1.1268578849999997</v>
      </c>
      <c r="AM4">
        <v>7.6873792550000033</v>
      </c>
      <c r="AN4">
        <v>19.435350309999997</v>
      </c>
    </row>
    <row r="5" spans="1:40" x14ac:dyDescent="0.3">
      <c r="A5" t="s">
        <v>56</v>
      </c>
      <c r="D5" t="s">
        <v>57</v>
      </c>
      <c r="E5">
        <v>63.036454169999999</v>
      </c>
      <c r="F5">
        <v>54.95259223</v>
      </c>
      <c r="G5">
        <v>56.308469039999999</v>
      </c>
      <c r="H5">
        <v>56.942964279999998</v>
      </c>
      <c r="I5">
        <v>60.479495309999997</v>
      </c>
      <c r="J5">
        <v>62.720415590000002</v>
      </c>
      <c r="K5">
        <v>23.59012684</v>
      </c>
      <c r="M5" t="s">
        <v>58</v>
      </c>
      <c r="N5" s="12">
        <f t="shared" ref="N5:T5" si="2">AVERAGE(E16,E4,E28)</f>
        <v>13004224.986666666</v>
      </c>
      <c r="O5" s="12">
        <f t="shared" si="2"/>
        <v>9091471.7433333341</v>
      </c>
      <c r="P5" s="12">
        <f t="shared" si="2"/>
        <v>7211637.8866666667</v>
      </c>
      <c r="Q5" s="12">
        <f t="shared" si="2"/>
        <v>6093573.5766666671</v>
      </c>
      <c r="R5" s="12">
        <f t="shared" si="2"/>
        <v>5019566.2299999995</v>
      </c>
      <c r="S5" s="12">
        <f t="shared" si="2"/>
        <v>2254734.0166666661</v>
      </c>
      <c r="T5" s="12">
        <f t="shared" si="2"/>
        <v>367647.88999999996</v>
      </c>
      <c r="AF5" t="s">
        <v>59</v>
      </c>
      <c r="AG5">
        <f>X40-O48</f>
        <v>2.7638646216666629</v>
      </c>
      <c r="AH5">
        <f>AA40-R48</f>
        <v>0.9854602316666714</v>
      </c>
      <c r="AI5">
        <f>AC40-T48</f>
        <v>0.20691491833333941</v>
      </c>
      <c r="AJ5" s="42"/>
      <c r="AK5" t="s">
        <v>60</v>
      </c>
      <c r="AL5">
        <v>7.3564965449999988</v>
      </c>
      <c r="AM5">
        <v>5.8229979250000028</v>
      </c>
      <c r="AN5">
        <v>5.0986086499999885</v>
      </c>
    </row>
    <row r="6" spans="1:40" ht="15" customHeight="1" x14ac:dyDescent="0.3">
      <c r="A6" t="s">
        <v>61</v>
      </c>
      <c r="B6">
        <v>0.1</v>
      </c>
      <c r="C6" t="s">
        <v>62</v>
      </c>
      <c r="D6" t="s">
        <v>63</v>
      </c>
      <c r="E6">
        <v>8046071.6069999998</v>
      </c>
      <c r="F6">
        <v>5507986.7719999999</v>
      </c>
      <c r="G6">
        <v>4156505.1120000002</v>
      </c>
      <c r="H6">
        <v>3374843.165</v>
      </c>
      <c r="I6">
        <v>2659248.1409999998</v>
      </c>
      <c r="J6">
        <v>974357.75060000003</v>
      </c>
      <c r="K6">
        <v>114169.24069999999</v>
      </c>
      <c r="N6" s="12">
        <f t="shared" ref="N6:T6" si="3">STDEV(E4,E16,E28)</f>
        <v>1875458.763017715</v>
      </c>
      <c r="O6" s="12">
        <f t="shared" si="3"/>
        <v>1379003.1155643116</v>
      </c>
      <c r="P6" s="12">
        <f t="shared" si="3"/>
        <v>1094813.4314665787</v>
      </c>
      <c r="Q6" s="12">
        <f t="shared" si="3"/>
        <v>925962.65720223065</v>
      </c>
      <c r="R6" s="12">
        <f t="shared" si="3"/>
        <v>769217.74025329831</v>
      </c>
      <c r="S6" s="12">
        <f t="shared" si="3"/>
        <v>276707.44943226851</v>
      </c>
      <c r="T6" s="12">
        <f t="shared" si="3"/>
        <v>15998.295425085131</v>
      </c>
      <c r="AF6" t="s">
        <v>64</v>
      </c>
      <c r="AG6">
        <f>X38-O83</f>
        <v>4.9551327849999964</v>
      </c>
      <c r="AH6">
        <f>AA38-R83</f>
        <v>7.3083875816666719</v>
      </c>
      <c r="AI6">
        <f>AC38-T83</f>
        <v>9.8367502333333334</v>
      </c>
      <c r="AJ6" s="42"/>
      <c r="AK6" t="s">
        <v>41</v>
      </c>
      <c r="AL6">
        <f>X38-O9</f>
        <v>5.2325074683333312</v>
      </c>
      <c r="AM6">
        <f>AA38-R9</f>
        <v>7.9050110383333347</v>
      </c>
      <c r="AN6">
        <f>AC39-T9</f>
        <v>6.7509318233333175</v>
      </c>
    </row>
    <row r="7" spans="1:40" ht="17.25" customHeight="1" x14ac:dyDescent="0.45">
      <c r="B7" s="13">
        <f>B6*25.4/(PI()*4)</f>
        <v>0.20212677772670709</v>
      </c>
      <c r="C7" t="s">
        <v>65</v>
      </c>
      <c r="D7" t="s">
        <v>57</v>
      </c>
      <c r="E7">
        <v>19.57377189</v>
      </c>
      <c r="F7">
        <v>12.27201056</v>
      </c>
      <c r="G7">
        <v>23.32464324</v>
      </c>
      <c r="H7">
        <v>29.799293800000001</v>
      </c>
      <c r="I7">
        <v>40.621174860000004</v>
      </c>
      <c r="J7">
        <v>42.068202319999997</v>
      </c>
      <c r="K7">
        <v>8.5505876440000002</v>
      </c>
      <c r="M7" t="s">
        <v>66</v>
      </c>
      <c r="N7" s="12">
        <f t="shared" ref="N7:T7" si="4">AVERAGE(E6,E18,E30)</f>
        <v>8742430.797666667</v>
      </c>
      <c r="O7" s="12">
        <f t="shared" si="4"/>
        <v>5904275.1493333327</v>
      </c>
      <c r="P7" s="12">
        <f t="shared" si="4"/>
        <v>4388648.733</v>
      </c>
      <c r="Q7" s="12">
        <f t="shared" si="4"/>
        <v>3504667.8313333332</v>
      </c>
      <c r="R7" s="12">
        <f t="shared" si="4"/>
        <v>2692974.906</v>
      </c>
      <c r="S7" s="12">
        <f t="shared" si="4"/>
        <v>905611.43266666669</v>
      </c>
      <c r="T7" s="12">
        <f t="shared" si="4"/>
        <v>97817.937456666667</v>
      </c>
      <c r="AF7" t="s">
        <v>67</v>
      </c>
      <c r="AG7">
        <f>X39-O84</f>
        <v>0.53423954166667187</v>
      </c>
      <c r="AH7">
        <f>AA39-R84</f>
        <v>1.5917047916666718</v>
      </c>
      <c r="AI7">
        <f>AC39-T84</f>
        <v>2.5816822366666656</v>
      </c>
      <c r="AJ7" s="42" t="s">
        <v>68</v>
      </c>
      <c r="AK7" t="s">
        <v>51</v>
      </c>
      <c r="AL7">
        <v>2.4484532750000056</v>
      </c>
      <c r="AM7">
        <v>4.3616682450000042</v>
      </c>
      <c r="AN7">
        <v>3.5583470699999964</v>
      </c>
    </row>
    <row r="8" spans="1:40" x14ac:dyDescent="0.3">
      <c r="A8" t="s">
        <v>70</v>
      </c>
      <c r="B8">
        <v>30</v>
      </c>
      <c r="C8" t="s">
        <v>71</v>
      </c>
      <c r="D8" t="s">
        <v>72</v>
      </c>
      <c r="E8">
        <v>34.67433801</v>
      </c>
      <c r="F8">
        <v>36.135473040000001</v>
      </c>
      <c r="G8">
        <v>39.213044060000001</v>
      </c>
      <c r="H8">
        <v>41.649660249999997</v>
      </c>
      <c r="I8">
        <v>43.783683330000002</v>
      </c>
      <c r="J8">
        <v>52.817691359999998</v>
      </c>
      <c r="K8">
        <v>68.027027029999999</v>
      </c>
      <c r="N8" s="12">
        <f t="shared" ref="N8:T8" si="5">STDEV(E6,E18,E30)</f>
        <v>1520826.9428582061</v>
      </c>
      <c r="O8" s="12">
        <f t="shared" si="5"/>
        <v>1021335.6815637077</v>
      </c>
      <c r="P8" s="12">
        <f t="shared" si="5"/>
        <v>731778.01077746646</v>
      </c>
      <c r="Q8" s="12">
        <f t="shared" si="5"/>
        <v>561980.1748761083</v>
      </c>
      <c r="R8" s="12">
        <f t="shared" si="5"/>
        <v>439621.88414618775</v>
      </c>
      <c r="S8" s="12">
        <f t="shared" si="5"/>
        <v>148873.03392801</v>
      </c>
      <c r="T8" s="12">
        <f t="shared" si="5"/>
        <v>19115.753086046883</v>
      </c>
      <c r="AF8" t="s">
        <v>73</v>
      </c>
      <c r="AG8">
        <f>X40-O85</f>
        <v>2.6497956516666719</v>
      </c>
      <c r="AH8">
        <f>AA40-R85</f>
        <v>1.474979068333333</v>
      </c>
      <c r="AI8">
        <f>AC40-T85</f>
        <v>0.36502924166666162</v>
      </c>
      <c r="AJ8" s="42"/>
      <c r="AK8" t="s">
        <v>55</v>
      </c>
      <c r="AL8">
        <v>0.27847191500000434</v>
      </c>
      <c r="AM8">
        <v>6.0406900449999981</v>
      </c>
      <c r="AN8">
        <v>14.324716649999985</v>
      </c>
    </row>
    <row r="9" spans="1:40" ht="15" customHeight="1" x14ac:dyDescent="0.3">
      <c r="D9" t="s">
        <v>74</v>
      </c>
      <c r="E9">
        <v>30.469481309999999</v>
      </c>
      <c r="F9">
        <v>32.02830591</v>
      </c>
      <c r="G9">
        <v>35.776812280000001</v>
      </c>
      <c r="H9">
        <v>38.520645960000003</v>
      </c>
      <c r="I9">
        <v>41.843734820000002</v>
      </c>
      <c r="J9">
        <v>53.69958931</v>
      </c>
      <c r="K9">
        <v>66.880616169999996</v>
      </c>
      <c r="M9" t="s">
        <v>75</v>
      </c>
      <c r="N9">
        <f t="shared" ref="N9:T11" si="6">AVERAGE(E8,E20,E32)</f>
        <v>32.193207306666672</v>
      </c>
      <c r="O9">
        <f t="shared" si="6"/>
        <v>34.327321466666668</v>
      </c>
      <c r="P9">
        <f t="shared" si="6"/>
        <v>38.287998699999996</v>
      </c>
      <c r="Q9">
        <f t="shared" si="6"/>
        <v>41.385472803333329</v>
      </c>
      <c r="R9">
        <f t="shared" si="6"/>
        <v>44.710504076666666</v>
      </c>
      <c r="S9">
        <f t="shared" si="6"/>
        <v>57.463296816666663</v>
      </c>
      <c r="T9">
        <f t="shared" si="6"/>
        <v>72.056704806666673</v>
      </c>
      <c r="AF9" t="s">
        <v>76</v>
      </c>
      <c r="AG9">
        <f>X38-O120</f>
        <v>9.7784595549999977</v>
      </c>
      <c r="AH9">
        <f>AA38-R120</f>
        <v>7.1903024183333315</v>
      </c>
      <c r="AI9">
        <f>AC38-T120</f>
        <v>8.0513500333333354</v>
      </c>
      <c r="AJ9" s="42"/>
      <c r="AK9" t="s">
        <v>60</v>
      </c>
      <c r="AL9">
        <v>-2.5058697749999936</v>
      </c>
      <c r="AM9">
        <v>-2.4895495749999981</v>
      </c>
      <c r="AN9">
        <v>0.79504014999999129</v>
      </c>
    </row>
    <row r="10" spans="1:40" x14ac:dyDescent="0.3">
      <c r="D10" t="s">
        <v>77</v>
      </c>
      <c r="E10">
        <v>32.440297870000002</v>
      </c>
      <c r="F10">
        <v>34.938904389999998</v>
      </c>
      <c r="G10">
        <v>38.786811520000001</v>
      </c>
      <c r="H10">
        <v>42.051082399999999</v>
      </c>
      <c r="I10">
        <v>46.128120850000002</v>
      </c>
      <c r="J10">
        <v>59.959368359999999</v>
      </c>
      <c r="K10">
        <v>72.744152569999997</v>
      </c>
      <c r="M10" t="s">
        <v>78</v>
      </c>
      <c r="N10">
        <f t="shared" si="6"/>
        <v>31.990960866666665</v>
      </c>
      <c r="O10">
        <f t="shared" si="6"/>
        <v>33.991564876666665</v>
      </c>
      <c r="P10">
        <f t="shared" si="6"/>
        <v>37.930189696666666</v>
      </c>
      <c r="Q10">
        <f t="shared" si="6"/>
        <v>41.202975246666661</v>
      </c>
      <c r="R10">
        <f t="shared" si="6"/>
        <v>44.929811396666672</v>
      </c>
      <c r="S10">
        <f t="shared" si="6"/>
        <v>58.334508766666666</v>
      </c>
      <c r="T10">
        <f t="shared" si="6"/>
        <v>71.784688116666672</v>
      </c>
      <c r="AF10" t="s">
        <v>79</v>
      </c>
      <c r="AG10">
        <f>X39-O121</f>
        <v>-0.1289255816666568</v>
      </c>
      <c r="AH10">
        <f>AA39-R121</f>
        <v>5.0375450000004207E-3</v>
      </c>
      <c r="AI10">
        <f>AC39-T121</f>
        <v>-0.11338861000000122</v>
      </c>
      <c r="AJ10" s="42"/>
      <c r="AK10" t="s">
        <v>41</v>
      </c>
      <c r="AL10">
        <f>X39-O10</f>
        <v>3.7376512083333395</v>
      </c>
      <c r="AM10">
        <f>AA39-R10</f>
        <v>6.0017774583333292</v>
      </c>
      <c r="AN10">
        <f>AC39-T10</f>
        <v>7.0229485133333185</v>
      </c>
    </row>
    <row r="11" spans="1:40" ht="15" customHeight="1" x14ac:dyDescent="0.3">
      <c r="D11" t="s">
        <v>80</v>
      </c>
      <c r="E11">
        <v>2.1038010489999999</v>
      </c>
      <c r="F11">
        <v>2.1123518429999999</v>
      </c>
      <c r="G11">
        <v>1.8730304550000001</v>
      </c>
      <c r="H11">
        <v>1.9328671129999999</v>
      </c>
      <c r="I11">
        <v>2.1453729720000001</v>
      </c>
      <c r="J11">
        <v>3.8937156239999999</v>
      </c>
      <c r="K11">
        <v>3.1076944919999998</v>
      </c>
      <c r="M11" t="s">
        <v>81</v>
      </c>
      <c r="N11">
        <f t="shared" si="6"/>
        <v>34.557517236666669</v>
      </c>
      <c r="O11">
        <f t="shared" si="6"/>
        <v>37.149640306666669</v>
      </c>
      <c r="P11">
        <f t="shared" si="6"/>
        <v>41.397218000000002</v>
      </c>
      <c r="Q11">
        <f t="shared" si="6"/>
        <v>44.959769623333337</v>
      </c>
      <c r="R11">
        <f t="shared" si="6"/>
        <v>49.572384723333336</v>
      </c>
      <c r="S11">
        <f t="shared" si="6"/>
        <v>64.402037870000001</v>
      </c>
      <c r="T11">
        <f t="shared" si="6"/>
        <v>77.168071963333333</v>
      </c>
      <c r="AF11" t="s">
        <v>82</v>
      </c>
      <c r="AG11">
        <f>X40-O122</f>
        <v>2.468799115000003</v>
      </c>
      <c r="AH11">
        <f>AA40-R122</f>
        <v>0.66970248500000906</v>
      </c>
      <c r="AI11">
        <f>AC40-T122</f>
        <v>-1.0434782416666764</v>
      </c>
      <c r="AJ11" s="42" t="s">
        <v>83</v>
      </c>
      <c r="AK11" t="s">
        <v>51</v>
      </c>
      <c r="AL11">
        <v>3.629419519999999</v>
      </c>
      <c r="AM11">
        <v>4.4435622000000023</v>
      </c>
      <c r="AN11">
        <v>2.680680620000004</v>
      </c>
    </row>
    <row r="12" spans="1:40" x14ac:dyDescent="0.3">
      <c r="D12" t="s">
        <v>84</v>
      </c>
      <c r="E12">
        <v>32.528039069999998</v>
      </c>
      <c r="F12">
        <v>34.367561109999997</v>
      </c>
      <c r="G12">
        <v>37.925555950000003</v>
      </c>
      <c r="H12">
        <v>40.740462870000002</v>
      </c>
      <c r="I12">
        <v>43.918512999999997</v>
      </c>
      <c r="J12">
        <v>55.492216339999999</v>
      </c>
      <c r="K12">
        <v>69.217265260000005</v>
      </c>
      <c r="M12" t="s">
        <v>85</v>
      </c>
      <c r="N12">
        <f t="shared" ref="N12:T12" si="7">STDEV(E20,E8,E32)</f>
        <v>4.4950076041346545</v>
      </c>
      <c r="O12">
        <f t="shared" si="7"/>
        <v>3.3080435616315178</v>
      </c>
      <c r="P12">
        <f t="shared" si="7"/>
        <v>2.4293855536406079</v>
      </c>
      <c r="Q12">
        <f t="shared" si="7"/>
        <v>1.9428271937612647</v>
      </c>
      <c r="R12">
        <f t="shared" si="7"/>
        <v>2.1418970458479163</v>
      </c>
      <c r="S12">
        <f t="shared" si="7"/>
        <v>5.1393996272329776</v>
      </c>
      <c r="T12">
        <f t="shared" si="7"/>
        <v>4.3471857498410715</v>
      </c>
      <c r="AJ12" s="42"/>
      <c r="AK12" t="s">
        <v>55</v>
      </c>
      <c r="AL12">
        <v>1.7385339249999987</v>
      </c>
      <c r="AM12">
        <v>5.7967988850000012</v>
      </c>
      <c r="AN12">
        <v>12.717466364999993</v>
      </c>
    </row>
    <row r="13" spans="1:40" x14ac:dyDescent="0.3">
      <c r="M13" t="s">
        <v>87</v>
      </c>
      <c r="N13">
        <f t="shared" ref="N13:T14" si="8">STDEV(E9,E21,E33)</f>
        <v>2.4720867469363865</v>
      </c>
      <c r="O13">
        <f t="shared" si="8"/>
        <v>2.4769747333199863</v>
      </c>
      <c r="P13">
        <f t="shared" si="8"/>
        <v>2.5893124749266296</v>
      </c>
      <c r="Q13">
        <f t="shared" si="8"/>
        <v>2.8749386454536756</v>
      </c>
      <c r="R13">
        <f t="shared" si="8"/>
        <v>3.3086739384587824</v>
      </c>
      <c r="S13">
        <f t="shared" si="8"/>
        <v>5.1103911452797517</v>
      </c>
      <c r="T13">
        <f t="shared" si="8"/>
        <v>6.8227636080434655</v>
      </c>
      <c r="AJ13" s="42"/>
      <c r="AK13" t="s">
        <v>60</v>
      </c>
      <c r="AL13">
        <v>-0.41558410500000065</v>
      </c>
      <c r="AM13">
        <v>-4.2908675549999984</v>
      </c>
      <c r="AN13">
        <v>-5.0899847650000112</v>
      </c>
    </row>
    <row r="14" spans="1:40" x14ac:dyDescent="0.3">
      <c r="A14" s="9" t="s">
        <v>89</v>
      </c>
      <c r="B14" t="s">
        <v>44</v>
      </c>
      <c r="C14">
        <v>4</v>
      </c>
      <c r="M14" t="s">
        <v>90</v>
      </c>
      <c r="N14">
        <f t="shared" si="8"/>
        <v>1.9977121047183788</v>
      </c>
      <c r="O14">
        <f t="shared" si="8"/>
        <v>1.9578102813791174</v>
      </c>
      <c r="P14">
        <f t="shared" si="8"/>
        <v>2.2617626884183744</v>
      </c>
      <c r="Q14">
        <f t="shared" si="8"/>
        <v>2.6061015047255403</v>
      </c>
      <c r="R14">
        <f t="shared" si="8"/>
        <v>3.0982033448141055</v>
      </c>
      <c r="S14">
        <f t="shared" si="8"/>
        <v>4.4866962953321572</v>
      </c>
      <c r="T14">
        <f t="shared" si="8"/>
        <v>4.063638779042356</v>
      </c>
      <c r="AJ14" s="42"/>
      <c r="AK14" t="s">
        <v>41</v>
      </c>
      <c r="AL14">
        <f>X40-O11</f>
        <v>2.9133412383333308</v>
      </c>
      <c r="AM14">
        <f>AA40-R11</f>
        <v>3.2698825416666679</v>
      </c>
      <c r="AN14">
        <f>AC40-T11</f>
        <v>3.5350596216666617</v>
      </c>
    </row>
    <row r="15" spans="1:40" x14ac:dyDescent="0.3">
      <c r="A15" t="s">
        <v>46</v>
      </c>
      <c r="D15" t="s">
        <v>47</v>
      </c>
      <c r="E15">
        <v>0.1</v>
      </c>
      <c r="F15">
        <v>0.15</v>
      </c>
      <c r="G15">
        <v>0.2</v>
      </c>
      <c r="H15">
        <v>0.25</v>
      </c>
      <c r="I15">
        <v>0.3</v>
      </c>
      <c r="J15">
        <v>0.5</v>
      </c>
      <c r="K15">
        <v>1</v>
      </c>
    </row>
    <row r="16" spans="1:40" x14ac:dyDescent="0.3">
      <c r="A16">
        <v>210105002</v>
      </c>
      <c r="D16" t="s">
        <v>52</v>
      </c>
      <c r="E16" s="10">
        <v>11911742.060000001</v>
      </c>
      <c r="F16" s="10">
        <v>8197140.21</v>
      </c>
      <c r="G16" s="10">
        <v>6466190.4800000004</v>
      </c>
      <c r="H16" s="10">
        <v>5431137.5700000003</v>
      </c>
      <c r="I16" s="10">
        <v>4428354.5</v>
      </c>
      <c r="J16" s="10">
        <v>2026279.1</v>
      </c>
      <c r="K16" s="10">
        <v>352112.43</v>
      </c>
    </row>
    <row r="17" spans="1:29" x14ac:dyDescent="0.3">
      <c r="A17" t="s">
        <v>56</v>
      </c>
      <c r="D17" t="s">
        <v>57</v>
      </c>
      <c r="E17">
        <v>83.671997939999997</v>
      </c>
      <c r="F17">
        <v>61.27247466</v>
      </c>
      <c r="G17">
        <v>46.838357940000002</v>
      </c>
      <c r="H17">
        <v>33.225680599999997</v>
      </c>
      <c r="I17">
        <v>27.017711479999999</v>
      </c>
      <c r="J17">
        <v>29.371291880000001</v>
      </c>
      <c r="K17">
        <v>12.02770685</v>
      </c>
    </row>
    <row r="18" spans="1:29" x14ac:dyDescent="0.3">
      <c r="A18" t="s">
        <v>61</v>
      </c>
      <c r="B18">
        <v>0.1</v>
      </c>
      <c r="C18" t="s">
        <v>62</v>
      </c>
      <c r="D18" t="s">
        <v>63</v>
      </c>
      <c r="E18">
        <v>7694463.0159999998</v>
      </c>
      <c r="F18">
        <v>5140471.7220000001</v>
      </c>
      <c r="G18">
        <v>3801100.574</v>
      </c>
      <c r="H18">
        <v>3018961.5269999998</v>
      </c>
      <c r="I18">
        <v>2271187.767</v>
      </c>
      <c r="J18">
        <v>734788.14339999994</v>
      </c>
      <c r="K18">
        <v>76801.406669999997</v>
      </c>
    </row>
    <row r="19" spans="1:29" x14ac:dyDescent="0.3">
      <c r="B19">
        <v>0.60640000000000005</v>
      </c>
      <c r="C19" t="s">
        <v>65</v>
      </c>
      <c r="D19" t="s">
        <v>57</v>
      </c>
      <c r="E19">
        <v>33.95948396</v>
      </c>
      <c r="F19">
        <v>17.79388724</v>
      </c>
      <c r="G19">
        <v>11.01937773</v>
      </c>
      <c r="H19">
        <v>6.5467511649999999</v>
      </c>
      <c r="I19">
        <v>3.7916514239999999</v>
      </c>
      <c r="J19">
        <v>7.9766514339999999</v>
      </c>
      <c r="K19">
        <v>2.2648028729999998</v>
      </c>
      <c r="V19" t="s">
        <v>93</v>
      </c>
    </row>
    <row r="20" spans="1:29" x14ac:dyDescent="0.3">
      <c r="A20" t="s">
        <v>70</v>
      </c>
      <c r="B20">
        <v>38</v>
      </c>
      <c r="C20" t="s">
        <v>71</v>
      </c>
      <c r="D20" t="s">
        <v>72</v>
      </c>
      <c r="E20">
        <v>34.900817000000004</v>
      </c>
      <c r="F20">
        <v>36.337193710000001</v>
      </c>
      <c r="G20">
        <v>40.118973889999999</v>
      </c>
      <c r="H20">
        <v>43.182687569999999</v>
      </c>
      <c r="I20">
        <v>47.159733029999998</v>
      </c>
      <c r="J20">
        <v>62.984097509999998</v>
      </c>
      <c r="K20">
        <v>76.663704319999994</v>
      </c>
      <c r="V20" t="s">
        <v>48</v>
      </c>
      <c r="W20">
        <v>37.532680474999999</v>
      </c>
      <c r="X20">
        <v>39.117342190000002</v>
      </c>
      <c r="Y20">
        <v>43.175550534999999</v>
      </c>
      <c r="Z20">
        <v>47.107975275000001</v>
      </c>
      <c r="AA20">
        <v>52.129790409999998</v>
      </c>
      <c r="AB20">
        <v>66.048830504999998</v>
      </c>
      <c r="AC20">
        <v>79.837965660000009</v>
      </c>
    </row>
    <row r="21" spans="1:29" x14ac:dyDescent="0.3">
      <c r="D21" t="s">
        <v>74</v>
      </c>
      <c r="E21">
        <v>34.843359759999998</v>
      </c>
      <c r="F21">
        <v>36.774475709999997</v>
      </c>
      <c r="G21">
        <v>40.8031978</v>
      </c>
      <c r="H21">
        <v>44.237982979999998</v>
      </c>
      <c r="I21">
        <v>48.423342380000001</v>
      </c>
      <c r="J21">
        <v>63.814916310000001</v>
      </c>
      <c r="K21">
        <v>79.576448990000003</v>
      </c>
      <c r="V21" t="s">
        <v>53</v>
      </c>
      <c r="W21">
        <v>2.7300332739655322</v>
      </c>
      <c r="X21">
        <v>2.5273050755668356</v>
      </c>
      <c r="Y21">
        <v>2.3268247923927401</v>
      </c>
      <c r="Z21">
        <v>1.9118654350828459</v>
      </c>
      <c r="AA21">
        <v>1.6934661060410874</v>
      </c>
      <c r="AB21">
        <v>1.799706134656849</v>
      </c>
      <c r="AC21">
        <v>3.0186682856990603</v>
      </c>
    </row>
    <row r="22" spans="1:29" x14ac:dyDescent="0.3">
      <c r="D22" t="s">
        <v>77</v>
      </c>
      <c r="E22">
        <v>36.409152939999998</v>
      </c>
      <c r="F22">
        <v>38.664283390000001</v>
      </c>
      <c r="G22">
        <v>42.632392920000001</v>
      </c>
      <c r="H22">
        <v>45.745967270000001</v>
      </c>
      <c r="I22">
        <v>50.456871900000003</v>
      </c>
      <c r="J22">
        <v>64.315243649999999</v>
      </c>
      <c r="K22">
        <v>78.025460499999994</v>
      </c>
      <c r="V22" t="s">
        <v>58</v>
      </c>
      <c r="W22">
        <v>14832294.82</v>
      </c>
      <c r="X22">
        <v>10427802.105</v>
      </c>
      <c r="Y22">
        <v>8291725.6050000004</v>
      </c>
      <c r="Z22">
        <v>6944607.125</v>
      </c>
      <c r="AA22">
        <v>5655346.0250000004</v>
      </c>
      <c r="AB22">
        <v>2590157.4249999998</v>
      </c>
      <c r="AC22">
        <v>443357.88</v>
      </c>
    </row>
    <row r="23" spans="1:29" x14ac:dyDescent="0.3">
      <c r="D23" t="s">
        <v>80</v>
      </c>
      <c r="E23">
        <v>0.88788952990000003</v>
      </c>
      <c r="F23">
        <v>1.236792559</v>
      </c>
      <c r="G23">
        <v>1.2994481120000001</v>
      </c>
      <c r="H23">
        <v>1.288284896</v>
      </c>
      <c r="I23">
        <v>1.663484075</v>
      </c>
      <c r="J23">
        <v>0.67237605570000003</v>
      </c>
      <c r="K23">
        <v>1.4573964610000001</v>
      </c>
      <c r="V23" t="s">
        <v>53</v>
      </c>
      <c r="W23">
        <v>6921667.2505772272</v>
      </c>
      <c r="X23">
        <v>4739373.4923267281</v>
      </c>
      <c r="Y23">
        <v>3809894.2290998506</v>
      </c>
      <c r="Z23">
        <v>3336940.0743697626</v>
      </c>
      <c r="AA23">
        <v>2836982.2470572055</v>
      </c>
      <c r="AB23">
        <v>1172707.9799864551</v>
      </c>
      <c r="AC23">
        <v>142134.60070535677</v>
      </c>
    </row>
    <row r="24" spans="1:29" x14ac:dyDescent="0.3">
      <c r="D24" t="s">
        <v>84</v>
      </c>
      <c r="E24">
        <v>35.384443230000002</v>
      </c>
      <c r="F24">
        <v>37.258650940000003</v>
      </c>
      <c r="G24">
        <v>41.184854870000002</v>
      </c>
      <c r="H24">
        <v>44.388879269999997</v>
      </c>
      <c r="I24">
        <v>48.679982440000003</v>
      </c>
      <c r="J24">
        <v>63.704752489999997</v>
      </c>
      <c r="K24">
        <v>78.088537939999995</v>
      </c>
      <c r="V24" t="s">
        <v>66</v>
      </c>
      <c r="W24">
        <v>9168331.3355</v>
      </c>
      <c r="X24">
        <v>6290029.9170000004</v>
      </c>
      <c r="Y24">
        <v>4673196.909</v>
      </c>
      <c r="Z24">
        <v>3656092.8305000002</v>
      </c>
      <c r="AA24">
        <v>2712291.5120000001</v>
      </c>
      <c r="AB24">
        <v>888843.07599999988</v>
      </c>
      <c r="AC24">
        <v>91507.369565000001</v>
      </c>
    </row>
    <row r="25" spans="1:29" x14ac:dyDescent="0.3">
      <c r="V25" t="s">
        <v>53</v>
      </c>
      <c r="W25">
        <v>3909619.421073928</v>
      </c>
      <c r="X25">
        <v>2628058.8087158254</v>
      </c>
      <c r="Y25">
        <v>1998043.2398473502</v>
      </c>
      <c r="Z25">
        <v>1695648.9350703601</v>
      </c>
      <c r="AA25">
        <v>1379901.1464190483</v>
      </c>
      <c r="AB25">
        <v>441231.17229403206</v>
      </c>
      <c r="AC25">
        <v>42855.022524533677</v>
      </c>
    </row>
    <row r="26" spans="1:29" x14ac:dyDescent="0.3">
      <c r="A26" s="9" t="s">
        <v>94</v>
      </c>
      <c r="B26" t="s">
        <v>44</v>
      </c>
    </row>
    <row r="27" spans="1:29" x14ac:dyDescent="0.3">
      <c r="A27" t="s">
        <v>46</v>
      </c>
      <c r="D27" t="s">
        <v>47</v>
      </c>
      <c r="E27">
        <v>0.1</v>
      </c>
      <c r="F27">
        <v>0.15</v>
      </c>
      <c r="G27">
        <v>0.2</v>
      </c>
      <c r="H27">
        <v>0.25</v>
      </c>
      <c r="I27">
        <v>0.3</v>
      </c>
      <c r="J27">
        <v>0.5</v>
      </c>
      <c r="K27">
        <v>1</v>
      </c>
    </row>
    <row r="28" spans="1:29" x14ac:dyDescent="0.3">
      <c r="A28">
        <v>210105002</v>
      </c>
      <c r="D28" t="s">
        <v>52</v>
      </c>
      <c r="E28" s="10">
        <v>15169789.26</v>
      </c>
      <c r="F28" s="10">
        <v>10679592.34</v>
      </c>
      <c r="G28" s="10">
        <v>8468583.0399999991</v>
      </c>
      <c r="H28" s="10">
        <v>7151627.7000000002</v>
      </c>
      <c r="I28" s="10">
        <v>5889234.3300000001</v>
      </c>
      <c r="J28" s="10">
        <v>2562412.44</v>
      </c>
      <c r="K28" s="10">
        <v>384071.98</v>
      </c>
    </row>
    <row r="29" spans="1:29" x14ac:dyDescent="0.3">
      <c r="A29" t="s">
        <v>56</v>
      </c>
      <c r="D29" t="s">
        <v>57</v>
      </c>
      <c r="E29">
        <v>79.116676600000005</v>
      </c>
      <c r="F29">
        <v>48.740242899999998</v>
      </c>
      <c r="G29">
        <v>46.713589489999997</v>
      </c>
      <c r="H29">
        <v>50.770015270000002</v>
      </c>
      <c r="I29">
        <v>60.968254379999998</v>
      </c>
      <c r="J29">
        <v>69.174728299999998</v>
      </c>
      <c r="K29">
        <v>23.390729409999999</v>
      </c>
    </row>
    <row r="30" spans="1:29" x14ac:dyDescent="0.3">
      <c r="A30" t="s">
        <v>61</v>
      </c>
      <c r="B30">
        <v>0.2</v>
      </c>
      <c r="C30" t="s">
        <v>62</v>
      </c>
      <c r="D30" t="s">
        <v>63</v>
      </c>
      <c r="E30">
        <v>10486757.77</v>
      </c>
      <c r="F30">
        <v>7064366.9539999999</v>
      </c>
      <c r="G30">
        <v>5208340.5130000003</v>
      </c>
      <c r="H30">
        <v>4120198.8020000001</v>
      </c>
      <c r="I30">
        <v>3148488.81</v>
      </c>
      <c r="J30">
        <v>1007688.404</v>
      </c>
      <c r="K30">
        <v>102483.16499999999</v>
      </c>
    </row>
    <row r="31" spans="1:29" ht="16.2" x14ac:dyDescent="0.45">
      <c r="B31" s="13">
        <f>B30*25.4/(PI()*4)</f>
        <v>0.40425355545341418</v>
      </c>
      <c r="C31" t="s">
        <v>65</v>
      </c>
      <c r="D31" t="s">
        <v>57</v>
      </c>
      <c r="E31">
        <v>96.565543259999998</v>
      </c>
      <c r="F31">
        <v>81.543916629999998</v>
      </c>
      <c r="G31">
        <v>73.724197419999996</v>
      </c>
      <c r="H31">
        <v>74.216531329999995</v>
      </c>
      <c r="I31">
        <v>77.873779529999993</v>
      </c>
      <c r="J31">
        <v>54.857927480000001</v>
      </c>
      <c r="K31">
        <v>8.7291377269999995</v>
      </c>
    </row>
    <row r="32" spans="1:29" x14ac:dyDescent="0.3">
      <c r="A32" t="s">
        <v>70</v>
      </c>
      <c r="B32">
        <v>27</v>
      </c>
      <c r="C32" t="s">
        <v>71</v>
      </c>
      <c r="D32" t="s">
        <v>72</v>
      </c>
      <c r="E32">
        <v>27.004466910000001</v>
      </c>
      <c r="F32">
        <v>30.509297650000001</v>
      </c>
      <c r="G32">
        <v>35.53197815</v>
      </c>
      <c r="H32">
        <v>39.324070589999998</v>
      </c>
      <c r="I32">
        <v>43.188095869999998</v>
      </c>
      <c r="J32">
        <v>56.58810158</v>
      </c>
      <c r="K32">
        <v>71.479383069999997</v>
      </c>
    </row>
    <row r="33" spans="1:29" x14ac:dyDescent="0.3">
      <c r="D33" t="s">
        <v>74</v>
      </c>
      <c r="E33">
        <v>30.660041530000001</v>
      </c>
      <c r="F33">
        <v>33.171913009999997</v>
      </c>
      <c r="G33">
        <v>37.210559009999997</v>
      </c>
      <c r="H33">
        <v>40.850296800000002</v>
      </c>
      <c r="I33">
        <v>44.522356989999999</v>
      </c>
      <c r="J33">
        <v>57.489020680000003</v>
      </c>
      <c r="K33">
        <v>68.896999190000002</v>
      </c>
    </row>
    <row r="34" spans="1:29" x14ac:dyDescent="0.3">
      <c r="D34" t="s">
        <v>77</v>
      </c>
      <c r="E34">
        <v>34.8231009</v>
      </c>
      <c r="F34">
        <v>37.84573314</v>
      </c>
      <c r="G34">
        <v>42.772449559999998</v>
      </c>
      <c r="H34">
        <v>47.082259200000003</v>
      </c>
      <c r="I34">
        <v>52.132161420000003</v>
      </c>
      <c r="J34">
        <v>68.931501600000004</v>
      </c>
      <c r="K34">
        <v>80.734602820000006</v>
      </c>
    </row>
    <row r="35" spans="1:29" x14ac:dyDescent="0.3">
      <c r="D35" t="s">
        <v>80</v>
      </c>
      <c r="E35">
        <v>3.912060978</v>
      </c>
      <c r="F35">
        <v>3.7138793919999999</v>
      </c>
      <c r="G35">
        <v>3.7898259950000002</v>
      </c>
      <c r="H35">
        <v>4.1100732400000002</v>
      </c>
      <c r="I35">
        <v>4.825033415</v>
      </c>
      <c r="J35">
        <v>6.8811523860000001</v>
      </c>
      <c r="K35">
        <v>6.224369566</v>
      </c>
    </row>
    <row r="36" spans="1:29" x14ac:dyDescent="0.3">
      <c r="D36" t="s">
        <v>84</v>
      </c>
      <c r="E36">
        <v>30.829203119999999</v>
      </c>
      <c r="F36">
        <v>33.842314600000002</v>
      </c>
      <c r="G36">
        <v>38.504995569999998</v>
      </c>
      <c r="H36">
        <v>42.418875530000001</v>
      </c>
      <c r="I36">
        <v>46.61420476</v>
      </c>
      <c r="J36">
        <v>61.00287462</v>
      </c>
      <c r="K36">
        <v>73.703661690000004</v>
      </c>
    </row>
    <row r="38" spans="1:29" x14ac:dyDescent="0.3">
      <c r="A38" t="s">
        <v>51</v>
      </c>
      <c r="V38" t="s">
        <v>75</v>
      </c>
      <c r="W38">
        <v>38.092335669999997</v>
      </c>
      <c r="X38">
        <v>39.559828934999999</v>
      </c>
      <c r="Y38">
        <v>43.610718230000003</v>
      </c>
      <c r="Z38">
        <v>47.550635979999996</v>
      </c>
      <c r="AA38">
        <v>52.615515115000001</v>
      </c>
      <c r="AB38">
        <v>66.18813145</v>
      </c>
      <c r="AC38">
        <v>80.003128759999996</v>
      </c>
    </row>
    <row r="39" spans="1:29" x14ac:dyDescent="0.3">
      <c r="A39" s="9" t="s">
        <v>43</v>
      </c>
      <c r="B39" t="s">
        <v>44</v>
      </c>
      <c r="C39">
        <f>0.001*1000</f>
        <v>1</v>
      </c>
      <c r="M39" t="s">
        <v>45</v>
      </c>
      <c r="N39" t="s">
        <v>147</v>
      </c>
      <c r="O39">
        <f>AVERAGE(C39,C51,C63)</f>
        <v>0.66666666666666663</v>
      </c>
      <c r="V39" t="s">
        <v>78</v>
      </c>
      <c r="W39">
        <v>35.91512942</v>
      </c>
      <c r="X39">
        <v>37.729216085000004</v>
      </c>
      <c r="Y39">
        <v>41.993675275000001</v>
      </c>
      <c r="Z39">
        <v>45.92759504</v>
      </c>
      <c r="AA39">
        <v>50.931588855000001</v>
      </c>
      <c r="AB39">
        <v>65.456637694999998</v>
      </c>
      <c r="AC39">
        <v>78.80763662999999</v>
      </c>
    </row>
    <row r="40" spans="1:29" x14ac:dyDescent="0.3">
      <c r="A40" t="s">
        <v>46</v>
      </c>
      <c r="D40" t="s">
        <v>47</v>
      </c>
      <c r="E40">
        <v>0.1</v>
      </c>
      <c r="F40">
        <v>0.15</v>
      </c>
      <c r="G40">
        <v>0.2</v>
      </c>
      <c r="H40">
        <v>0.25</v>
      </c>
      <c r="I40">
        <v>0.3</v>
      </c>
      <c r="J40">
        <v>0.5</v>
      </c>
      <c r="K40">
        <v>1</v>
      </c>
      <c r="M40" t="s">
        <v>48</v>
      </c>
      <c r="N40" s="11">
        <f t="shared" ref="N40:T40" si="9">AVERAGE(E49,E61,E73)</f>
        <v>35.103399386666666</v>
      </c>
      <c r="O40" s="11">
        <f t="shared" si="9"/>
        <v>36.743482586666666</v>
      </c>
      <c r="P40" s="11">
        <f t="shared" si="9"/>
        <v>40.834734556666668</v>
      </c>
      <c r="Q40" s="11">
        <f t="shared" si="9"/>
        <v>45.039390139999995</v>
      </c>
      <c r="R40" s="11">
        <f t="shared" si="9"/>
        <v>50.489010780000001</v>
      </c>
      <c r="S40" s="11">
        <f t="shared" si="9"/>
        <v>65.361636466666667</v>
      </c>
      <c r="T40" s="11">
        <f t="shared" si="9"/>
        <v>79.034330839999996</v>
      </c>
      <c r="V40" t="s">
        <v>81</v>
      </c>
      <c r="W40">
        <v>38.590576334999994</v>
      </c>
      <c r="X40">
        <v>40.062981545</v>
      </c>
      <c r="Y40">
        <v>43.922258084999996</v>
      </c>
      <c r="Z40">
        <v>47.845694805000001</v>
      </c>
      <c r="AA40">
        <v>52.842267265000004</v>
      </c>
      <c r="AB40">
        <v>66.501722354999998</v>
      </c>
      <c r="AC40">
        <v>80.703131584999994</v>
      </c>
    </row>
    <row r="41" spans="1:29" x14ac:dyDescent="0.3">
      <c r="A41">
        <v>210105002</v>
      </c>
      <c r="D41" t="s">
        <v>52</v>
      </c>
      <c r="E41" s="10">
        <v>10037018.210000001</v>
      </c>
      <c r="F41" s="10">
        <v>7102586.8300000001</v>
      </c>
      <c r="G41" s="10">
        <v>5648740.9000000004</v>
      </c>
      <c r="H41" s="10">
        <v>4669697.4800000004</v>
      </c>
      <c r="I41" s="10">
        <v>3731225.49</v>
      </c>
      <c r="J41" s="10">
        <v>1690852.94</v>
      </c>
      <c r="K41" s="10">
        <v>293208.68</v>
      </c>
      <c r="M41" t="s">
        <v>53</v>
      </c>
      <c r="N41" s="11">
        <f t="shared" ref="N41:T41" si="10">STDEV(E45,E46,E47,E57,E58,E59,E69,E70,E71)</f>
        <v>1.095717422397458</v>
      </c>
      <c r="O41" s="11">
        <f t="shared" si="10"/>
        <v>1.7049235581503888</v>
      </c>
      <c r="P41" s="11">
        <f t="shared" si="10"/>
        <v>2.5108626296865162</v>
      </c>
      <c r="Q41" s="11">
        <f t="shared" si="10"/>
        <v>3.6005830022079852</v>
      </c>
      <c r="R41" s="11">
        <f t="shared" si="10"/>
        <v>4.6525763077383804</v>
      </c>
      <c r="S41" s="11">
        <f t="shared" si="10"/>
        <v>6.2044269148790052</v>
      </c>
      <c r="T41" s="11">
        <f t="shared" si="10"/>
        <v>4.1224569871078218</v>
      </c>
      <c r="V41" t="s">
        <v>85</v>
      </c>
      <c r="W41">
        <v>4.0242530912022003</v>
      </c>
      <c r="X41">
        <v>3.8778970417999554</v>
      </c>
      <c r="Y41">
        <v>3.6108637308152249</v>
      </c>
      <c r="Z41">
        <v>2.5178699842369294</v>
      </c>
      <c r="AA41">
        <v>0.9707380883099026</v>
      </c>
      <c r="AB41">
        <v>0.18714945680190267</v>
      </c>
      <c r="AC41">
        <v>1.5714105557514924</v>
      </c>
    </row>
    <row r="42" spans="1:29" x14ac:dyDescent="0.3">
      <c r="A42" t="s">
        <v>56</v>
      </c>
      <c r="D42" t="s">
        <v>57</v>
      </c>
      <c r="E42">
        <v>37.431088109999997</v>
      </c>
      <c r="F42">
        <v>29.08074379</v>
      </c>
      <c r="G42">
        <v>15.557627439999999</v>
      </c>
      <c r="H42">
        <v>10.776669829999999</v>
      </c>
      <c r="I42">
        <v>8.0630266699999993</v>
      </c>
      <c r="J42">
        <v>6.1976471699999998</v>
      </c>
      <c r="K42">
        <v>0.99182817879999996</v>
      </c>
      <c r="M42" t="s">
        <v>58</v>
      </c>
      <c r="N42" s="12">
        <f t="shared" ref="N42:T42" si="11">AVERAGE(E53,E41,E65)</f>
        <v>12391795</v>
      </c>
      <c r="O42" s="12">
        <f t="shared" si="11"/>
        <v>8766991.1799999997</v>
      </c>
      <c r="P42" s="12">
        <f t="shared" si="11"/>
        <v>6885903.4333333336</v>
      </c>
      <c r="Q42" s="12">
        <f t="shared" si="11"/>
        <v>5586774.6900000004</v>
      </c>
      <c r="R42" s="12">
        <f t="shared" si="11"/>
        <v>4388667.3866666667</v>
      </c>
      <c r="S42" s="12">
        <f t="shared" si="11"/>
        <v>2017675.5366666664</v>
      </c>
      <c r="T42" s="12">
        <f t="shared" si="11"/>
        <v>351596.52999999997</v>
      </c>
      <c r="V42" t="s">
        <v>87</v>
      </c>
      <c r="W42">
        <v>0.85292754368436563</v>
      </c>
      <c r="X42">
        <v>0.23608425126382573</v>
      </c>
      <c r="Y42">
        <v>0.63149916940507289</v>
      </c>
      <c r="Z42">
        <v>1.7199846930602951</v>
      </c>
      <c r="AA42">
        <v>2.912473589270653</v>
      </c>
      <c r="AB42">
        <v>3.7023668909057377</v>
      </c>
      <c r="AC42">
        <v>5.8038610563364168</v>
      </c>
    </row>
    <row r="43" spans="1:29" x14ac:dyDescent="0.3">
      <c r="A43" t="s">
        <v>61</v>
      </c>
      <c r="B43">
        <v>0.2</v>
      </c>
      <c r="C43" t="s">
        <v>62</v>
      </c>
      <c r="D43" t="s">
        <v>63</v>
      </c>
      <c r="E43">
        <v>6542785.7139999997</v>
      </c>
      <c r="F43">
        <v>4540108.8590000002</v>
      </c>
      <c r="G43">
        <v>3420036.787</v>
      </c>
      <c r="H43">
        <v>2675894.0729999999</v>
      </c>
      <c r="I43">
        <v>1967937.9739999999</v>
      </c>
      <c r="J43">
        <v>652979.05050000001</v>
      </c>
      <c r="K43">
        <v>71112.040609999996</v>
      </c>
      <c r="N43" s="12">
        <f t="shared" ref="N43:T43" si="12">STDEV(E41,E53,E65)</f>
        <v>5152948.1556049846</v>
      </c>
      <c r="O43" s="12">
        <f t="shared" si="12"/>
        <v>3591335.336683962</v>
      </c>
      <c r="P43" s="12">
        <f t="shared" si="12"/>
        <v>2699217.3784001553</v>
      </c>
      <c r="Q43" s="12">
        <f t="shared" si="12"/>
        <v>2042473.2621773148</v>
      </c>
      <c r="R43" s="12">
        <f t="shared" si="12"/>
        <v>1466506.1597237254</v>
      </c>
      <c r="S43" s="12">
        <f t="shared" si="12"/>
        <v>603664.47433174634</v>
      </c>
      <c r="T43" s="12">
        <f t="shared" si="12"/>
        <v>93292.120196282165</v>
      </c>
      <c r="V43" t="s">
        <v>90</v>
      </c>
      <c r="W43">
        <v>3.4993788078906847</v>
      </c>
      <c r="X43">
        <v>3.2876570227470259</v>
      </c>
      <c r="Y43">
        <v>3.0571057476956986</v>
      </c>
      <c r="Z43">
        <v>2.1705249134007323</v>
      </c>
      <c r="AA43">
        <v>0.74553669831221947</v>
      </c>
      <c r="AB43">
        <v>1.1409422119332777</v>
      </c>
      <c r="AC43">
        <v>2.3943515039680192</v>
      </c>
    </row>
    <row r="44" spans="1:29" ht="16.2" x14ac:dyDescent="0.45">
      <c r="B44" s="13">
        <f>B43*25.4/(PI()*4)</f>
        <v>0.40425355545341418</v>
      </c>
      <c r="C44" t="s">
        <v>65</v>
      </c>
      <c r="D44" t="s">
        <v>57</v>
      </c>
      <c r="E44">
        <v>35.322834729999997</v>
      </c>
      <c r="F44">
        <v>26.851134129999998</v>
      </c>
      <c r="G44">
        <v>20.307394030000001</v>
      </c>
      <c r="H44">
        <v>16.059280579999999</v>
      </c>
      <c r="I44">
        <v>14.667200559999999</v>
      </c>
      <c r="J44">
        <v>6.7000273010000004</v>
      </c>
      <c r="K44">
        <v>0.24093282960000001</v>
      </c>
      <c r="M44" t="s">
        <v>66</v>
      </c>
      <c r="N44" s="12">
        <f t="shared" ref="N44:T44" si="13">AVERAGE(E43,E55,E67)</f>
        <v>8005137.7316666665</v>
      </c>
      <c r="O44" s="12">
        <f t="shared" si="13"/>
        <v>5502877.6633333331</v>
      </c>
      <c r="P44" s="12">
        <f t="shared" si="13"/>
        <v>4024736.8203333332</v>
      </c>
      <c r="Q44" s="12">
        <f t="shared" si="13"/>
        <v>3017340.9839999997</v>
      </c>
      <c r="R44" s="12">
        <f t="shared" si="13"/>
        <v>2125242.0040000002</v>
      </c>
      <c r="S44" s="12">
        <f t="shared" si="13"/>
        <v>671560.94189999998</v>
      </c>
      <c r="T44" s="12">
        <f t="shared" si="13"/>
        <v>71102.292766666666</v>
      </c>
    </row>
    <row r="45" spans="1:29" x14ac:dyDescent="0.3">
      <c r="A45" t="s">
        <v>70</v>
      </c>
      <c r="B45">
        <v>31</v>
      </c>
      <c r="C45" t="s">
        <v>71</v>
      </c>
      <c r="D45" t="s">
        <v>72</v>
      </c>
      <c r="E45">
        <v>34.6663955</v>
      </c>
      <c r="F45">
        <v>35.626692390000002</v>
      </c>
      <c r="G45">
        <v>39.299534739999999</v>
      </c>
      <c r="H45">
        <v>42.493411610000003</v>
      </c>
      <c r="I45">
        <v>46.956268010000002</v>
      </c>
      <c r="J45">
        <v>60.168552149999996</v>
      </c>
      <c r="K45">
        <v>75.059717120000002</v>
      </c>
      <c r="N45" s="12">
        <f t="shared" ref="N45:T45" si="14">STDEV(E43,E55,E67)</f>
        <v>3183552.2687273142</v>
      </c>
      <c r="O45" s="12">
        <f t="shared" si="14"/>
        <v>2081540.2744533482</v>
      </c>
      <c r="P45" s="12">
        <f t="shared" si="14"/>
        <v>1367904.0142131583</v>
      </c>
      <c r="Q45" s="12">
        <f t="shared" si="14"/>
        <v>856914.72327819827</v>
      </c>
      <c r="R45" s="12">
        <f t="shared" si="14"/>
        <v>466070.96508108953</v>
      </c>
      <c r="S45" s="12">
        <f t="shared" si="14"/>
        <v>46113.299806710267</v>
      </c>
      <c r="T45" s="12">
        <f t="shared" si="14"/>
        <v>2377.4638627276709</v>
      </c>
      <c r="AB45" s="9" t="s">
        <v>50</v>
      </c>
    </row>
    <row r="46" spans="1:29" x14ac:dyDescent="0.3">
      <c r="D46" t="s">
        <v>74</v>
      </c>
      <c r="E46">
        <v>33.883210480000002</v>
      </c>
      <c r="F46">
        <v>35.001425140000002</v>
      </c>
      <c r="G46">
        <v>38.135693519999997</v>
      </c>
      <c r="H46">
        <v>41.536601949999998</v>
      </c>
      <c r="I46">
        <v>45.93006184</v>
      </c>
      <c r="J46">
        <v>60.330356379999998</v>
      </c>
      <c r="K46">
        <v>75.605163680000004</v>
      </c>
      <c r="M46" t="s">
        <v>75</v>
      </c>
      <c r="N46">
        <f t="shared" ref="N46:T48" si="15">AVERAGE(E45,E57,E69)</f>
        <v>34.876056446666666</v>
      </c>
      <c r="O46">
        <f t="shared" si="15"/>
        <v>36.404780426666662</v>
      </c>
      <c r="P46">
        <f t="shared" si="15"/>
        <v>40.446644733333336</v>
      </c>
      <c r="Q46">
        <f t="shared" si="15"/>
        <v>44.566873976666663</v>
      </c>
      <c r="R46">
        <f t="shared" si="15"/>
        <v>50.234352023333336</v>
      </c>
      <c r="S46">
        <f t="shared" si="15"/>
        <v>64.659381536666672</v>
      </c>
      <c r="T46">
        <f t="shared" si="15"/>
        <v>78.850812733333342</v>
      </c>
      <c r="AB46" t="s">
        <v>68</v>
      </c>
    </row>
    <row r="47" spans="1:29" x14ac:dyDescent="0.3">
      <c r="D47" t="s">
        <v>77</v>
      </c>
      <c r="E47">
        <v>35.899157700000004</v>
      </c>
      <c r="F47">
        <v>37.60542117</v>
      </c>
      <c r="G47">
        <v>40.937910870000003</v>
      </c>
      <c r="H47">
        <v>44.07475187</v>
      </c>
      <c r="I47">
        <v>48.909803400000001</v>
      </c>
      <c r="J47">
        <v>63.634873810000002</v>
      </c>
      <c r="K47">
        <v>76.552368389999998</v>
      </c>
      <c r="M47" t="s">
        <v>78</v>
      </c>
      <c r="N47">
        <f t="shared" si="15"/>
        <v>35.013056960000007</v>
      </c>
      <c r="O47">
        <f t="shared" si="15"/>
        <v>36.526550416666666</v>
      </c>
      <c r="P47">
        <f t="shared" si="15"/>
        <v>40.383647196666665</v>
      </c>
      <c r="Q47">
        <f t="shared" si="15"/>
        <v>44.38328628</v>
      </c>
      <c r="R47">
        <f t="shared" si="15"/>
        <v>49.375873286666661</v>
      </c>
      <c r="S47">
        <f t="shared" si="15"/>
        <v>64.247549966666668</v>
      </c>
      <c r="T47">
        <f t="shared" si="15"/>
        <v>77.755963126666657</v>
      </c>
      <c r="AB47" s="9" t="s">
        <v>95</v>
      </c>
    </row>
    <row r="48" spans="1:29" x14ac:dyDescent="0.3">
      <c r="D48" t="s">
        <v>80</v>
      </c>
      <c r="E48">
        <v>1.0162943010000001</v>
      </c>
      <c r="F48">
        <v>1.359357817</v>
      </c>
      <c r="G48">
        <v>1.4077893319999999</v>
      </c>
      <c r="H48">
        <v>1.281816861</v>
      </c>
      <c r="I48">
        <v>1.513729358</v>
      </c>
      <c r="J48">
        <v>1.956246489</v>
      </c>
      <c r="K48">
        <v>0.75528323090000005</v>
      </c>
      <c r="M48" t="s">
        <v>81</v>
      </c>
      <c r="N48">
        <f t="shared" si="15"/>
        <v>35.421084753333332</v>
      </c>
      <c r="O48">
        <f t="shared" si="15"/>
        <v>37.299116923333337</v>
      </c>
      <c r="P48">
        <f t="shared" si="15"/>
        <v>41.673911736666668</v>
      </c>
      <c r="Q48">
        <f t="shared" si="15"/>
        <v>46.168010153333334</v>
      </c>
      <c r="R48">
        <f t="shared" si="15"/>
        <v>51.856807033333332</v>
      </c>
      <c r="S48">
        <f t="shared" si="15"/>
        <v>67.177977890000008</v>
      </c>
      <c r="T48">
        <f t="shared" si="15"/>
        <v>80.496216666666655</v>
      </c>
    </row>
    <row r="49" spans="1:20" x14ac:dyDescent="0.3">
      <c r="D49" t="s">
        <v>84</v>
      </c>
      <c r="E49">
        <v>34.816254559999997</v>
      </c>
      <c r="F49">
        <v>36.077846229999999</v>
      </c>
      <c r="G49">
        <v>39.457713040000002</v>
      </c>
      <c r="H49">
        <v>42.701588479999998</v>
      </c>
      <c r="I49">
        <v>47.265377749999999</v>
      </c>
      <c r="J49">
        <v>61.377927450000001</v>
      </c>
      <c r="K49">
        <v>75.739083059999999</v>
      </c>
      <c r="M49" t="s">
        <v>85</v>
      </c>
      <c r="N49">
        <f t="shared" ref="N49:T49" si="16">STDEV(E57,E45,E69)</f>
        <v>1.1512626791812146</v>
      </c>
      <c r="O49">
        <f t="shared" si="16"/>
        <v>1.6020285529931841</v>
      </c>
      <c r="P49">
        <f t="shared" si="16"/>
        <v>2.3009957302278483</v>
      </c>
      <c r="Q49">
        <f t="shared" si="16"/>
        <v>3.6339002992981513</v>
      </c>
      <c r="R49">
        <f t="shared" si="16"/>
        <v>4.653763678401706</v>
      </c>
      <c r="S49">
        <f t="shared" si="16"/>
        <v>6.7426851548890703</v>
      </c>
      <c r="T49">
        <f t="shared" si="16"/>
        <v>4.7722646942142646</v>
      </c>
    </row>
    <row r="50" spans="1:20" x14ac:dyDescent="0.3">
      <c r="M50" t="s">
        <v>87</v>
      </c>
      <c r="N50">
        <f t="shared" ref="N50:T51" si="17">STDEV(E46,E58,E70)</f>
        <v>1.3030241635094477</v>
      </c>
      <c r="O50">
        <f t="shared" si="17"/>
        <v>2.1757733835704967</v>
      </c>
      <c r="P50">
        <f t="shared" si="17"/>
        <v>3.3101299268796218</v>
      </c>
      <c r="Q50">
        <f t="shared" si="17"/>
        <v>4.1012809929311675</v>
      </c>
      <c r="R50">
        <f t="shared" si="17"/>
        <v>4.9019925047499218</v>
      </c>
      <c r="S50">
        <f t="shared" si="17"/>
        <v>7.0087997912509037</v>
      </c>
      <c r="T50">
        <f t="shared" si="17"/>
        <v>4.3562464919655222</v>
      </c>
    </row>
    <row r="51" spans="1:20" x14ac:dyDescent="0.3">
      <c r="A51" s="9" t="s">
        <v>89</v>
      </c>
      <c r="B51" t="s">
        <v>44</v>
      </c>
      <c r="C51">
        <v>0</v>
      </c>
      <c r="M51" t="s">
        <v>90</v>
      </c>
      <c r="N51">
        <f t="shared" si="17"/>
        <v>1.2401423764589745</v>
      </c>
      <c r="O51">
        <f t="shared" si="17"/>
        <v>1.9028425320573985</v>
      </c>
      <c r="P51">
        <f t="shared" si="17"/>
        <v>2.7163790810811248</v>
      </c>
      <c r="Q51">
        <f t="shared" si="17"/>
        <v>4.351983944549497</v>
      </c>
      <c r="R51">
        <f t="shared" si="17"/>
        <v>6.0113749823324447</v>
      </c>
      <c r="S51">
        <f t="shared" si="17"/>
        <v>7.2001670420232422</v>
      </c>
      <c r="T51">
        <f t="shared" si="17"/>
        <v>4.5298667770195804</v>
      </c>
    </row>
    <row r="52" spans="1:20" x14ac:dyDescent="0.3">
      <c r="A52" t="s">
        <v>46</v>
      </c>
      <c r="D52" t="s">
        <v>47</v>
      </c>
      <c r="E52">
        <v>0.1</v>
      </c>
      <c r="F52">
        <v>0.15</v>
      </c>
      <c r="G52">
        <v>0.2</v>
      </c>
      <c r="H52">
        <v>0.25</v>
      </c>
      <c r="I52">
        <v>0.3</v>
      </c>
      <c r="J52">
        <v>0.5</v>
      </c>
      <c r="K52">
        <v>1</v>
      </c>
    </row>
    <row r="53" spans="1:20" x14ac:dyDescent="0.3">
      <c r="A53">
        <v>210105002</v>
      </c>
      <c r="D53" t="s">
        <v>52</v>
      </c>
      <c r="E53" s="10">
        <v>8836938.2200000007</v>
      </c>
      <c r="F53" s="10">
        <v>6309815.2800000003</v>
      </c>
      <c r="G53" s="10">
        <v>5027017.0199999996</v>
      </c>
      <c r="H53" s="10">
        <v>4163578.97</v>
      </c>
      <c r="I53" s="10">
        <v>3365919.53</v>
      </c>
      <c r="J53" s="10">
        <v>1647887.96</v>
      </c>
      <c r="K53" s="10">
        <v>302390.43</v>
      </c>
    </row>
    <row r="54" spans="1:20" x14ac:dyDescent="0.3">
      <c r="A54" t="s">
        <v>56</v>
      </c>
      <c r="D54" t="s">
        <v>57</v>
      </c>
      <c r="E54">
        <v>28.612155439999999</v>
      </c>
      <c r="F54">
        <v>18.065787879999998</v>
      </c>
      <c r="G54">
        <v>12.726101849999999</v>
      </c>
      <c r="H54">
        <v>10.85196288</v>
      </c>
      <c r="I54">
        <v>8.6146284820000005</v>
      </c>
      <c r="J54">
        <v>2.329519898</v>
      </c>
      <c r="K54">
        <v>2.0665004329999999</v>
      </c>
    </row>
    <row r="55" spans="1:20" x14ac:dyDescent="0.3">
      <c r="A55" t="s">
        <v>61</v>
      </c>
      <c r="B55">
        <v>0.2</v>
      </c>
      <c r="C55" t="s">
        <v>62</v>
      </c>
      <c r="D55" t="s">
        <v>63</v>
      </c>
      <c r="E55">
        <v>5815500.5010000002</v>
      </c>
      <c r="F55">
        <v>4077008.2579999999</v>
      </c>
      <c r="G55">
        <v>3063395.8960000002</v>
      </c>
      <c r="H55">
        <v>2383786.2859999998</v>
      </c>
      <c r="I55">
        <v>1758176.9269999999</v>
      </c>
      <c r="J55">
        <v>637637.63760000002</v>
      </c>
      <c r="K55">
        <v>68719.969970000006</v>
      </c>
    </row>
    <row r="56" spans="1:20" ht="16.2" x14ac:dyDescent="0.45">
      <c r="B56" s="13">
        <f>B55*25.4/(PI()*4)</f>
        <v>0.40425355545341418</v>
      </c>
      <c r="C56" t="s">
        <v>65</v>
      </c>
      <c r="D56" t="s">
        <v>57</v>
      </c>
      <c r="E56">
        <v>21.33356865</v>
      </c>
      <c r="F56">
        <v>13.259959390000001</v>
      </c>
      <c r="G56">
        <v>4.8056282919999997</v>
      </c>
      <c r="H56">
        <v>4.3188320359999999</v>
      </c>
      <c r="I56">
        <v>1.1774735940000001</v>
      </c>
      <c r="J56">
        <v>3.333739993</v>
      </c>
      <c r="K56">
        <v>0.93421180309999996</v>
      </c>
    </row>
    <row r="57" spans="1:20" x14ac:dyDescent="0.3">
      <c r="A57" t="s">
        <v>70</v>
      </c>
      <c r="B57">
        <v>36</v>
      </c>
      <c r="C57" t="s">
        <v>71</v>
      </c>
      <c r="D57" t="s">
        <v>72</v>
      </c>
      <c r="E57">
        <v>33.844032720000001</v>
      </c>
      <c r="F57">
        <v>35.34040443</v>
      </c>
      <c r="G57">
        <v>38.944703320000002</v>
      </c>
      <c r="H57">
        <v>42.444365259999998</v>
      </c>
      <c r="I57">
        <v>48.185828399999998</v>
      </c>
      <c r="J57">
        <v>61.396789179999999</v>
      </c>
      <c r="K57">
        <v>77.282950970000002</v>
      </c>
    </row>
    <row r="58" spans="1:20" x14ac:dyDescent="0.3">
      <c r="D58" t="s">
        <v>74</v>
      </c>
      <c r="E58">
        <v>34.717481990000003</v>
      </c>
      <c r="F58">
        <v>35.560100480000003</v>
      </c>
      <c r="G58">
        <v>38.830500890000003</v>
      </c>
      <c r="H58">
        <v>42.529007810000003</v>
      </c>
      <c r="I58">
        <v>47.209779380000001</v>
      </c>
      <c r="J58">
        <v>60.073042299999997</v>
      </c>
      <c r="K58">
        <v>74.893415439999998</v>
      </c>
    </row>
    <row r="59" spans="1:20" x14ac:dyDescent="0.3">
      <c r="D59" t="s">
        <v>77</v>
      </c>
      <c r="E59">
        <v>34.013058200000003</v>
      </c>
      <c r="F59">
        <v>35.261702880000001</v>
      </c>
      <c r="G59">
        <v>39.401373900000003</v>
      </c>
      <c r="H59">
        <v>43.258193089999999</v>
      </c>
      <c r="I59">
        <v>47.887606730000002</v>
      </c>
      <c r="J59">
        <v>62.43591223</v>
      </c>
      <c r="K59">
        <v>79.492533539999997</v>
      </c>
    </row>
    <row r="60" spans="1:20" x14ac:dyDescent="0.3">
      <c r="D60" t="s">
        <v>80</v>
      </c>
      <c r="E60">
        <v>0.46326668240000002</v>
      </c>
      <c r="F60">
        <v>0.15465090870000001</v>
      </c>
      <c r="G60">
        <v>0.30207234119999998</v>
      </c>
      <c r="H60">
        <v>0.44743552060000003</v>
      </c>
      <c r="I60">
        <v>0.50017626449999997</v>
      </c>
      <c r="J60">
        <v>1.184288596</v>
      </c>
      <c r="K60">
        <v>2.300145734</v>
      </c>
    </row>
    <row r="61" spans="1:20" x14ac:dyDescent="0.3">
      <c r="D61" t="s">
        <v>84</v>
      </c>
      <c r="E61">
        <v>34.191524299999998</v>
      </c>
      <c r="F61">
        <v>35.387402600000001</v>
      </c>
      <c r="G61">
        <v>39.05885937</v>
      </c>
      <c r="H61">
        <v>42.74385539</v>
      </c>
      <c r="I61">
        <v>47.7610715</v>
      </c>
      <c r="J61">
        <v>61.301914570000001</v>
      </c>
      <c r="K61">
        <v>77.222966650000004</v>
      </c>
    </row>
    <row r="63" spans="1:20" x14ac:dyDescent="0.3">
      <c r="A63" s="9" t="s">
        <v>94</v>
      </c>
      <c r="B63" t="s">
        <v>44</v>
      </c>
      <c r="C63">
        <v>1</v>
      </c>
    </row>
    <row r="64" spans="1:20" x14ac:dyDescent="0.3">
      <c r="A64" t="s">
        <v>46</v>
      </c>
      <c r="D64" t="s">
        <v>47</v>
      </c>
      <c r="E64">
        <v>0.1</v>
      </c>
      <c r="F64">
        <v>0.15</v>
      </c>
      <c r="G64">
        <v>0.2</v>
      </c>
      <c r="H64">
        <v>0.25</v>
      </c>
      <c r="I64">
        <v>0.3</v>
      </c>
      <c r="J64">
        <v>0.5</v>
      </c>
      <c r="K64">
        <v>1</v>
      </c>
    </row>
    <row r="65" spans="1:20" x14ac:dyDescent="0.3">
      <c r="A65">
        <v>210105002</v>
      </c>
      <c r="D65" t="s">
        <v>52</v>
      </c>
      <c r="E65" s="10">
        <v>18301428.57</v>
      </c>
      <c r="F65" s="10">
        <v>12888571.43</v>
      </c>
      <c r="G65" s="10">
        <v>9981952.3800000008</v>
      </c>
      <c r="H65" s="10">
        <v>7927047.6200000001</v>
      </c>
      <c r="I65" s="10">
        <v>6068857.1399999997</v>
      </c>
      <c r="J65" s="10">
        <v>2714285.71</v>
      </c>
      <c r="K65" s="10">
        <v>459190.48</v>
      </c>
    </row>
    <row r="66" spans="1:20" x14ac:dyDescent="0.3">
      <c r="A66" t="s">
        <v>56</v>
      </c>
      <c r="D66" t="s">
        <v>57</v>
      </c>
      <c r="E66">
        <v>163.7278254</v>
      </c>
      <c r="F66">
        <v>138.58651169999999</v>
      </c>
      <c r="G66">
        <v>131.97642440000001</v>
      </c>
      <c r="H66">
        <v>140.65725990000001</v>
      </c>
      <c r="I66">
        <v>133.52606109999999</v>
      </c>
      <c r="J66">
        <v>67.885395619999997</v>
      </c>
      <c r="K66">
        <v>16.253208999999998</v>
      </c>
    </row>
    <row r="67" spans="1:20" x14ac:dyDescent="0.3">
      <c r="A67" t="s">
        <v>61</v>
      </c>
      <c r="B67">
        <v>0.2</v>
      </c>
      <c r="C67" t="s">
        <v>62</v>
      </c>
      <c r="D67" t="s">
        <v>63</v>
      </c>
      <c r="E67">
        <v>11657126.98</v>
      </c>
      <c r="F67">
        <v>7891515.8729999997</v>
      </c>
      <c r="G67">
        <v>5590777.7779999999</v>
      </c>
      <c r="H67">
        <v>3992342.5929999999</v>
      </c>
      <c r="I67">
        <v>2649611.111</v>
      </c>
      <c r="J67">
        <v>724066.13760000002</v>
      </c>
      <c r="K67">
        <v>73474.867719999995</v>
      </c>
    </row>
    <row r="68" spans="1:20" ht="16.2" x14ac:dyDescent="0.45">
      <c r="B68" s="13">
        <f>B67*25.4/(PI()*4)</f>
        <v>0.40425355545341418</v>
      </c>
      <c r="C68" t="s">
        <v>65</v>
      </c>
      <c r="D68" t="s">
        <v>57</v>
      </c>
      <c r="E68">
        <v>101.32198320000001</v>
      </c>
      <c r="F68">
        <v>80.968461719999993</v>
      </c>
      <c r="G68">
        <v>73.732230959999995</v>
      </c>
      <c r="H68">
        <v>82.575996860000004</v>
      </c>
      <c r="I68">
        <v>77.384040690000006</v>
      </c>
      <c r="J68">
        <v>24.817195850000001</v>
      </c>
      <c r="K68">
        <v>3.8204263909999998</v>
      </c>
    </row>
    <row r="69" spans="1:20" x14ac:dyDescent="0.3">
      <c r="A69" t="s">
        <v>70</v>
      </c>
      <c r="B69">
        <v>30</v>
      </c>
      <c r="C69" t="s">
        <v>71</v>
      </c>
      <c r="D69" t="s">
        <v>72</v>
      </c>
      <c r="E69">
        <v>36.117741119999998</v>
      </c>
      <c r="F69">
        <v>38.247244459999997</v>
      </c>
      <c r="G69">
        <v>43.095696140000001</v>
      </c>
      <c r="H69">
        <v>48.762845059999997</v>
      </c>
      <c r="I69">
        <v>55.560959660000002</v>
      </c>
      <c r="J69">
        <v>72.412803280000006</v>
      </c>
      <c r="K69">
        <v>84.209770109999994</v>
      </c>
    </row>
    <row r="70" spans="1:20" x14ac:dyDescent="0.3">
      <c r="D70" t="s">
        <v>74</v>
      </c>
      <c r="E70">
        <v>36.438478410000002</v>
      </c>
      <c r="F70">
        <v>39.01812563</v>
      </c>
      <c r="G70">
        <v>44.184747180000002</v>
      </c>
      <c r="H70">
        <v>49.084249079999999</v>
      </c>
      <c r="I70">
        <v>54.987778640000002</v>
      </c>
      <c r="J70">
        <v>72.339251219999994</v>
      </c>
      <c r="K70">
        <v>82.769310259999997</v>
      </c>
    </row>
    <row r="71" spans="1:20" x14ac:dyDescent="0.3">
      <c r="D71" t="s">
        <v>77</v>
      </c>
      <c r="E71">
        <v>36.351038359999997</v>
      </c>
      <c r="F71">
        <v>39.030226720000002</v>
      </c>
      <c r="G71">
        <v>44.682450439999997</v>
      </c>
      <c r="H71">
        <v>51.171085499999997</v>
      </c>
      <c r="I71">
        <v>58.773010970000001</v>
      </c>
      <c r="J71">
        <v>75.463147629999995</v>
      </c>
      <c r="K71">
        <v>85.443748069999998</v>
      </c>
    </row>
    <row r="72" spans="1:20" x14ac:dyDescent="0.3">
      <c r="D72" t="s">
        <v>80</v>
      </c>
      <c r="E72">
        <v>0.16580398660000001</v>
      </c>
      <c r="F72">
        <v>0.44860253690000002</v>
      </c>
      <c r="G72">
        <v>0.81153454550000004</v>
      </c>
      <c r="H72">
        <v>1.307530034</v>
      </c>
      <c r="I72">
        <v>2.0401713130000001</v>
      </c>
      <c r="J72">
        <v>1.78272915</v>
      </c>
      <c r="K72">
        <v>1.338546711</v>
      </c>
    </row>
    <row r="73" spans="1:20" x14ac:dyDescent="0.3">
      <c r="D73" t="s">
        <v>84</v>
      </c>
      <c r="E73">
        <v>36.302419299999997</v>
      </c>
      <c r="F73">
        <v>38.765198929999997</v>
      </c>
      <c r="G73">
        <v>43.987631260000001</v>
      </c>
      <c r="H73">
        <v>49.67272655</v>
      </c>
      <c r="I73">
        <v>56.440583089999997</v>
      </c>
      <c r="J73">
        <v>73.405067380000006</v>
      </c>
      <c r="K73">
        <v>84.140942809999999</v>
      </c>
    </row>
    <row r="75" spans="1:20" x14ac:dyDescent="0.3">
      <c r="A75" t="s">
        <v>55</v>
      </c>
    </row>
    <row r="76" spans="1:20" x14ac:dyDescent="0.3">
      <c r="A76" s="9" t="s">
        <v>43</v>
      </c>
      <c r="B76" t="s">
        <v>44</v>
      </c>
      <c r="C76">
        <v>0</v>
      </c>
      <c r="M76" t="s">
        <v>45</v>
      </c>
      <c r="N76" t="s">
        <v>111</v>
      </c>
      <c r="O76">
        <f>AVERAGE(C76,C88,C100)</f>
        <v>0.66666666666666663</v>
      </c>
    </row>
    <row r="77" spans="1:20" x14ac:dyDescent="0.3">
      <c r="A77" t="s">
        <v>46</v>
      </c>
      <c r="D77" t="s">
        <v>47</v>
      </c>
      <c r="E77">
        <v>0.1</v>
      </c>
      <c r="F77">
        <v>0.15</v>
      </c>
      <c r="G77">
        <v>0.2</v>
      </c>
      <c r="H77">
        <v>0.25</v>
      </c>
      <c r="I77">
        <v>0.3</v>
      </c>
      <c r="J77">
        <v>0.5</v>
      </c>
      <c r="K77">
        <v>1</v>
      </c>
      <c r="M77" t="s">
        <v>48</v>
      </c>
      <c r="N77" s="11">
        <f t="shared" ref="N77:T77" si="18">AVERAGE(E86,E98,E110)</f>
        <v>34.390324579999998</v>
      </c>
      <c r="O77" s="11">
        <f t="shared" si="18"/>
        <v>36.404286196666668</v>
      </c>
      <c r="P77" s="11">
        <f t="shared" si="18"/>
        <v>40.515343170000001</v>
      </c>
      <c r="Q77" s="11">
        <f t="shared" si="18"/>
        <v>44.173878923333341</v>
      </c>
      <c r="R77" s="11">
        <f t="shared" si="18"/>
        <v>48.671433263333334</v>
      </c>
      <c r="S77" s="11">
        <f t="shared" si="18"/>
        <v>64.402596230000015</v>
      </c>
      <c r="T77" s="11">
        <f t="shared" si="18"/>
        <v>75.576811756666658</v>
      </c>
    </row>
    <row r="78" spans="1:20" x14ac:dyDescent="0.3">
      <c r="A78">
        <v>210105002</v>
      </c>
      <c r="D78" t="s">
        <v>52</v>
      </c>
      <c r="E78" s="25">
        <v>17011481.48</v>
      </c>
      <c r="F78" s="25">
        <v>11990416.67</v>
      </c>
      <c r="G78" s="25">
        <v>9523981.4800000004</v>
      </c>
      <c r="H78" s="25">
        <v>8001111.1100000003</v>
      </c>
      <c r="I78" s="25">
        <v>6515462.96</v>
      </c>
      <c r="J78" s="25">
        <v>2566388.89</v>
      </c>
      <c r="K78" s="25">
        <v>317361.11</v>
      </c>
      <c r="M78" t="s">
        <v>53</v>
      </c>
      <c r="N78" s="11">
        <f t="shared" ref="N78:T78" si="19">STDEV(E82,E83,E84,E94,E95,E96,E106,E107,E108)</f>
        <v>1.429856764081999</v>
      </c>
      <c r="O78" s="11">
        <f t="shared" si="19"/>
        <v>1.7380050507935958</v>
      </c>
      <c r="P78" s="11">
        <f t="shared" si="19"/>
        <v>2.1125268312358703</v>
      </c>
      <c r="Q78" s="11">
        <f t="shared" si="19"/>
        <v>2.4607824504157176</v>
      </c>
      <c r="R78" s="11">
        <f t="shared" si="19"/>
        <v>2.9976527548033163</v>
      </c>
      <c r="S78" s="11">
        <f t="shared" si="19"/>
        <v>5.1098860001412509</v>
      </c>
      <c r="T78" s="11">
        <f t="shared" si="19"/>
        <v>4.8211990198927577</v>
      </c>
    </row>
    <row r="79" spans="1:20" x14ac:dyDescent="0.3">
      <c r="A79" t="s">
        <v>56</v>
      </c>
      <c r="D79" t="s">
        <v>57</v>
      </c>
      <c r="E79" s="26">
        <v>123.97919400000001</v>
      </c>
      <c r="F79" s="26">
        <v>71.801880409999995</v>
      </c>
      <c r="G79" s="26">
        <v>51.28113578</v>
      </c>
      <c r="H79" s="26">
        <v>33.14184582</v>
      </c>
      <c r="I79" s="26">
        <v>16.595038989999999</v>
      </c>
      <c r="J79" s="26">
        <v>30.161870400000002</v>
      </c>
      <c r="K79" s="26">
        <v>10.91648996</v>
      </c>
      <c r="M79" t="s">
        <v>58</v>
      </c>
      <c r="N79" s="12">
        <f t="shared" ref="N79:T79" si="20">AVERAGE(E90,E78,E102)</f>
        <v>15876933.016666666</v>
      </c>
      <c r="O79" s="12">
        <f t="shared" si="20"/>
        <v>11204730.936666667</v>
      </c>
      <c r="P79" s="12">
        <f t="shared" si="20"/>
        <v>8907470.6600000001</v>
      </c>
      <c r="Q79" s="12">
        <f t="shared" si="20"/>
        <v>7483012.5233333334</v>
      </c>
      <c r="R79" s="12">
        <f t="shared" si="20"/>
        <v>6104932.7533333339</v>
      </c>
      <c r="S79" s="12">
        <f t="shared" si="20"/>
        <v>2417568.1766666672</v>
      </c>
      <c r="T79" s="12">
        <f t="shared" si="20"/>
        <v>299492.73</v>
      </c>
    </row>
    <row r="80" spans="1:20" x14ac:dyDescent="0.3">
      <c r="A80" t="s">
        <v>61</v>
      </c>
      <c r="B80">
        <v>0.1</v>
      </c>
      <c r="C80" t="s">
        <v>62</v>
      </c>
      <c r="D80" t="s">
        <v>63</v>
      </c>
      <c r="E80" s="26">
        <v>11091816.029999999</v>
      </c>
      <c r="F80" s="26">
        <v>7573570.392</v>
      </c>
      <c r="G80" s="26">
        <v>5620167.8109999998</v>
      </c>
      <c r="H80" s="26">
        <v>4419936.1500000004</v>
      </c>
      <c r="I80" s="26">
        <v>3296749.4640000002</v>
      </c>
      <c r="J80" s="26">
        <v>883763.97829999996</v>
      </c>
      <c r="K80" s="26">
        <v>74935.792939999999</v>
      </c>
      <c r="N80" s="12">
        <f t="shared" ref="N80:T80" si="21">STDEV(E78,E90,E102)</f>
        <v>1965095.5821425552</v>
      </c>
      <c r="O80" s="12">
        <f t="shared" si="21"/>
        <v>1360847.608915345</v>
      </c>
      <c r="P80" s="12">
        <f t="shared" si="21"/>
        <v>1067828.0636559513</v>
      </c>
      <c r="Q80" s="12">
        <f t="shared" si="21"/>
        <v>897373.07543629443</v>
      </c>
      <c r="R80" s="12">
        <f t="shared" si="21"/>
        <v>711059.17598841817</v>
      </c>
      <c r="S80" s="12">
        <f t="shared" si="21"/>
        <v>257765.03671197646</v>
      </c>
      <c r="T80" s="12">
        <f t="shared" si="21"/>
        <v>30948.942008947586</v>
      </c>
    </row>
    <row r="81" spans="1:20" ht="16.2" x14ac:dyDescent="0.45">
      <c r="B81" s="13">
        <f>B80*25.4/(PI()*4)</f>
        <v>0.20212677772670709</v>
      </c>
      <c r="C81" t="s">
        <v>65</v>
      </c>
      <c r="D81" t="s">
        <v>57</v>
      </c>
      <c r="E81" s="26">
        <v>68.341981140000001</v>
      </c>
      <c r="F81" s="26">
        <v>24.803102670000001</v>
      </c>
      <c r="G81" s="26">
        <v>2.3658315120000002</v>
      </c>
      <c r="H81" s="26">
        <v>12.28857125</v>
      </c>
      <c r="I81" s="26">
        <v>24.774628230000001</v>
      </c>
      <c r="J81" s="26">
        <v>24.129021340000001</v>
      </c>
      <c r="K81" s="26">
        <v>2.9366216180000002</v>
      </c>
      <c r="M81" t="s">
        <v>66</v>
      </c>
      <c r="N81" s="12">
        <f t="shared" ref="N81:T81" si="22">AVERAGE(E80,E92,E104)</f>
        <v>10407943.014333332</v>
      </c>
      <c r="O81" s="12">
        <f t="shared" si="22"/>
        <v>7119264.7766666673</v>
      </c>
      <c r="P81" s="12">
        <f t="shared" si="22"/>
        <v>5292927.7733333334</v>
      </c>
      <c r="Q81" s="12">
        <f t="shared" si="22"/>
        <v>4172089.9586666669</v>
      </c>
      <c r="R81" s="12">
        <f t="shared" si="22"/>
        <v>3128993.3983333334</v>
      </c>
      <c r="S81" s="12">
        <f t="shared" si="22"/>
        <v>857631.16690000007</v>
      </c>
      <c r="T81" s="12">
        <f t="shared" si="22"/>
        <v>72579.210166666671</v>
      </c>
    </row>
    <row r="82" spans="1:20" x14ac:dyDescent="0.3">
      <c r="A82" t="s">
        <v>70</v>
      </c>
      <c r="B82">
        <v>41.1</v>
      </c>
      <c r="C82" t="s">
        <v>71</v>
      </c>
      <c r="D82" t="s">
        <v>72</v>
      </c>
      <c r="E82" s="26">
        <v>34.366816749999998</v>
      </c>
      <c r="F82" s="26">
        <v>35.812967139999998</v>
      </c>
      <c r="G82" s="26">
        <v>39.241538140000003</v>
      </c>
      <c r="H82" s="26">
        <v>42.517232249999999</v>
      </c>
      <c r="I82" s="26">
        <v>46.47101507</v>
      </c>
      <c r="J82" s="26">
        <v>59.64455572</v>
      </c>
      <c r="K82" s="26">
        <v>70.354376669999994</v>
      </c>
      <c r="N82" s="12">
        <f t="shared" ref="N82:T82" si="23">STDEV(E80,E92,E104)</f>
        <v>1184502.8090600136</v>
      </c>
      <c r="O82" s="12">
        <f t="shared" si="23"/>
        <v>786880.40792117571</v>
      </c>
      <c r="P82" s="12">
        <f t="shared" si="23"/>
        <v>566796.37150941975</v>
      </c>
      <c r="Q82" s="12">
        <f t="shared" si="23"/>
        <v>429282.19585177075</v>
      </c>
      <c r="R82" s="12">
        <f t="shared" si="23"/>
        <v>290562.02901252767</v>
      </c>
      <c r="S82" s="12">
        <f t="shared" si="23"/>
        <v>45263.357089415105</v>
      </c>
      <c r="T82" s="12">
        <f t="shared" si="23"/>
        <v>4081.7210956549034</v>
      </c>
    </row>
    <row r="83" spans="1:20" x14ac:dyDescent="0.3">
      <c r="D83" t="s">
        <v>74</v>
      </c>
      <c r="E83" s="26">
        <v>35.17680069</v>
      </c>
      <c r="F83" s="26">
        <v>37.464042480000003</v>
      </c>
      <c r="G83" s="26">
        <v>41.966371860000002</v>
      </c>
      <c r="H83" s="26">
        <v>45.716048960000002</v>
      </c>
      <c r="I83" s="26">
        <v>50.389698410000001</v>
      </c>
      <c r="J83" s="26">
        <v>67.757355029999999</v>
      </c>
      <c r="K83" s="26">
        <v>78.329113919999998</v>
      </c>
      <c r="M83" t="s">
        <v>75</v>
      </c>
      <c r="N83">
        <f t="shared" ref="N83:T85" si="24">AVERAGE(E82,E94,E106)</f>
        <v>33.135141006666665</v>
      </c>
      <c r="O83">
        <f t="shared" si="24"/>
        <v>34.604696150000002</v>
      </c>
      <c r="P83">
        <f t="shared" si="24"/>
        <v>38.131043423333338</v>
      </c>
      <c r="Q83">
        <f t="shared" si="24"/>
        <v>41.385935050000001</v>
      </c>
      <c r="R83">
        <f t="shared" si="24"/>
        <v>45.307127533333329</v>
      </c>
      <c r="S83">
        <f t="shared" si="24"/>
        <v>58.636077569999998</v>
      </c>
      <c r="T83">
        <f t="shared" si="24"/>
        <v>70.166378526666662</v>
      </c>
    </row>
    <row r="84" spans="1:20" x14ac:dyDescent="0.3">
      <c r="D84" t="s">
        <v>77</v>
      </c>
      <c r="E84" s="26">
        <v>34.822869799999999</v>
      </c>
      <c r="F84" s="26">
        <v>37.179869799999999</v>
      </c>
      <c r="G84" s="26">
        <v>41.67941253</v>
      </c>
      <c r="H84" s="26">
        <v>45.962880050000003</v>
      </c>
      <c r="I84" s="26">
        <v>51.277966560000003</v>
      </c>
      <c r="J84" s="26">
        <v>69.072829420000005</v>
      </c>
      <c r="K84" s="26">
        <v>79.745403109999998</v>
      </c>
      <c r="M84" t="s">
        <v>78</v>
      </c>
      <c r="N84">
        <f t="shared" si="24"/>
        <v>35.091863176666664</v>
      </c>
      <c r="O84">
        <f t="shared" si="24"/>
        <v>37.194976543333333</v>
      </c>
      <c r="P84">
        <f t="shared" si="24"/>
        <v>41.432049220000003</v>
      </c>
      <c r="Q84">
        <f t="shared" si="24"/>
        <v>44.966945886666672</v>
      </c>
      <c r="R84">
        <f t="shared" si="24"/>
        <v>49.339884063333329</v>
      </c>
      <c r="S84">
        <f t="shared" si="24"/>
        <v>65.430885406666661</v>
      </c>
      <c r="T84">
        <f t="shared" si="24"/>
        <v>76.225954393333325</v>
      </c>
    </row>
    <row r="85" spans="1:20" x14ac:dyDescent="0.3">
      <c r="D85" t="s">
        <v>80</v>
      </c>
      <c r="E85" s="26">
        <v>0.40606350720000001</v>
      </c>
      <c r="F85" s="26">
        <v>0.8827255893</v>
      </c>
      <c r="G85" s="26">
        <v>1.497236121</v>
      </c>
      <c r="H85" s="26">
        <v>1.922058042</v>
      </c>
      <c r="I85" s="26">
        <v>2.5577295269999998</v>
      </c>
      <c r="J85" s="26">
        <v>5.1062107699999997</v>
      </c>
      <c r="K85" s="26">
        <v>5.0628333129999996</v>
      </c>
      <c r="M85" t="s">
        <v>81</v>
      </c>
      <c r="N85">
        <f t="shared" si="24"/>
        <v>34.943969559999999</v>
      </c>
      <c r="O85">
        <f t="shared" si="24"/>
        <v>37.413185893333328</v>
      </c>
      <c r="P85">
        <f t="shared" si="24"/>
        <v>41.98293686666667</v>
      </c>
      <c r="Q85">
        <f t="shared" si="24"/>
        <v>46.168755839999996</v>
      </c>
      <c r="R85">
        <f t="shared" si="24"/>
        <v>51.367288196666671</v>
      </c>
      <c r="S85">
        <f t="shared" si="24"/>
        <v>69.140825706666661</v>
      </c>
      <c r="T85">
        <f t="shared" si="24"/>
        <v>80.338102343333333</v>
      </c>
    </row>
    <row r="86" spans="1:20" x14ac:dyDescent="0.3">
      <c r="D86" t="s">
        <v>84</v>
      </c>
      <c r="E86" s="26">
        <v>34.788829079999999</v>
      </c>
      <c r="F86" s="26">
        <v>36.818959810000003</v>
      </c>
      <c r="G86" s="26">
        <v>40.962440839999999</v>
      </c>
      <c r="H86" s="26">
        <v>44.732053749999999</v>
      </c>
      <c r="I86" s="26">
        <v>49.379560009999999</v>
      </c>
      <c r="J86" s="26">
        <v>65.491580060000004</v>
      </c>
      <c r="K86" s="26">
        <v>76.142964570000004</v>
      </c>
      <c r="M86" t="s">
        <v>85</v>
      </c>
      <c r="N86">
        <f t="shared" ref="N86:T86" si="25">STDEV(E94,E82,E106)</f>
        <v>2.1333249659034959</v>
      </c>
      <c r="O86">
        <f t="shared" si="25"/>
        <v>2.0927867439915473</v>
      </c>
      <c r="P86">
        <f t="shared" si="25"/>
        <v>1.9234332708034725</v>
      </c>
      <c r="Q86">
        <f t="shared" si="25"/>
        <v>1.9594642288604076</v>
      </c>
      <c r="R86">
        <f t="shared" si="25"/>
        <v>2.0159123478028507</v>
      </c>
      <c r="S86">
        <f t="shared" si="25"/>
        <v>1.7467353941230668</v>
      </c>
      <c r="T86">
        <f t="shared" si="25"/>
        <v>0.32562233598194601</v>
      </c>
    </row>
    <row r="87" spans="1:20" x14ac:dyDescent="0.3">
      <c r="M87" t="s">
        <v>87</v>
      </c>
      <c r="N87">
        <f t="shared" ref="N87:T88" si="26">STDEV(E83,E95,E107)</f>
        <v>0.14711608856189412</v>
      </c>
      <c r="O87">
        <f t="shared" si="26"/>
        <v>0.46603587289277942</v>
      </c>
      <c r="P87">
        <f t="shared" si="26"/>
        <v>0.92547396011433725</v>
      </c>
      <c r="Q87">
        <f t="shared" si="26"/>
        <v>1.2974845831193309</v>
      </c>
      <c r="R87">
        <f t="shared" si="26"/>
        <v>1.818331786941394</v>
      </c>
      <c r="S87">
        <f t="shared" si="26"/>
        <v>4.0295635898789621</v>
      </c>
      <c r="T87">
        <f t="shared" si="26"/>
        <v>3.6427791566091798</v>
      </c>
    </row>
    <row r="88" spans="1:20" x14ac:dyDescent="0.3">
      <c r="A88" s="9" t="s">
        <v>89</v>
      </c>
      <c r="B88" t="s">
        <v>44</v>
      </c>
      <c r="C88">
        <v>1</v>
      </c>
      <c r="M88" t="s">
        <v>90</v>
      </c>
      <c r="N88">
        <f t="shared" si="26"/>
        <v>0.20975093710439704</v>
      </c>
      <c r="O88">
        <f t="shared" si="26"/>
        <v>0.40411532787681614</v>
      </c>
      <c r="P88">
        <f t="shared" si="26"/>
        <v>0.52571957244030798</v>
      </c>
      <c r="Q88">
        <f t="shared" si="26"/>
        <v>0.35658732832838119</v>
      </c>
      <c r="R88">
        <f t="shared" si="26"/>
        <v>0.15470961292187171</v>
      </c>
      <c r="S88">
        <f t="shared" si="26"/>
        <v>0.11777302323268228</v>
      </c>
      <c r="T88">
        <f t="shared" si="26"/>
        <v>1.0265851857404564</v>
      </c>
    </row>
    <row r="89" spans="1:20" x14ac:dyDescent="0.3">
      <c r="A89" t="s">
        <v>46</v>
      </c>
      <c r="D89" t="s">
        <v>47</v>
      </c>
      <c r="E89">
        <v>0.1</v>
      </c>
      <c r="F89">
        <v>0.15</v>
      </c>
      <c r="G89">
        <v>0.2</v>
      </c>
      <c r="H89">
        <v>0.25</v>
      </c>
      <c r="I89">
        <v>0.3</v>
      </c>
      <c r="J89">
        <v>0.5</v>
      </c>
      <c r="K89">
        <v>1</v>
      </c>
    </row>
    <row r="90" spans="1:20" x14ac:dyDescent="0.3">
      <c r="A90">
        <v>210105002</v>
      </c>
      <c r="D90" t="s">
        <v>52</v>
      </c>
      <c r="E90" s="10">
        <v>13607836.09</v>
      </c>
      <c r="F90" s="10">
        <v>9633359.4700000007</v>
      </c>
      <c r="G90" s="10">
        <v>7674449.0199999996</v>
      </c>
      <c r="H90" s="10">
        <v>6446815.3499999996</v>
      </c>
      <c r="I90" s="10">
        <v>5283872.34</v>
      </c>
      <c r="J90" s="10">
        <v>2119926.75</v>
      </c>
      <c r="K90" s="10">
        <v>263755.96999999997</v>
      </c>
    </row>
    <row r="91" spans="1:20" x14ac:dyDescent="0.3">
      <c r="A91" t="s">
        <v>56</v>
      </c>
      <c r="D91" t="s">
        <v>57</v>
      </c>
      <c r="E91">
        <v>43.9720005</v>
      </c>
      <c r="F91">
        <v>43.688098449999998</v>
      </c>
      <c r="G91">
        <v>41.694580700000003</v>
      </c>
      <c r="H91">
        <v>45.633818079999998</v>
      </c>
      <c r="I91">
        <v>50.767141950000003</v>
      </c>
      <c r="J91">
        <v>44.103956119999999</v>
      </c>
      <c r="K91">
        <v>13.073341900000001</v>
      </c>
    </row>
    <row r="92" spans="1:20" x14ac:dyDescent="0.3">
      <c r="A92" t="s">
        <v>61</v>
      </c>
      <c r="B92">
        <v>0.2</v>
      </c>
      <c r="C92" t="s">
        <v>62</v>
      </c>
      <c r="D92" t="s">
        <v>63</v>
      </c>
      <c r="E92">
        <v>9040196.9829999991</v>
      </c>
      <c r="F92">
        <v>6210653.5460000001</v>
      </c>
      <c r="G92">
        <v>4638447.6979999999</v>
      </c>
      <c r="H92">
        <v>3676397.5759999999</v>
      </c>
      <c r="I92">
        <v>2793481.267</v>
      </c>
      <c r="J92">
        <v>805365.54410000006</v>
      </c>
      <c r="K92">
        <v>67866.044620000001</v>
      </c>
    </row>
    <row r="93" spans="1:20" ht="16.2" x14ac:dyDescent="0.45">
      <c r="B93" s="13">
        <v>40.6</v>
      </c>
      <c r="C93" t="s">
        <v>65</v>
      </c>
      <c r="D93" t="s">
        <v>57</v>
      </c>
      <c r="E93">
        <v>98.601737290000003</v>
      </c>
      <c r="F93">
        <v>86.422038119999996</v>
      </c>
      <c r="G93">
        <v>77.827126890000002</v>
      </c>
      <c r="H93">
        <v>74.101149329999998</v>
      </c>
      <c r="I93">
        <v>71.042919359999999</v>
      </c>
      <c r="J93">
        <v>39.532102940000001</v>
      </c>
      <c r="K93">
        <v>5.4880756550000003</v>
      </c>
    </row>
    <row r="94" spans="1:20" x14ac:dyDescent="0.3">
      <c r="A94" t="s">
        <v>70</v>
      </c>
      <c r="C94" t="s">
        <v>71</v>
      </c>
      <c r="D94" t="s">
        <v>72</v>
      </c>
      <c r="E94">
        <v>30.671789520000001</v>
      </c>
      <c r="F94">
        <v>32.188154169999997</v>
      </c>
      <c r="G94">
        <v>35.910053990000002</v>
      </c>
      <c r="H94">
        <v>39.123340650000003</v>
      </c>
      <c r="I94">
        <v>42.979352460000001</v>
      </c>
      <c r="J94">
        <v>56.619121270000001</v>
      </c>
      <c r="K94">
        <v>69.79038224</v>
      </c>
    </row>
    <row r="95" spans="1:20" x14ac:dyDescent="0.3">
      <c r="D95" t="s">
        <v>74</v>
      </c>
      <c r="E95">
        <v>34.921988149999997</v>
      </c>
      <c r="F95">
        <v>36.656844669999998</v>
      </c>
      <c r="G95">
        <v>40.363403939999998</v>
      </c>
      <c r="H95">
        <v>43.468739739999997</v>
      </c>
      <c r="I95">
        <v>47.24025537</v>
      </c>
      <c r="J95">
        <v>60.777946159999999</v>
      </c>
      <c r="K95">
        <v>72.019635339999994</v>
      </c>
    </row>
    <row r="96" spans="1:20" x14ac:dyDescent="0.3">
      <c r="D96" t="s">
        <v>77</v>
      </c>
      <c r="E96">
        <v>35.186169079999999</v>
      </c>
      <c r="F96">
        <v>37.87981808</v>
      </c>
      <c r="G96">
        <v>42.589985540000001</v>
      </c>
      <c r="H96">
        <v>46.580507420000004</v>
      </c>
      <c r="I96">
        <v>51.545931469999999</v>
      </c>
      <c r="J96">
        <v>69.276818280000001</v>
      </c>
      <c r="K96">
        <v>81.523500810000002</v>
      </c>
    </row>
    <row r="97" spans="1:11" x14ac:dyDescent="0.3">
      <c r="D97" t="s">
        <v>80</v>
      </c>
      <c r="E97">
        <v>2.5335614839999998</v>
      </c>
      <c r="F97">
        <v>2.996105719</v>
      </c>
      <c r="G97">
        <v>3.401261453</v>
      </c>
      <c r="H97">
        <v>3.7455513040000001</v>
      </c>
      <c r="I97">
        <v>4.2833090020000002</v>
      </c>
      <c r="J97">
        <v>6.4516657430000004</v>
      </c>
      <c r="K97">
        <v>6.2310927280000001</v>
      </c>
    </row>
    <row r="98" spans="1:11" x14ac:dyDescent="0.3">
      <c r="D98" t="s">
        <v>84</v>
      </c>
      <c r="E98">
        <v>33.593315580000002</v>
      </c>
      <c r="F98">
        <v>35.574938969999998</v>
      </c>
      <c r="G98">
        <v>39.621147829999998</v>
      </c>
      <c r="H98">
        <v>43.057529270000003</v>
      </c>
      <c r="I98">
        <v>47.255179769999998</v>
      </c>
      <c r="J98">
        <v>62.22462857</v>
      </c>
      <c r="K98">
        <v>74.444506129999994</v>
      </c>
    </row>
    <row r="100" spans="1:11" x14ac:dyDescent="0.3">
      <c r="A100" s="9" t="s">
        <v>94</v>
      </c>
      <c r="B100" t="s">
        <v>44</v>
      </c>
      <c r="C100">
        <v>1</v>
      </c>
    </row>
    <row r="101" spans="1:11" x14ac:dyDescent="0.3">
      <c r="A101" t="s">
        <v>46</v>
      </c>
      <c r="D101" t="s">
        <v>47</v>
      </c>
      <c r="E101">
        <v>0.1</v>
      </c>
      <c r="F101">
        <v>0.15</v>
      </c>
      <c r="G101">
        <v>0.2</v>
      </c>
      <c r="H101">
        <v>0.25</v>
      </c>
      <c r="I101">
        <v>0.3</v>
      </c>
      <c r="J101">
        <v>0.5</v>
      </c>
      <c r="K101">
        <v>1</v>
      </c>
    </row>
    <row r="102" spans="1:11" x14ac:dyDescent="0.3">
      <c r="A102">
        <v>210105002</v>
      </c>
      <c r="D102" t="s">
        <v>52</v>
      </c>
      <c r="E102" s="10">
        <v>17011481.48</v>
      </c>
      <c r="F102" s="10">
        <v>11990416.67</v>
      </c>
      <c r="G102" s="10">
        <v>9523981.4800000004</v>
      </c>
      <c r="H102" s="10">
        <v>8001111.1100000003</v>
      </c>
      <c r="I102" s="10">
        <v>6515462.96</v>
      </c>
      <c r="J102" s="10">
        <v>2566388.89</v>
      </c>
      <c r="K102" s="10">
        <v>317361.11</v>
      </c>
    </row>
    <row r="103" spans="1:11" x14ac:dyDescent="0.3">
      <c r="A103" t="s">
        <v>56</v>
      </c>
      <c r="D103" t="s">
        <v>57</v>
      </c>
      <c r="E103">
        <v>123.97919400000001</v>
      </c>
      <c r="F103">
        <v>71.801880409999995</v>
      </c>
      <c r="G103">
        <v>51.28113578</v>
      </c>
      <c r="H103">
        <v>33.14184582</v>
      </c>
      <c r="I103">
        <v>16.595038989999999</v>
      </c>
      <c r="J103">
        <v>30.161870400000002</v>
      </c>
      <c r="K103">
        <v>10.91648996</v>
      </c>
    </row>
    <row r="104" spans="1:11" x14ac:dyDescent="0.3">
      <c r="A104" t="s">
        <v>61</v>
      </c>
      <c r="B104">
        <v>0.2</v>
      </c>
      <c r="C104" t="s">
        <v>62</v>
      </c>
      <c r="D104" t="s">
        <v>63</v>
      </c>
      <c r="E104">
        <v>11091816.029999999</v>
      </c>
      <c r="F104">
        <v>7573570.392</v>
      </c>
      <c r="G104">
        <v>5620167.8109999998</v>
      </c>
      <c r="H104">
        <v>4419936.1500000004</v>
      </c>
      <c r="I104">
        <v>3296749.4640000002</v>
      </c>
      <c r="J104">
        <v>883763.97829999996</v>
      </c>
      <c r="K104">
        <v>74935.792939999999</v>
      </c>
    </row>
    <row r="105" spans="1:11" ht="16.2" x14ac:dyDescent="0.45">
      <c r="B105" s="13">
        <f>B104*25.4/(PI()*4)</f>
        <v>0.40425355545341418</v>
      </c>
      <c r="C105" t="s">
        <v>65</v>
      </c>
      <c r="D105" t="s">
        <v>57</v>
      </c>
      <c r="E105">
        <v>68.341981140000001</v>
      </c>
      <c r="F105">
        <v>24.803102670000001</v>
      </c>
      <c r="G105">
        <v>2.3658315120000002</v>
      </c>
      <c r="H105">
        <v>12.28857125</v>
      </c>
      <c r="I105">
        <v>24.774628230000001</v>
      </c>
      <c r="J105">
        <v>24.129021340000001</v>
      </c>
      <c r="K105">
        <v>2.9366216180000002</v>
      </c>
    </row>
    <row r="106" spans="1:11" x14ac:dyDescent="0.3">
      <c r="A106" t="s">
        <v>70</v>
      </c>
      <c r="B106">
        <v>32</v>
      </c>
      <c r="C106" t="s">
        <v>71</v>
      </c>
      <c r="D106" t="s">
        <v>72</v>
      </c>
      <c r="E106">
        <v>34.366816749999998</v>
      </c>
      <c r="F106">
        <v>35.812967139999998</v>
      </c>
      <c r="G106">
        <v>39.241538140000003</v>
      </c>
      <c r="H106">
        <v>42.517232249999999</v>
      </c>
      <c r="I106">
        <v>46.47101507</v>
      </c>
      <c r="J106">
        <v>59.64455572</v>
      </c>
      <c r="K106">
        <v>70.354376669999994</v>
      </c>
    </row>
    <row r="107" spans="1:11" x14ac:dyDescent="0.3">
      <c r="D107" t="s">
        <v>74</v>
      </c>
      <c r="E107">
        <v>35.17680069</v>
      </c>
      <c r="F107">
        <v>37.464042480000003</v>
      </c>
      <c r="G107">
        <v>41.966371860000002</v>
      </c>
      <c r="H107">
        <v>45.716048960000002</v>
      </c>
      <c r="I107">
        <v>50.389698410000001</v>
      </c>
      <c r="J107">
        <v>67.757355029999999</v>
      </c>
      <c r="K107">
        <v>78.329113919999998</v>
      </c>
    </row>
    <row r="108" spans="1:11" x14ac:dyDescent="0.3">
      <c r="D108" t="s">
        <v>77</v>
      </c>
      <c r="E108">
        <v>34.822869799999999</v>
      </c>
      <c r="F108">
        <v>37.179869799999999</v>
      </c>
      <c r="G108">
        <v>41.67941253</v>
      </c>
      <c r="H108">
        <v>45.962880050000003</v>
      </c>
      <c r="I108">
        <v>51.277966560000003</v>
      </c>
      <c r="J108">
        <v>69.072829420000005</v>
      </c>
      <c r="K108">
        <v>79.745403109999998</v>
      </c>
    </row>
    <row r="109" spans="1:11" x14ac:dyDescent="0.3">
      <c r="D109" t="s">
        <v>80</v>
      </c>
      <c r="E109">
        <v>0.40606350720000001</v>
      </c>
      <c r="F109">
        <v>0.8827255893</v>
      </c>
      <c r="G109">
        <v>1.497236121</v>
      </c>
      <c r="H109">
        <v>1.922058042</v>
      </c>
      <c r="I109">
        <v>2.5577295269999998</v>
      </c>
      <c r="J109">
        <v>5.1062107699999997</v>
      </c>
      <c r="K109">
        <v>5.0628333129999996</v>
      </c>
    </row>
    <row r="110" spans="1:11" x14ac:dyDescent="0.3">
      <c r="D110" t="s">
        <v>84</v>
      </c>
      <c r="E110">
        <v>34.788829079999999</v>
      </c>
      <c r="F110">
        <v>36.818959810000003</v>
      </c>
      <c r="G110">
        <v>40.962440839999999</v>
      </c>
      <c r="H110">
        <v>44.732053749999999</v>
      </c>
      <c r="I110">
        <v>49.379560009999999</v>
      </c>
      <c r="J110">
        <v>65.491580060000004</v>
      </c>
      <c r="K110">
        <v>76.142964570000004</v>
      </c>
    </row>
    <row r="112" spans="1:11" x14ac:dyDescent="0.3">
      <c r="A112" t="s">
        <v>60</v>
      </c>
    </row>
    <row r="113" spans="1:20" x14ac:dyDescent="0.3">
      <c r="A113" s="9" t="s">
        <v>43</v>
      </c>
      <c r="B113" t="s">
        <v>44</v>
      </c>
      <c r="C113">
        <v>1</v>
      </c>
      <c r="M113" t="s">
        <v>45</v>
      </c>
      <c r="N113" t="s">
        <v>112</v>
      </c>
      <c r="O113">
        <f>AVERAGE(C113,C125,C137)</f>
        <v>1.5</v>
      </c>
    </row>
    <row r="114" spans="1:20" x14ac:dyDescent="0.3">
      <c r="A114" t="s">
        <v>46</v>
      </c>
      <c r="D114" t="s">
        <v>47</v>
      </c>
      <c r="E114">
        <v>0.1</v>
      </c>
      <c r="F114">
        <v>0.15</v>
      </c>
      <c r="G114">
        <v>0.2</v>
      </c>
      <c r="H114">
        <v>0.25</v>
      </c>
      <c r="I114">
        <v>0.3</v>
      </c>
      <c r="J114">
        <v>0.5</v>
      </c>
      <c r="K114">
        <v>1</v>
      </c>
      <c r="M114" t="s">
        <v>48</v>
      </c>
      <c r="N114" s="11">
        <f t="shared" ref="N114:T114" si="27">AVERAGE(E123,E135,E147)</f>
        <v>32.807078436666664</v>
      </c>
      <c r="O114" s="11">
        <f t="shared" si="27"/>
        <v>35.077897823333331</v>
      </c>
      <c r="P114" s="11">
        <f t="shared" si="27"/>
        <v>39.783328850000004</v>
      </c>
      <c r="Q114" s="11">
        <f t="shared" si="27"/>
        <v>44.108931433333332</v>
      </c>
      <c r="R114" s="11">
        <f t="shared" si="27"/>
        <v>49.508109596666664</v>
      </c>
      <c r="S114" s="11">
        <f t="shared" si="27"/>
        <v>65.470728313333325</v>
      </c>
      <c r="T114" s="11">
        <f t="shared" si="27"/>
        <v>77.53980459666667</v>
      </c>
    </row>
    <row r="115" spans="1:20" x14ac:dyDescent="0.3">
      <c r="A115">
        <v>210105002</v>
      </c>
      <c r="D115" t="s">
        <v>52</v>
      </c>
      <c r="E115" s="10">
        <v>7858709.2199999997</v>
      </c>
      <c r="F115" s="10">
        <v>5595756.8399999999</v>
      </c>
      <c r="G115" s="10">
        <v>4518680.8499999996</v>
      </c>
      <c r="H115" s="10">
        <v>3875669.71</v>
      </c>
      <c r="I115" s="10">
        <v>3267573.45</v>
      </c>
      <c r="J115" s="10">
        <v>1463794.33</v>
      </c>
      <c r="K115" s="10">
        <v>212780.14</v>
      </c>
      <c r="M115" t="s">
        <v>53</v>
      </c>
      <c r="N115" s="11">
        <f t="shared" ref="N115:T115" si="28">STDEV(E119,E120,E121,E131,E132,E133,E143,E144,E145)</f>
        <v>4.2408108203187824</v>
      </c>
      <c r="O115" s="11">
        <f t="shared" si="28"/>
        <v>4.9848936672945072</v>
      </c>
      <c r="P115" s="11">
        <f t="shared" si="28"/>
        <v>4.84589776005049</v>
      </c>
      <c r="Q115" s="11">
        <f t="shared" si="28"/>
        <v>4.3326400784649053</v>
      </c>
      <c r="R115" s="11">
        <f t="shared" si="28"/>
        <v>4.0312521726690251</v>
      </c>
      <c r="S115" s="11">
        <f t="shared" si="28"/>
        <v>4.6780587919725516</v>
      </c>
      <c r="T115" s="11">
        <f t="shared" si="28"/>
        <v>5.1077461942217406</v>
      </c>
    </row>
    <row r="116" spans="1:20" x14ac:dyDescent="0.3">
      <c r="A116" t="s">
        <v>56</v>
      </c>
      <c r="D116" t="s">
        <v>57</v>
      </c>
      <c r="E116">
        <v>23.987661889999998</v>
      </c>
      <c r="F116">
        <v>21.535674190000002</v>
      </c>
      <c r="G116">
        <v>21.564580209999999</v>
      </c>
      <c r="H116">
        <v>23.219072870000002</v>
      </c>
      <c r="I116">
        <v>27.19179368</v>
      </c>
      <c r="J116">
        <v>31.936498889999999</v>
      </c>
      <c r="K116">
        <v>10.15227181</v>
      </c>
      <c r="M116" t="s">
        <v>58</v>
      </c>
      <c r="N116" s="12">
        <f t="shared" ref="N116:T116" si="29">AVERAGE(E127,E115,E139)</f>
        <v>12803500.186666667</v>
      </c>
      <c r="O116" s="12">
        <f t="shared" si="29"/>
        <v>9084255.6433333326</v>
      </c>
      <c r="P116" s="12">
        <f t="shared" si="29"/>
        <v>7186607.4066666663</v>
      </c>
      <c r="Q116" s="12">
        <f t="shared" si="29"/>
        <v>5972436.626666666</v>
      </c>
      <c r="R116" s="12">
        <f t="shared" si="29"/>
        <v>4816809.6866666665</v>
      </c>
      <c r="S116" s="12">
        <f t="shared" si="29"/>
        <v>2057685.4633333336</v>
      </c>
      <c r="T116" s="12">
        <f t="shared" si="29"/>
        <v>304869.89333333331</v>
      </c>
    </row>
    <row r="117" spans="1:20" x14ac:dyDescent="0.3">
      <c r="A117" t="s">
        <v>61</v>
      </c>
      <c r="B117">
        <v>0.2</v>
      </c>
      <c r="C117" t="s">
        <v>62</v>
      </c>
      <c r="D117" t="s">
        <v>63</v>
      </c>
      <c r="E117">
        <v>5202047.0470000003</v>
      </c>
      <c r="F117">
        <v>3492251.0010000002</v>
      </c>
      <c r="G117">
        <v>2574749.75</v>
      </c>
      <c r="H117">
        <v>2043791.291</v>
      </c>
      <c r="I117">
        <v>1557557.558</v>
      </c>
      <c r="J117">
        <v>471373.87390000001</v>
      </c>
      <c r="K117">
        <v>44016.516519999997</v>
      </c>
      <c r="N117" s="12">
        <f t="shared" ref="N117:T117" si="30">STDEV(E115,E127,E139)</f>
        <v>4608195.407862924</v>
      </c>
      <c r="O117" s="12">
        <f t="shared" si="30"/>
        <v>3251726.2832951369</v>
      </c>
      <c r="P117" s="12">
        <f t="shared" si="30"/>
        <v>2456981.5703055686</v>
      </c>
      <c r="Q117" s="12">
        <f t="shared" si="30"/>
        <v>1892428.3267734465</v>
      </c>
      <c r="R117" s="12">
        <f t="shared" si="30"/>
        <v>1372559.9936675397</v>
      </c>
      <c r="S117" s="12">
        <f t="shared" si="30"/>
        <v>535310.11017474066</v>
      </c>
      <c r="T117" s="12">
        <f t="shared" si="30"/>
        <v>94577.644553220191</v>
      </c>
    </row>
    <row r="118" spans="1:20" ht="16.2" x14ac:dyDescent="0.45">
      <c r="B118" s="13">
        <f>B117*25.4/(PI()*4)</f>
        <v>0.40425355545341418</v>
      </c>
      <c r="C118" t="s">
        <v>65</v>
      </c>
      <c r="D118" t="s">
        <v>57</v>
      </c>
      <c r="E118">
        <v>76.352485540000004</v>
      </c>
      <c r="F118">
        <v>64.323985019999995</v>
      </c>
      <c r="G118">
        <v>53.280669609999997</v>
      </c>
      <c r="H118">
        <v>49.050246829999999</v>
      </c>
      <c r="I118">
        <v>46.026979910000001</v>
      </c>
      <c r="J118">
        <v>26.836670430000002</v>
      </c>
      <c r="K118">
        <v>3.8850279250000002</v>
      </c>
      <c r="M118" t="s">
        <v>66</v>
      </c>
      <c r="N118" s="12">
        <f t="shared" ref="N118:T118" si="31">AVERAGE(E117,E129,E141)</f>
        <v>8629786.1419999991</v>
      </c>
      <c r="O118" s="12">
        <f t="shared" si="31"/>
        <v>5946857.0453333333</v>
      </c>
      <c r="P118" s="12">
        <f t="shared" si="31"/>
        <v>4371650.784</v>
      </c>
      <c r="Q118" s="12">
        <f t="shared" si="31"/>
        <v>3370273.4010000001</v>
      </c>
      <c r="R118" s="12">
        <f t="shared" si="31"/>
        <v>2453468.8313333336</v>
      </c>
      <c r="S118" s="12">
        <f t="shared" si="31"/>
        <v>716956.91690000007</v>
      </c>
      <c r="T118" s="12">
        <f t="shared" si="31"/>
        <v>67364.192116666658</v>
      </c>
    </row>
    <row r="119" spans="1:20" x14ac:dyDescent="0.3">
      <c r="A119" t="s">
        <v>70</v>
      </c>
      <c r="B119">
        <v>37.6</v>
      </c>
      <c r="C119" t="s">
        <v>71</v>
      </c>
      <c r="D119" t="s">
        <v>72</v>
      </c>
      <c r="E119">
        <v>28.812226859999999</v>
      </c>
      <c r="F119">
        <v>32.20333239</v>
      </c>
      <c r="G119">
        <v>37.745512589999997</v>
      </c>
      <c r="H119">
        <v>41.849025560000001</v>
      </c>
      <c r="I119">
        <v>46.792517189999998</v>
      </c>
      <c r="J119">
        <v>62.013519410000001</v>
      </c>
      <c r="K119">
        <v>74.904520110000007</v>
      </c>
      <c r="N119" s="12">
        <f t="shared" ref="N119:T119" si="32">STDEV(E117,E129,E141)</f>
        <v>3292356.3588945377</v>
      </c>
      <c r="O119" s="12">
        <f t="shared" si="32"/>
        <v>2365688.4512296291</v>
      </c>
      <c r="P119" s="12">
        <f t="shared" si="32"/>
        <v>1692409.9334015464</v>
      </c>
      <c r="Q119" s="12">
        <f t="shared" si="32"/>
        <v>1206759.9573667219</v>
      </c>
      <c r="R119" s="12">
        <f t="shared" si="32"/>
        <v>788536.77884652431</v>
      </c>
      <c r="S119" s="12">
        <f t="shared" si="32"/>
        <v>214597.13641978719</v>
      </c>
      <c r="T119" s="12">
        <f t="shared" si="32"/>
        <v>21263.912803808209</v>
      </c>
    </row>
    <row r="120" spans="1:20" x14ac:dyDescent="0.3">
      <c r="D120" t="s">
        <v>74</v>
      </c>
      <c r="E120">
        <v>36.632317550000003</v>
      </c>
      <c r="F120">
        <v>40.235085859999998</v>
      </c>
      <c r="G120">
        <v>44.866614179999999</v>
      </c>
      <c r="H120">
        <v>48.85167517</v>
      </c>
      <c r="I120">
        <v>53.421138429999999</v>
      </c>
      <c r="J120">
        <v>67.531912800000001</v>
      </c>
      <c r="K120">
        <v>78.012596479999999</v>
      </c>
      <c r="M120" t="s">
        <v>75</v>
      </c>
      <c r="N120">
        <f t="shared" ref="N120:T122" si="33">AVERAGE(E119,E131,E143)</f>
        <v>27.830671409999997</v>
      </c>
      <c r="O120">
        <f t="shared" si="33"/>
        <v>29.781369380000001</v>
      </c>
      <c r="P120">
        <f t="shared" si="33"/>
        <v>34.792824299999999</v>
      </c>
      <c r="Q120">
        <f t="shared" si="33"/>
        <v>39.60690585333333</v>
      </c>
      <c r="R120">
        <f t="shared" si="33"/>
        <v>45.425212696666669</v>
      </c>
      <c r="S120">
        <f t="shared" si="33"/>
        <v>61.040290856666672</v>
      </c>
      <c r="T120">
        <f t="shared" si="33"/>
        <v>71.95177872666666</v>
      </c>
    </row>
    <row r="121" spans="1:20" x14ac:dyDescent="0.3">
      <c r="D121" t="s">
        <v>77</v>
      </c>
      <c r="E121">
        <v>36.026421550000002</v>
      </c>
      <c r="F121">
        <v>40.47856565</v>
      </c>
      <c r="G121">
        <v>46.62442137</v>
      </c>
      <c r="H121">
        <v>51.331305579999999</v>
      </c>
      <c r="I121">
        <v>57.133134820000002</v>
      </c>
      <c r="J121">
        <v>74.645684549999999</v>
      </c>
      <c r="K121">
        <v>85.793116350000005</v>
      </c>
      <c r="M121" t="s">
        <v>78</v>
      </c>
      <c r="N121">
        <f t="shared" si="33"/>
        <v>35.716847170000001</v>
      </c>
      <c r="O121">
        <f t="shared" si="33"/>
        <v>37.858141666666661</v>
      </c>
      <c r="P121">
        <f t="shared" si="33"/>
        <v>42.065512949999999</v>
      </c>
      <c r="Q121">
        <f t="shared" si="33"/>
        <v>46.015821543333338</v>
      </c>
      <c r="R121">
        <f t="shared" si="33"/>
        <v>50.926551310000001</v>
      </c>
      <c r="S121">
        <f t="shared" si="33"/>
        <v>66.66495020666666</v>
      </c>
      <c r="T121">
        <f t="shared" si="33"/>
        <v>78.921025239999992</v>
      </c>
    </row>
    <row r="122" spans="1:20" x14ac:dyDescent="0.3">
      <c r="D122" t="s">
        <v>80</v>
      </c>
      <c r="E122">
        <v>4.3505848919999996</v>
      </c>
      <c r="F122">
        <v>4.7089954990000003</v>
      </c>
      <c r="G122">
        <v>4.7016840069999999</v>
      </c>
      <c r="H122">
        <v>4.9176434520000001</v>
      </c>
      <c r="I122">
        <v>5.2384143520000004</v>
      </c>
      <c r="J122">
        <v>6.332850992</v>
      </c>
      <c r="K122">
        <v>5.6088940699999998</v>
      </c>
      <c r="M122" t="s">
        <v>81</v>
      </c>
      <c r="N122">
        <f t="shared" si="33"/>
        <v>34.873716730000005</v>
      </c>
      <c r="O122">
        <f t="shared" si="33"/>
        <v>37.594182429999996</v>
      </c>
      <c r="P122">
        <f t="shared" si="33"/>
        <v>42.491649303333332</v>
      </c>
      <c r="Q122">
        <f t="shared" si="33"/>
        <v>46.704066906666668</v>
      </c>
      <c r="R122">
        <f t="shared" si="33"/>
        <v>52.172564779999995</v>
      </c>
      <c r="S122">
        <f t="shared" si="33"/>
        <v>68.706943879999997</v>
      </c>
      <c r="T122">
        <f t="shared" si="33"/>
        <v>81.746609826666671</v>
      </c>
    </row>
    <row r="123" spans="1:20" x14ac:dyDescent="0.3">
      <c r="D123" t="s">
        <v>84</v>
      </c>
      <c r="E123">
        <v>33.82365532</v>
      </c>
      <c r="F123">
        <v>37.638994629999999</v>
      </c>
      <c r="G123">
        <v>43.078849380000001</v>
      </c>
      <c r="H123">
        <v>47.344002099999997</v>
      </c>
      <c r="I123">
        <v>52.448930150000002</v>
      </c>
      <c r="J123">
        <v>68.063705589999998</v>
      </c>
      <c r="K123">
        <v>79.570077650000002</v>
      </c>
      <c r="M123" t="s">
        <v>85</v>
      </c>
      <c r="N123">
        <f t="shared" ref="N123:T123" si="34">STDEV(E131,E119,E143)</f>
        <v>3.2100353383981424</v>
      </c>
      <c r="O123">
        <f t="shared" si="34"/>
        <v>4.511713400724231</v>
      </c>
      <c r="P123">
        <f t="shared" si="34"/>
        <v>3.8611826221287715</v>
      </c>
      <c r="Q123">
        <f t="shared" si="34"/>
        <v>2.2670918574510761</v>
      </c>
      <c r="R123">
        <f t="shared" si="34"/>
        <v>1.6751234289853791</v>
      </c>
      <c r="S123">
        <f t="shared" si="34"/>
        <v>3.6022254686091286</v>
      </c>
      <c r="T123">
        <f t="shared" si="34"/>
        <v>3.8549318999495754</v>
      </c>
    </row>
    <row r="124" spans="1:20" x14ac:dyDescent="0.3">
      <c r="M124" t="s">
        <v>87</v>
      </c>
      <c r="N124">
        <f t="shared" ref="N124:T125" si="35">STDEV(E120,E132,E144)</f>
        <v>1.7400772824229902</v>
      </c>
      <c r="O124">
        <f t="shared" si="35"/>
        <v>2.6442767638566838</v>
      </c>
      <c r="P124">
        <f t="shared" si="35"/>
        <v>2.8186588755414808</v>
      </c>
      <c r="Q124">
        <f t="shared" si="35"/>
        <v>2.5681773416949141</v>
      </c>
      <c r="R124">
        <f t="shared" si="35"/>
        <v>2.1827256445336953</v>
      </c>
      <c r="S124">
        <f t="shared" si="35"/>
        <v>0.90382458317129188</v>
      </c>
      <c r="T124">
        <f t="shared" si="35"/>
        <v>0.96763894785759408</v>
      </c>
    </row>
    <row r="125" spans="1:20" x14ac:dyDescent="0.3">
      <c r="A125" s="9" t="s">
        <v>89</v>
      </c>
      <c r="B125" t="s">
        <v>44</v>
      </c>
      <c r="C125">
        <v>2</v>
      </c>
      <c r="M125" t="s">
        <v>90</v>
      </c>
      <c r="N125">
        <f t="shared" si="35"/>
        <v>1.5336712862751938</v>
      </c>
      <c r="O125">
        <f t="shared" si="35"/>
        <v>2.9794153253638802</v>
      </c>
      <c r="P125">
        <f t="shared" si="35"/>
        <v>3.8606452690764361</v>
      </c>
      <c r="Q125">
        <f t="shared" si="35"/>
        <v>4.1704977329151802</v>
      </c>
      <c r="R125">
        <f t="shared" si="35"/>
        <v>4.3314695492102837</v>
      </c>
      <c r="S125">
        <f t="shared" si="35"/>
        <v>5.1431468254303949</v>
      </c>
      <c r="T125">
        <f t="shared" si="35"/>
        <v>3.5089797524230164</v>
      </c>
    </row>
    <row r="126" spans="1:20" x14ac:dyDescent="0.3">
      <c r="A126" t="s">
        <v>46</v>
      </c>
      <c r="D126" t="s">
        <v>47</v>
      </c>
      <c r="E126">
        <v>0.1</v>
      </c>
      <c r="F126">
        <v>0.15</v>
      </c>
      <c r="G126">
        <v>0.2</v>
      </c>
      <c r="H126">
        <v>0.25</v>
      </c>
      <c r="I126">
        <v>0.3</v>
      </c>
      <c r="J126">
        <v>0.5</v>
      </c>
      <c r="K126">
        <v>1</v>
      </c>
    </row>
    <row r="127" spans="1:20" x14ac:dyDescent="0.3">
      <c r="A127">
        <v>210105002</v>
      </c>
      <c r="D127" t="s">
        <v>52</v>
      </c>
      <c r="E127" s="10">
        <v>13573765.640000001</v>
      </c>
      <c r="F127" s="10">
        <v>9625797.3100000005</v>
      </c>
      <c r="G127" s="10">
        <v>7684876.75</v>
      </c>
      <c r="H127" s="10">
        <v>6487939.8499999996</v>
      </c>
      <c r="I127" s="10">
        <v>5301908.8099999996</v>
      </c>
      <c r="J127" s="10">
        <v>2206216.39</v>
      </c>
      <c r="K127" s="10">
        <v>300076.40999999997</v>
      </c>
    </row>
    <row r="128" spans="1:20" x14ac:dyDescent="0.3">
      <c r="A128" t="s">
        <v>56</v>
      </c>
      <c r="D128" t="s">
        <v>57</v>
      </c>
      <c r="E128">
        <v>67.566334729999994</v>
      </c>
      <c r="F128">
        <v>31.621319809999999</v>
      </c>
      <c r="G128">
        <v>18.533405429999998</v>
      </c>
      <c r="H128">
        <v>14.281987859999999</v>
      </c>
      <c r="I128">
        <v>10.36195858</v>
      </c>
      <c r="J128">
        <v>19.437624570000001</v>
      </c>
      <c r="K128">
        <v>12.03890947</v>
      </c>
    </row>
    <row r="129" spans="1:11" x14ac:dyDescent="0.3">
      <c r="A129" t="s">
        <v>61</v>
      </c>
      <c r="B129">
        <v>0.1</v>
      </c>
      <c r="C129" t="s">
        <v>62</v>
      </c>
      <c r="D129" t="s">
        <v>63</v>
      </c>
      <c r="E129">
        <v>8919730.159</v>
      </c>
      <c r="F129">
        <v>6136054.233</v>
      </c>
      <c r="G129">
        <v>4604810.8470000001</v>
      </c>
      <c r="H129">
        <v>3663915.344</v>
      </c>
      <c r="I129">
        <v>2760720.8990000002</v>
      </c>
      <c r="J129">
        <v>811136.24340000004</v>
      </c>
      <c r="K129">
        <v>72456.34921</v>
      </c>
    </row>
    <row r="130" spans="1:11" ht="16.2" x14ac:dyDescent="0.45">
      <c r="B130" s="13">
        <f>B129*25.4/(PI()*4)</f>
        <v>0.20212677772670709</v>
      </c>
      <c r="C130" t="s">
        <v>65</v>
      </c>
      <c r="D130" t="s">
        <v>57</v>
      </c>
      <c r="E130">
        <v>51.167039010000003</v>
      </c>
      <c r="F130">
        <v>43.941888949999999</v>
      </c>
      <c r="G130">
        <v>43.933802589999999</v>
      </c>
      <c r="H130">
        <v>40.501899379999998</v>
      </c>
      <c r="I130">
        <v>40.854229340000003</v>
      </c>
      <c r="J130">
        <v>20.907274080000001</v>
      </c>
      <c r="K130">
        <v>2.8152809589999999</v>
      </c>
    </row>
    <row r="131" spans="1:11" x14ac:dyDescent="0.3">
      <c r="A131" t="s">
        <v>70</v>
      </c>
      <c r="B131">
        <v>38</v>
      </c>
      <c r="C131" t="s">
        <v>71</v>
      </c>
      <c r="D131" t="s">
        <v>72</v>
      </c>
      <c r="E131">
        <v>30.435332030000001</v>
      </c>
      <c r="F131">
        <v>32.564900260000002</v>
      </c>
      <c r="G131">
        <v>36.209567630000002</v>
      </c>
      <c r="H131">
        <v>39.656051069999997</v>
      </c>
      <c r="I131">
        <v>43.55669872</v>
      </c>
      <c r="J131">
        <v>57.051441869999998</v>
      </c>
      <c r="K131">
        <v>67.590708969999994</v>
      </c>
    </row>
    <row r="132" spans="1:11" x14ac:dyDescent="0.3">
      <c r="D132" t="s">
        <v>74</v>
      </c>
      <c r="E132">
        <v>36.80808081</v>
      </c>
      <c r="F132">
        <v>38.329429140000002</v>
      </c>
      <c r="G132">
        <v>42.100306119999999</v>
      </c>
      <c r="H132">
        <v>45.348884419999997</v>
      </c>
      <c r="I132">
        <v>49.99081443</v>
      </c>
      <c r="J132">
        <v>66.734639630000004</v>
      </c>
      <c r="K132">
        <v>78.811863169999995</v>
      </c>
    </row>
    <row r="133" spans="1:11" x14ac:dyDescent="0.3">
      <c r="D133" t="s">
        <v>77</v>
      </c>
      <c r="E133">
        <v>35.461667249999998</v>
      </c>
      <c r="F133">
        <v>37.775926089999999</v>
      </c>
      <c r="G133">
        <v>41.872580849999999</v>
      </c>
      <c r="H133">
        <v>45.545673970000003</v>
      </c>
      <c r="I133">
        <v>50.245621530000001</v>
      </c>
      <c r="J133">
        <v>65.715694130000003</v>
      </c>
      <c r="K133">
        <v>79.543696830000002</v>
      </c>
    </row>
    <row r="134" spans="1:11" x14ac:dyDescent="0.3">
      <c r="D134" t="s">
        <v>80</v>
      </c>
      <c r="E134">
        <v>3.3587895209999998</v>
      </c>
      <c r="F134">
        <v>3.1804336449999999</v>
      </c>
      <c r="G134">
        <v>3.3372238369999998</v>
      </c>
      <c r="H134">
        <v>3.345014586</v>
      </c>
      <c r="I134">
        <v>3.7904366509999998</v>
      </c>
      <c r="J134">
        <v>5.3208996109999998</v>
      </c>
      <c r="K134">
        <v>6.6997985140000003</v>
      </c>
    </row>
    <row r="135" spans="1:11" x14ac:dyDescent="0.3">
      <c r="D135" t="s">
        <v>84</v>
      </c>
      <c r="E135">
        <v>34.235026699999999</v>
      </c>
      <c r="F135">
        <v>36.223418500000001</v>
      </c>
      <c r="G135">
        <v>40.0608182</v>
      </c>
      <c r="H135">
        <v>43.516869819999997</v>
      </c>
      <c r="I135">
        <v>47.931044890000003</v>
      </c>
      <c r="J135">
        <v>63.167258539999999</v>
      </c>
      <c r="K135">
        <v>75.315422990000002</v>
      </c>
    </row>
    <row r="137" spans="1:11" x14ac:dyDescent="0.3">
      <c r="A137" s="9" t="s">
        <v>94</v>
      </c>
      <c r="B137" t="s">
        <v>44</v>
      </c>
    </row>
    <row r="138" spans="1:11" x14ac:dyDescent="0.3">
      <c r="A138" t="s">
        <v>46</v>
      </c>
      <c r="D138" t="s">
        <v>47</v>
      </c>
      <c r="E138">
        <v>0.1</v>
      </c>
      <c r="F138">
        <v>0.15</v>
      </c>
      <c r="G138">
        <v>0.2</v>
      </c>
      <c r="H138">
        <v>0.25</v>
      </c>
      <c r="I138">
        <v>0.3</v>
      </c>
      <c r="J138">
        <v>0.5</v>
      </c>
      <c r="K138">
        <v>1</v>
      </c>
    </row>
    <row r="139" spans="1:11" x14ac:dyDescent="0.3">
      <c r="A139">
        <v>210105002</v>
      </c>
      <c r="D139" t="s">
        <v>52</v>
      </c>
      <c r="E139" s="10">
        <v>16978025.699999999</v>
      </c>
      <c r="F139" s="10">
        <v>12031212.779999999</v>
      </c>
      <c r="G139" s="10">
        <v>9356264.6199999992</v>
      </c>
      <c r="H139" s="10">
        <v>7553700.3200000003</v>
      </c>
      <c r="I139" s="10">
        <v>5880946.7999999998</v>
      </c>
      <c r="J139" s="10">
        <v>2503045.67</v>
      </c>
      <c r="K139" s="10">
        <v>401753.13</v>
      </c>
    </row>
    <row r="140" spans="1:11" x14ac:dyDescent="0.3">
      <c r="A140" t="s">
        <v>56</v>
      </c>
      <c r="D140" t="s">
        <v>57</v>
      </c>
      <c r="E140">
        <v>322.91267670000002</v>
      </c>
      <c r="F140">
        <v>233.14747439999999</v>
      </c>
      <c r="G140">
        <v>200.98762959999999</v>
      </c>
      <c r="H140">
        <v>156.99340670000001</v>
      </c>
      <c r="I140">
        <v>118.63583130000001</v>
      </c>
      <c r="J140">
        <v>97.642435460000002</v>
      </c>
      <c r="K140">
        <v>30.39562901</v>
      </c>
    </row>
    <row r="141" spans="1:11" x14ac:dyDescent="0.3">
      <c r="A141" t="s">
        <v>61</v>
      </c>
      <c r="B141">
        <v>0.2</v>
      </c>
      <c r="C141" t="s">
        <v>62</v>
      </c>
      <c r="D141" t="s">
        <v>63</v>
      </c>
      <c r="E141">
        <v>11767581.220000001</v>
      </c>
      <c r="F141">
        <v>8212265.9019999998</v>
      </c>
      <c r="G141">
        <v>5935391.7549999999</v>
      </c>
      <c r="H141">
        <v>4403113.568</v>
      </c>
      <c r="I141">
        <v>3042128.037</v>
      </c>
      <c r="J141">
        <v>868360.63340000005</v>
      </c>
      <c r="K141">
        <v>85619.710619999998</v>
      </c>
    </row>
    <row r="142" spans="1:11" ht="16.2" x14ac:dyDescent="0.45">
      <c r="B142" s="13">
        <f>B141*25.4/(PI()*4)</f>
        <v>0.40425355545341418</v>
      </c>
      <c r="C142" t="s">
        <v>65</v>
      </c>
      <c r="D142" t="s">
        <v>57</v>
      </c>
      <c r="E142">
        <v>71.315403549999999</v>
      </c>
      <c r="F142">
        <v>41.512178259999999</v>
      </c>
      <c r="G142">
        <v>44.877063870000001</v>
      </c>
      <c r="H142">
        <v>43.673551340000003</v>
      </c>
      <c r="I142">
        <v>40.773202959999999</v>
      </c>
      <c r="J142">
        <v>29.668011669999999</v>
      </c>
      <c r="K142">
        <v>4.3906534099999996</v>
      </c>
    </row>
    <row r="143" spans="1:11" x14ac:dyDescent="0.3">
      <c r="A143" t="s">
        <v>70</v>
      </c>
      <c r="B143">
        <v>30</v>
      </c>
      <c r="C143" t="s">
        <v>71</v>
      </c>
      <c r="D143" t="s">
        <v>72</v>
      </c>
      <c r="E143">
        <v>24.244455339999998</v>
      </c>
      <c r="F143">
        <v>24.575875490000001</v>
      </c>
      <c r="G143">
        <v>30.423392679999999</v>
      </c>
      <c r="H143">
        <v>37.315640930000001</v>
      </c>
      <c r="I143">
        <v>45.926422180000003</v>
      </c>
      <c r="J143">
        <v>64.055911289999997</v>
      </c>
      <c r="K143">
        <v>73.360107099999993</v>
      </c>
    </row>
    <row r="144" spans="1:11" x14ac:dyDescent="0.3">
      <c r="D144" t="s">
        <v>74</v>
      </c>
      <c r="E144">
        <v>33.71014315</v>
      </c>
      <c r="F144">
        <v>35.009909999999998</v>
      </c>
      <c r="G144">
        <v>39.229618549999998</v>
      </c>
      <c r="H144">
        <v>43.846905040000003</v>
      </c>
      <c r="I144">
        <v>49.367701070000003</v>
      </c>
      <c r="J144">
        <v>65.728298190000004</v>
      </c>
      <c r="K144">
        <v>79.938616069999995</v>
      </c>
    </row>
    <row r="145" spans="4:11" x14ac:dyDescent="0.3">
      <c r="D145" t="s">
        <v>77</v>
      </c>
      <c r="E145">
        <v>33.133061390000002</v>
      </c>
      <c r="F145">
        <v>34.528055549999998</v>
      </c>
      <c r="G145">
        <v>38.977945689999999</v>
      </c>
      <c r="H145">
        <v>43.235221170000003</v>
      </c>
      <c r="I145">
        <v>49.138937990000002</v>
      </c>
      <c r="J145">
        <v>65.759452960000004</v>
      </c>
      <c r="K145">
        <v>79.903016300000004</v>
      </c>
    </row>
    <row r="146" spans="4:11" x14ac:dyDescent="0.3">
      <c r="D146" t="s">
        <v>80</v>
      </c>
      <c r="E146">
        <v>5.3062790880000001</v>
      </c>
      <c r="F146">
        <v>5.8899228609999996</v>
      </c>
      <c r="G146">
        <v>5.013204741</v>
      </c>
      <c r="H146">
        <v>3.6072380509999999</v>
      </c>
      <c r="I146">
        <v>1.9241877380000001</v>
      </c>
      <c r="J146">
        <v>0.97467112160000002</v>
      </c>
      <c r="K146">
        <v>3.787868982</v>
      </c>
    </row>
    <row r="147" spans="4:11" x14ac:dyDescent="0.3">
      <c r="D147" t="s">
        <v>84</v>
      </c>
      <c r="E147">
        <v>30.362553290000001</v>
      </c>
      <c r="F147">
        <v>31.371280339999998</v>
      </c>
      <c r="G147">
        <v>36.210318970000003</v>
      </c>
      <c r="H147">
        <v>41.465922380000002</v>
      </c>
      <c r="I147">
        <v>48.144353750000001</v>
      </c>
      <c r="J147">
        <v>65.181220809999999</v>
      </c>
      <c r="K147">
        <v>77.733913150000006</v>
      </c>
    </row>
  </sheetData>
  <mergeCells count="3">
    <mergeCell ref="AJ3:AJ6"/>
    <mergeCell ref="AJ7:AJ10"/>
    <mergeCell ref="AJ11:AJ14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Solution</vt:lpstr>
      <vt:lpstr>Tilley</vt:lpstr>
      <vt:lpstr>Discussion compilation</vt:lpstr>
      <vt:lpstr>Cloth-Regression-bymg</vt:lpstr>
      <vt:lpstr>Cloth regression-byhr</vt:lpstr>
      <vt:lpstr>T-test</vt:lpstr>
      <vt:lpstr>Disp regression-by hr</vt:lpstr>
      <vt:lpstr>Weight</vt:lpstr>
      <vt:lpstr>Disp(E)</vt:lpstr>
      <vt:lpstr>FG-d1</vt:lpstr>
      <vt:lpstr>FG-d2</vt:lpstr>
      <vt:lpstr>L3</vt:lpstr>
      <vt:lpstr>N95</vt:lpstr>
      <vt:lpstr>Tilley w AF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Quemerais Group</dc:creator>
  <cp:keywords/>
  <dc:description/>
  <cp:lastModifiedBy>Emily Quecke</cp:lastModifiedBy>
  <cp:revision/>
  <dcterms:created xsi:type="dcterms:W3CDTF">2021-09-13T02:24:02Z</dcterms:created>
  <dcterms:modified xsi:type="dcterms:W3CDTF">2022-05-31T21:10:50Z</dcterms:modified>
  <cp:category/>
  <cp:contentStatus/>
</cp:coreProperties>
</file>