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ams/Documents/UTwente/ED Experiments/Segmented Electrode/"/>
    </mc:Choice>
  </mc:AlternateContent>
  <xr:revisionPtr revIDLastSave="0" documentId="13_ncr:1_{6995A7E5-16BD-3944-ACB8-44539517270C}" xr6:coauthVersionLast="46" xr6:coauthVersionMax="46" xr10:uidLastSave="{00000000-0000-0000-0000-000000000000}"/>
  <bookViews>
    <workbookView xWindow="6660" yWindow="4280" windowWidth="21020" windowHeight="13720" xr2:uid="{FCE00D12-F9E4-4041-B01D-DD7A183D16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7" i="1"/>
  <c r="J9" i="1" s="1"/>
  <c r="J3" i="1"/>
  <c r="J2" i="1"/>
  <c r="B28" i="1"/>
  <c r="C31" i="1" s="1"/>
  <c r="E31" i="1" s="1"/>
  <c r="E33" i="1"/>
  <c r="C33" i="1"/>
  <c r="C32" i="1"/>
  <c r="E32" i="1" s="1"/>
  <c r="F32" i="1" s="1"/>
  <c r="B29" i="1"/>
  <c r="B18" i="1"/>
  <c r="C24" i="1"/>
  <c r="B10" i="1"/>
  <c r="B9" i="1"/>
  <c r="B12" i="1" s="1"/>
  <c r="F3" i="1"/>
  <c r="F2" i="1"/>
  <c r="F33" i="1" l="1"/>
  <c r="F31" i="1"/>
  <c r="F5" i="1"/>
  <c r="F7" i="1" s="1"/>
  <c r="F9" i="1"/>
  <c r="F16" i="1" l="1"/>
  <c r="B24" i="1"/>
  <c r="F24" i="1" s="1"/>
  <c r="B14" i="1"/>
  <c r="B16" i="1" s="1"/>
</calcChain>
</file>

<file path=xl/sharedStrings.xml><?xml version="1.0" encoding="utf-8"?>
<sst xmlns="http://schemas.openxmlformats.org/spreadsheetml/2006/main" count="56" uniqueCount="43">
  <si>
    <t>Flow rate</t>
  </si>
  <si>
    <t>ml</t>
  </si>
  <si>
    <t>secs</t>
  </si>
  <si>
    <t>ml/s</t>
  </si>
  <si>
    <t>m3/s</t>
  </si>
  <si>
    <t>cross area</t>
  </si>
  <si>
    <t>m</t>
  </si>
  <si>
    <t>m2</t>
  </si>
  <si>
    <t>flow velocity</t>
  </si>
  <si>
    <t>m/s</t>
  </si>
  <si>
    <t>Length of stack</t>
  </si>
  <si>
    <t>Volume of stack</t>
  </si>
  <si>
    <t>m3</t>
  </si>
  <si>
    <t>Residence time</t>
  </si>
  <si>
    <t>Pressure</t>
  </si>
  <si>
    <t>Diameter of tubing</t>
  </si>
  <si>
    <t>Length of tubing</t>
  </si>
  <si>
    <t>viscosity</t>
  </si>
  <si>
    <t>bar</t>
  </si>
  <si>
    <t>Resistance per compartment</t>
  </si>
  <si>
    <t>W</t>
  </si>
  <si>
    <t>W+Gasket</t>
  </si>
  <si>
    <t>C0</t>
  </si>
  <si>
    <t>Cond.</t>
  </si>
  <si>
    <t>Num. Comp.</t>
  </si>
  <si>
    <t>Resistance</t>
  </si>
  <si>
    <t>% Total Resistance</t>
  </si>
  <si>
    <t>Elec.</t>
  </si>
  <si>
    <t>Dil.</t>
  </si>
  <si>
    <t>Conc.</t>
  </si>
  <si>
    <t>Area</t>
  </si>
  <si>
    <t>D_Na</t>
  </si>
  <si>
    <t>m2/s</t>
  </si>
  <si>
    <t>D_Cl</t>
  </si>
  <si>
    <t>C</t>
  </si>
  <si>
    <t>mol/m3</t>
  </si>
  <si>
    <t>flux</t>
  </si>
  <si>
    <t>mol/m2/s</t>
  </si>
  <si>
    <t>A</t>
  </si>
  <si>
    <t>effect in measured current</t>
  </si>
  <si>
    <t>measured current</t>
  </si>
  <si>
    <t>fraction in measured current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</si>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</sst>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1E59-0668-654E-B827-000C3C3311D4}">
  <dimension ref="A1:K33"/>
  <sheetViews>
    <sheetView tabSelected="1" topLeftCell="A16" workbookViewId="0">
      <selection activeCell="C31" sqref="C31"/>
    </sheetView>
  </sheetViews>
  <sheetFormatPr baseColWidth="10" defaultRowHeight="16" x14ac:dyDescent="0.2"/>
  <cols>
    <col min="1" max="1" width="29.6640625" customWidth="1"/>
    <col min="2" max="2" width="19.5" customWidth="1"/>
    <col min="3" max="3" width="12.1640625" bestFit="1" customWidth="1"/>
    <col min="6" max="6" width="15" customWidth="1"/>
    <col min="9" max="9" width="30.5" customWidth="1"/>
    <col min="10" max="10" width="24.83203125" customWidth="1"/>
  </cols>
  <sheetData>
    <row r="1" spans="1:11" x14ac:dyDescent="0.2">
      <c r="I1" t="s">
        <v>40</v>
      </c>
      <c r="J1">
        <v>0.66</v>
      </c>
      <c r="K1" t="s">
        <v>38</v>
      </c>
    </row>
    <row r="2" spans="1:11" x14ac:dyDescent="0.2">
      <c r="A2" t="s">
        <v>0</v>
      </c>
      <c r="B2">
        <v>100</v>
      </c>
      <c r="C2" t="s">
        <v>1</v>
      </c>
      <c r="D2">
        <v>21</v>
      </c>
      <c r="E2" t="s">
        <v>2</v>
      </c>
      <c r="F2">
        <f>B2/D2</f>
        <v>4.7619047619047619</v>
      </c>
      <c r="I2" t="s">
        <v>31</v>
      </c>
      <c r="J2">
        <f>(1.33*0.000000001)</f>
        <v>1.3300000000000002E-9</v>
      </c>
      <c r="K2" t="s">
        <v>32</v>
      </c>
    </row>
    <row r="3" spans="1:11" x14ac:dyDescent="0.2">
      <c r="B3">
        <v>100</v>
      </c>
      <c r="C3" t="s">
        <v>1</v>
      </c>
      <c r="D3">
        <v>22</v>
      </c>
      <c r="E3" t="s">
        <v>2</v>
      </c>
      <c r="F3">
        <f>B3/D3</f>
        <v>4.5454545454545459</v>
      </c>
      <c r="I3" t="s">
        <v>33</v>
      </c>
      <c r="J3">
        <f>(2.03*0.000000001)</f>
        <v>2.0299999999999998E-9</v>
      </c>
      <c r="K3" t="s">
        <v>32</v>
      </c>
    </row>
    <row r="5" spans="1:11" x14ac:dyDescent="0.2">
      <c r="F5">
        <f>AVERAGE(F2:F3)</f>
        <v>4.6536796536796539</v>
      </c>
      <c r="G5" t="s">
        <v>3</v>
      </c>
      <c r="I5" t="s">
        <v>34</v>
      </c>
      <c r="J5">
        <v>500</v>
      </c>
      <c r="K5" t="s">
        <v>35</v>
      </c>
    </row>
    <row r="7" spans="1:11" x14ac:dyDescent="0.2">
      <c r="F7">
        <f>F5*0.000001</f>
        <v>4.6536796536796539E-6</v>
      </c>
      <c r="G7" t="s">
        <v>4</v>
      </c>
      <c r="I7" t="s">
        <v>36</v>
      </c>
      <c r="J7">
        <f>(J2*J5/B11)</f>
        <v>7.3888888888888893E-7</v>
      </c>
      <c r="K7" t="s">
        <v>37</v>
      </c>
    </row>
    <row r="9" spans="1:11" x14ac:dyDescent="0.2">
      <c r="A9" t="s">
        <v>5</v>
      </c>
      <c r="B9">
        <f>(10*0.01)</f>
        <v>0.1</v>
      </c>
      <c r="C9" t="s">
        <v>6</v>
      </c>
      <c r="F9">
        <f>B9*B10</f>
        <v>5.2999999999999998E-4</v>
      </c>
      <c r="G9" t="s">
        <v>7</v>
      </c>
      <c r="I9" t="s">
        <v>39</v>
      </c>
      <c r="J9">
        <f>J7*(1.609E-19*6.022E+23)</f>
        <v>7.1593885222222223E-2</v>
      </c>
      <c r="K9" t="s">
        <v>38</v>
      </c>
    </row>
    <row r="10" spans="1:11" x14ac:dyDescent="0.2">
      <c r="B10">
        <f>(5.3*0.001)</f>
        <v>5.3E-3</v>
      </c>
      <c r="C10" t="s">
        <v>6</v>
      </c>
    </row>
    <row r="11" spans="1:11" x14ac:dyDescent="0.2">
      <c r="A11" t="s">
        <v>10</v>
      </c>
      <c r="B11">
        <v>0.9</v>
      </c>
      <c r="C11" t="s">
        <v>6</v>
      </c>
      <c r="I11" t="s">
        <v>41</v>
      </c>
      <c r="J11">
        <f>J9/J1*100</f>
        <v>10.847558367003368</v>
      </c>
      <c r="K11" t="s">
        <v>42</v>
      </c>
    </row>
    <row r="12" spans="1:11" x14ac:dyDescent="0.2">
      <c r="A12" t="s">
        <v>11</v>
      </c>
      <c r="B12">
        <f>B9*B10*B11</f>
        <v>4.7699999999999999E-4</v>
      </c>
      <c r="C12" t="s">
        <v>12</v>
      </c>
    </row>
    <row r="14" spans="1:11" x14ac:dyDescent="0.2">
      <c r="A14" t="s">
        <v>8</v>
      </c>
      <c r="B14">
        <f>F7/F9</f>
        <v>8.7805276484521771E-3</v>
      </c>
      <c r="C14" t="s">
        <v>9</v>
      </c>
    </row>
    <row r="16" spans="1:11" x14ac:dyDescent="0.2">
      <c r="A16" t="s">
        <v>13</v>
      </c>
      <c r="B16">
        <f>B11/B14</f>
        <v>102.49953488372093</v>
      </c>
      <c r="C16" t="s">
        <v>2</v>
      </c>
      <c r="F16">
        <f>B12/F7</f>
        <v>102.49953488372093</v>
      </c>
      <c r="G16" t="s">
        <v>2</v>
      </c>
    </row>
    <row r="18" spans="1:7" x14ac:dyDescent="0.2">
      <c r="A18" t="s">
        <v>15</v>
      </c>
      <c r="B18">
        <f>(9*0.001)</f>
        <v>9.0000000000000011E-3</v>
      </c>
      <c r="C18" t="s">
        <v>6</v>
      </c>
    </row>
    <row r="19" spans="1:7" x14ac:dyDescent="0.2">
      <c r="A19" t="s">
        <v>16</v>
      </c>
      <c r="B19">
        <v>1.5</v>
      </c>
      <c r="C19" t="s">
        <v>6</v>
      </c>
    </row>
    <row r="20" spans="1:7" x14ac:dyDescent="0.2">
      <c r="A20" t="s">
        <v>17</v>
      </c>
      <c r="B20" s="1">
        <v>1E-3</v>
      </c>
    </row>
    <row r="24" spans="1:7" x14ac:dyDescent="0.2">
      <c r="A24" t="s">
        <v>14</v>
      </c>
      <c r="B24" s="1">
        <f>(F7*8*B20*B19)</f>
        <v>5.5844155844155841E-8</v>
      </c>
      <c r="C24">
        <f>(3.14*(B18/2)^4)</f>
        <v>1.2875962500000004E-9</v>
      </c>
      <c r="F24" s="1">
        <f>B24/C24</f>
        <v>43.37085933898598</v>
      </c>
      <c r="G24" t="s">
        <v>18</v>
      </c>
    </row>
    <row r="26" spans="1:7" x14ac:dyDescent="0.2">
      <c r="A26" t="s">
        <v>19</v>
      </c>
    </row>
    <row r="27" spans="1:7" x14ac:dyDescent="0.2">
      <c r="A27" t="s">
        <v>20</v>
      </c>
      <c r="B27" s="1">
        <v>5.0000000000000001E-4</v>
      </c>
      <c r="C27" t="s">
        <v>6</v>
      </c>
    </row>
    <row r="28" spans="1:7" x14ac:dyDescent="0.2">
      <c r="A28" t="s">
        <v>21</v>
      </c>
      <c r="B28" s="1">
        <f>(0.0005+0.002)</f>
        <v>2.5000000000000001E-3</v>
      </c>
      <c r="C28" t="s">
        <v>6</v>
      </c>
    </row>
    <row r="29" spans="1:7" x14ac:dyDescent="0.2">
      <c r="A29" t="s">
        <v>30</v>
      </c>
      <c r="B29">
        <f>(B11*B9)</f>
        <v>9.0000000000000011E-2</v>
      </c>
      <c r="C29" t="s">
        <v>7</v>
      </c>
    </row>
    <row r="30" spans="1:7" x14ac:dyDescent="0.2">
      <c r="A30" s="2"/>
      <c r="B30" s="2" t="s">
        <v>22</v>
      </c>
      <c r="C30" s="2" t="s">
        <v>23</v>
      </c>
      <c r="D30" s="2" t="s">
        <v>24</v>
      </c>
      <c r="E30" s="2" t="s">
        <v>25</v>
      </c>
      <c r="F30" s="2" t="s">
        <v>26</v>
      </c>
    </row>
    <row r="31" spans="1:7" x14ac:dyDescent="0.2">
      <c r="A31" s="2" t="s">
        <v>27</v>
      </c>
      <c r="B31">
        <v>500</v>
      </c>
      <c r="C31" s="1">
        <f>B31*B29/B28</f>
        <v>18000.000000000004</v>
      </c>
      <c r="D31">
        <v>2</v>
      </c>
      <c r="E31">
        <f>1/(D31*C31)</f>
        <v>2.7777777777777772E-5</v>
      </c>
      <c r="F31">
        <f>E31/SUM(E31:E33)*100</f>
        <v>0.67720090293453727</v>
      </c>
    </row>
    <row r="32" spans="1:7" x14ac:dyDescent="0.2">
      <c r="A32" s="2" t="s">
        <v>28</v>
      </c>
      <c r="B32">
        <v>0.5</v>
      </c>
      <c r="C32" s="1">
        <f>B32*B29/B27</f>
        <v>90.000000000000014</v>
      </c>
      <c r="D32">
        <v>3</v>
      </c>
      <c r="E32" s="1">
        <f>1/(D32*C32)</f>
        <v>3.703703703703703E-3</v>
      </c>
      <c r="F32" s="1">
        <f>E32/SUM(E32:E34)*100</f>
        <v>90.909090909090892</v>
      </c>
    </row>
    <row r="33" spans="1:6" x14ac:dyDescent="0.2">
      <c r="A33" s="2" t="s">
        <v>29</v>
      </c>
      <c r="B33">
        <v>5</v>
      </c>
      <c r="C33" s="1">
        <f>B33*B29/B27</f>
        <v>900.00000000000011</v>
      </c>
      <c r="D33">
        <v>3</v>
      </c>
      <c r="E33" s="1">
        <f>1/(D33*C33)</f>
        <v>3.703703703703703E-4</v>
      </c>
      <c r="F33" s="1">
        <f>E33/SUM(E31:E33)*100</f>
        <v>9.0293453724604955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2021-03-01T09:30:43Z</dcterms:created>
  <dcterms:modified xsi:type="dcterms:W3CDTF">2021-03-02T09:55:45Z</dcterms:modified>
</cp:coreProperties>
</file>