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drawings/drawing2.xml" ContentType="application/vnd.openxmlformats-officedocument.drawing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ud365-my.sharepoint.com/personal/prateekwahi_tudelft_nl/Documents/PhD/7. Reports/3. Papers/5. Validation chapter/Assets/3. EXcel tools/20240802_chapter_validation_v3.0/"/>
    </mc:Choice>
  </mc:AlternateContent>
  <xr:revisionPtr revIDLastSave="234" documentId="8_{983BA9E5-A1E8-4566-9B8B-A1F04A2538A0}" xr6:coauthVersionLast="47" xr6:coauthVersionMax="47" xr10:uidLastSave="{49DF311E-EA78-4E54-AE83-78421F17A939}"/>
  <bookViews>
    <workbookView xWindow="28680" yWindow="-120" windowWidth="29040" windowHeight="15840" tabRatio="867" activeTab="1" xr2:uid="{00000000-000D-0000-FFFF-FFFF00000000}"/>
  </bookViews>
  <sheets>
    <sheet name="Readme" sheetId="19" r:id="rId1"/>
    <sheet name="1. Decision_making_criteria" sheetId="7" r:id="rId2"/>
    <sheet name="2. Pairwise_comparison" sheetId="10" r:id="rId3"/>
    <sheet name="3. Criteria_weights" sheetId="9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9" i="9" l="1"/>
  <c r="X42" i="10" l="1"/>
  <c r="X41" i="10"/>
  <c r="X40" i="10"/>
  <c r="X39" i="10"/>
  <c r="X38" i="10"/>
  <c r="X37" i="10"/>
  <c r="X36" i="10"/>
  <c r="X35" i="10"/>
  <c r="X34" i="10"/>
  <c r="X33" i="10"/>
  <c r="B42" i="10"/>
  <c r="B41" i="10"/>
  <c r="B40" i="10"/>
  <c r="B39" i="10"/>
  <c r="B38" i="10"/>
  <c r="B37" i="10"/>
  <c r="B36" i="10"/>
  <c r="B35" i="10"/>
  <c r="B34" i="10"/>
  <c r="B33" i="10"/>
  <c r="X28" i="10"/>
  <c r="X27" i="10"/>
  <c r="X26" i="10"/>
  <c r="X25" i="10"/>
  <c r="X24" i="10"/>
  <c r="X23" i="10"/>
  <c r="X22" i="10"/>
  <c r="X21" i="10"/>
  <c r="X20" i="10"/>
  <c r="X19" i="10"/>
  <c r="B28" i="10"/>
  <c r="B27" i="10"/>
  <c r="B26" i="10"/>
  <c r="B25" i="10"/>
  <c r="B24" i="10"/>
  <c r="B23" i="10"/>
  <c r="B22" i="10"/>
  <c r="B21" i="10"/>
  <c r="B20" i="10"/>
  <c r="B19" i="10"/>
  <c r="X14" i="10"/>
  <c r="X13" i="10"/>
  <c r="X12" i="10"/>
  <c r="X11" i="10"/>
  <c r="X10" i="10"/>
  <c r="X9" i="10"/>
  <c r="X8" i="10"/>
  <c r="X7" i="10"/>
  <c r="X6" i="10"/>
  <c r="X5" i="10"/>
  <c r="B14" i="10"/>
  <c r="B13" i="10"/>
  <c r="B12" i="10"/>
  <c r="B11" i="10"/>
  <c r="B10" i="10"/>
  <c r="B9" i="10"/>
  <c r="B8" i="10"/>
  <c r="B7" i="10"/>
  <c r="B6" i="10"/>
  <c r="B5" i="10"/>
  <c r="AP63" i="9"/>
  <c r="AA63" i="9"/>
  <c r="AV9" i="9"/>
  <c r="AP59" i="9" s="1"/>
  <c r="AG9" i="9"/>
  <c r="L63" i="9"/>
  <c r="R9" i="9"/>
  <c r="L59" i="9" s="1"/>
  <c r="AP17" i="9" l="1"/>
  <c r="AP28" i="9" s="1"/>
  <c r="AO16" i="9"/>
  <c r="AO27" i="9" s="1"/>
  <c r="AN15" i="9"/>
  <c r="AN26" i="9" s="1"/>
  <c r="AM14" i="9"/>
  <c r="AM25" i="9" s="1"/>
  <c r="AA17" i="9"/>
  <c r="AA28" i="9" s="1"/>
  <c r="Z16" i="9"/>
  <c r="Z27" i="9" s="1"/>
  <c r="Y15" i="9"/>
  <c r="Y26" i="9" s="1"/>
  <c r="X14" i="9"/>
  <c r="X25" i="9" s="1"/>
  <c r="M18" i="9"/>
  <c r="M29" i="9" s="1"/>
  <c r="L17" i="9"/>
  <c r="L28" i="9" s="1"/>
  <c r="K16" i="9"/>
  <c r="K27" i="9" s="1"/>
  <c r="J15" i="9"/>
  <c r="J26" i="9" s="1"/>
  <c r="I14" i="9"/>
  <c r="I25" i="9" s="1"/>
  <c r="V36" i="10"/>
  <c r="V37" i="10"/>
  <c r="AO15" i="9" s="1"/>
  <c r="AN16" i="9" s="1"/>
  <c r="AN27" i="9" s="1"/>
  <c r="V38" i="10"/>
  <c r="AP15" i="9" s="1"/>
  <c r="AN17" i="9" s="1"/>
  <c r="AN28" i="9" s="1"/>
  <c r="V39" i="10"/>
  <c r="V40" i="10"/>
  <c r="AP16" i="9" s="1"/>
  <c r="AO17" i="9" s="1"/>
  <c r="AO28" i="9" s="1"/>
  <c r="V41" i="10"/>
  <c r="V42" i="10"/>
  <c r="V22" i="10"/>
  <c r="V23" i="10"/>
  <c r="Z15" i="9" s="1"/>
  <c r="Y16" i="9" s="1"/>
  <c r="Y27" i="9" s="1"/>
  <c r="V24" i="10"/>
  <c r="AA15" i="9" s="1"/>
  <c r="AA26" i="9" s="1"/>
  <c r="V25" i="10"/>
  <c r="V26" i="10"/>
  <c r="AA16" i="9" s="1"/>
  <c r="V27" i="10"/>
  <c r="V28" i="10"/>
  <c r="V9" i="10"/>
  <c r="K15" i="9" s="1"/>
  <c r="J16" i="9" s="1"/>
  <c r="J27" i="9" s="1"/>
  <c r="V10" i="10"/>
  <c r="L15" i="9" s="1"/>
  <c r="J17" i="9" s="1"/>
  <c r="J28" i="9" s="1"/>
  <c r="V11" i="10"/>
  <c r="M15" i="9" s="1"/>
  <c r="J18" i="9" s="1"/>
  <c r="J29" i="9" s="1"/>
  <c r="V12" i="10"/>
  <c r="L16" i="9" s="1"/>
  <c r="K17" i="9" s="1"/>
  <c r="K28" i="9" s="1"/>
  <c r="V13" i="10"/>
  <c r="M16" i="9" s="1"/>
  <c r="K18" i="9" s="1"/>
  <c r="K29" i="9" s="1"/>
  <c r="V14" i="10"/>
  <c r="M17" i="9" s="1"/>
  <c r="L18" i="9" s="1"/>
  <c r="L29" i="9" s="1"/>
  <c r="V8" i="10"/>
  <c r="M14" i="9" s="1"/>
  <c r="I18" i="9" s="1"/>
  <c r="I29" i="9" s="1"/>
  <c r="V35" i="10"/>
  <c r="AP14" i="9" s="1"/>
  <c r="V34" i="10"/>
  <c r="AO14" i="9" s="1"/>
  <c r="AO25" i="9" s="1"/>
  <c r="V33" i="10"/>
  <c r="AN14" i="9" s="1"/>
  <c r="AM15" i="9" s="1"/>
  <c r="AM26" i="9" s="1"/>
  <c r="V21" i="10"/>
  <c r="AA14" i="9" s="1"/>
  <c r="V20" i="10"/>
  <c r="Z14" i="9" s="1"/>
  <c r="Z25" i="9" s="1"/>
  <c r="V19" i="10"/>
  <c r="Y14" i="9" s="1"/>
  <c r="X15" i="9" s="1"/>
  <c r="X26" i="9" s="1"/>
  <c r="V7" i="10"/>
  <c r="L14" i="9" s="1"/>
  <c r="I17" i="9" s="1"/>
  <c r="I28" i="9" s="1"/>
  <c r="V6" i="10"/>
  <c r="K14" i="9" s="1"/>
  <c r="I16" i="9" s="1"/>
  <c r="I27" i="9" s="1"/>
  <c r="V5" i="10"/>
  <c r="J14" i="9" s="1"/>
  <c r="I15" i="9" s="1"/>
  <c r="I26" i="9" s="1"/>
  <c r="AM17" i="9" l="1"/>
  <c r="AM28" i="9" s="1"/>
  <c r="AA27" i="9"/>
  <c r="Z17" i="9"/>
  <c r="Z28" i="9" s="1"/>
  <c r="X17" i="9"/>
  <c r="X28" i="9" s="1"/>
  <c r="I30" i="9"/>
  <c r="I37" i="9" s="1"/>
  <c r="AP27" i="9"/>
  <c r="AP25" i="9"/>
  <c r="AP26" i="9"/>
  <c r="AM16" i="9"/>
  <c r="AM27" i="9" s="1"/>
  <c r="AN25" i="9"/>
  <c r="AN30" i="9" s="1"/>
  <c r="AO26" i="9"/>
  <c r="AO30" i="9" s="1"/>
  <c r="AA25" i="9"/>
  <c r="Y25" i="9"/>
  <c r="Y17" i="9"/>
  <c r="Y28" i="9" s="1"/>
  <c r="Z26" i="9"/>
  <c r="X16" i="9"/>
  <c r="X27" i="9" s="1"/>
  <c r="L27" i="9"/>
  <c r="M26" i="9"/>
  <c r="L26" i="9"/>
  <c r="K25" i="9"/>
  <c r="K26" i="9"/>
  <c r="M25" i="9"/>
  <c r="M28" i="9"/>
  <c r="J25" i="9"/>
  <c r="L25" i="9"/>
  <c r="M27" i="9"/>
  <c r="Z30" i="9" l="1"/>
  <c r="AA30" i="9"/>
  <c r="Y30" i="9"/>
  <c r="X30" i="9"/>
  <c r="X37" i="9" s="1"/>
  <c r="AP30" i="9"/>
  <c r="AM30" i="9"/>
  <c r="J30" i="9"/>
  <c r="L30" i="9"/>
  <c r="L38" i="9" s="1"/>
  <c r="I38" i="9"/>
  <c r="I40" i="9"/>
  <c r="I39" i="9"/>
  <c r="I41" i="9"/>
  <c r="K30" i="9"/>
  <c r="K37" i="9" s="1"/>
  <c r="M30" i="9"/>
  <c r="M41" i="9" s="1"/>
  <c r="M40" i="9" l="1"/>
  <c r="AP39" i="9"/>
  <c r="AM37" i="9"/>
  <c r="AP38" i="9"/>
  <c r="AP37" i="9"/>
  <c r="AP40" i="9"/>
  <c r="AN37" i="9"/>
  <c r="M37" i="9"/>
  <c r="L37" i="9"/>
  <c r="L39" i="9"/>
  <c r="K38" i="9"/>
  <c r="AO38" i="9"/>
  <c r="AO37" i="9"/>
  <c r="AO39" i="9"/>
  <c r="AA39" i="9"/>
  <c r="AA40" i="9"/>
  <c r="X39" i="9"/>
  <c r="J40" i="9"/>
  <c r="J38" i="9"/>
  <c r="J39" i="9"/>
  <c r="J41" i="9"/>
  <c r="K39" i="9"/>
  <c r="K40" i="9"/>
  <c r="K41" i="9"/>
  <c r="AO40" i="9"/>
  <c r="M38" i="9"/>
  <c r="L40" i="9"/>
  <c r="L41" i="9"/>
  <c r="AA38" i="9"/>
  <c r="AA37" i="9"/>
  <c r="M39" i="9"/>
  <c r="J37" i="9"/>
  <c r="AN39" i="9"/>
  <c r="AN40" i="9"/>
  <c r="AN38" i="9"/>
  <c r="AM40" i="9"/>
  <c r="AM38" i="9"/>
  <c r="AM39" i="9"/>
  <c r="Z39" i="9"/>
  <c r="Z38" i="9"/>
  <c r="Z40" i="9"/>
  <c r="Z37" i="9"/>
  <c r="Y38" i="9"/>
  <c r="Y37" i="9"/>
  <c r="Y39" i="9"/>
  <c r="X38" i="9"/>
  <c r="X40" i="9"/>
  <c r="Y40" i="9"/>
  <c r="AC38" i="9" l="1"/>
  <c r="AC40" i="9"/>
  <c r="AC37" i="9"/>
  <c r="AE60" i="9" s="1"/>
  <c r="AC39" i="9"/>
  <c r="AR40" i="9"/>
  <c r="AT63" i="9" s="1"/>
  <c r="AR37" i="9"/>
  <c r="AT60" i="9" s="1"/>
  <c r="AR39" i="9"/>
  <c r="AT62" i="9" s="1"/>
  <c r="AR38" i="9"/>
  <c r="AT61" i="9" s="1"/>
  <c r="N37" i="9"/>
  <c r="O59" i="9" s="1"/>
  <c r="N38" i="9"/>
  <c r="O60" i="9" s="1"/>
  <c r="N40" i="9"/>
  <c r="N41" i="9"/>
  <c r="N39" i="9"/>
  <c r="O61" i="9" s="1"/>
  <c r="X48" i="9" l="1"/>
  <c r="X49" i="9" s="1"/>
  <c r="I48" i="9"/>
  <c r="AM48" i="9"/>
  <c r="AO48" i="9"/>
  <c r="AP48" i="9"/>
  <c r="AN48" i="9"/>
  <c r="AE61" i="9"/>
  <c r="Y48" i="9"/>
  <c r="AE63" i="9"/>
  <c r="AA48" i="9"/>
  <c r="Z48" i="9"/>
  <c r="AE62" i="9"/>
  <c r="K48" i="9"/>
  <c r="K51" i="9" s="1"/>
  <c r="O63" i="9"/>
  <c r="M48" i="9"/>
  <c r="M52" i="9" s="1"/>
  <c r="L48" i="9"/>
  <c r="O62" i="9"/>
  <c r="J48" i="9"/>
  <c r="J51" i="9" s="1"/>
  <c r="X50" i="9" l="1"/>
  <c r="X51" i="9"/>
  <c r="X52" i="9"/>
  <c r="AN52" i="9"/>
  <c r="AN51" i="9"/>
  <c r="AN50" i="9"/>
  <c r="AN49" i="9"/>
  <c r="AP52" i="9"/>
  <c r="AP50" i="9"/>
  <c r="AP49" i="9"/>
  <c r="AP51" i="9"/>
  <c r="AA50" i="9"/>
  <c r="AA52" i="9"/>
  <c r="AA51" i="9"/>
  <c r="AA49" i="9"/>
  <c r="AM50" i="9"/>
  <c r="AM49" i="9"/>
  <c r="AM52" i="9"/>
  <c r="AM51" i="9"/>
  <c r="Y50" i="9"/>
  <c r="Y51" i="9"/>
  <c r="Y52" i="9"/>
  <c r="Y49" i="9"/>
  <c r="AO49" i="9"/>
  <c r="AO52" i="9"/>
  <c r="AO51" i="9"/>
  <c r="AO50" i="9"/>
  <c r="Z51" i="9"/>
  <c r="Z49" i="9"/>
  <c r="Z50" i="9"/>
  <c r="Z52" i="9"/>
  <c r="I49" i="9"/>
  <c r="I53" i="9"/>
  <c r="I50" i="9"/>
  <c r="I51" i="9"/>
  <c r="J53" i="9"/>
  <c r="J50" i="9"/>
  <c r="J52" i="9"/>
  <c r="J49" i="9"/>
  <c r="M53" i="9"/>
  <c r="M50" i="9"/>
  <c r="M49" i="9"/>
  <c r="M51" i="9"/>
  <c r="L53" i="9"/>
  <c r="L52" i="9"/>
  <c r="L50" i="9"/>
  <c r="L51" i="9"/>
  <c r="L49" i="9"/>
  <c r="I52" i="9"/>
  <c r="K52" i="9"/>
  <c r="K53" i="9"/>
  <c r="K50" i="9"/>
  <c r="K49" i="9"/>
  <c r="AD50" i="9" l="1"/>
  <c r="AD51" i="9"/>
  <c r="AD52" i="9"/>
  <c r="AE52" i="9" s="1"/>
  <c r="AD49" i="9"/>
  <c r="AE49" i="9" s="1"/>
  <c r="AS50" i="9"/>
  <c r="AS51" i="9"/>
  <c r="AT51" i="9" s="1"/>
  <c r="AS52" i="9"/>
  <c r="AT52" i="9" s="1"/>
  <c r="AS49" i="9"/>
  <c r="AT49" i="9" s="1"/>
  <c r="O53" i="9"/>
  <c r="O49" i="9"/>
  <c r="P49" i="9" s="1"/>
  <c r="O52" i="9"/>
  <c r="O50" i="9"/>
  <c r="P50" i="9" s="1"/>
  <c r="O51" i="9"/>
  <c r="AT50" i="9" l="1"/>
  <c r="AP60" i="9" s="1"/>
  <c r="AP61" i="9" s="1"/>
  <c r="AP62" i="9" s="1"/>
  <c r="AE51" i="9"/>
  <c r="AE50" i="9"/>
  <c r="P52" i="9"/>
  <c r="P51" i="9"/>
  <c r="P53" i="9"/>
  <c r="AA60" i="9" l="1"/>
  <c r="AA61" i="9" s="1"/>
  <c r="AA62" i="9" s="1"/>
  <c r="L60" i="9"/>
  <c r="L61" i="9" s="1"/>
  <c r="L62" i="9" l="1"/>
</calcChain>
</file>

<file path=xl/sharedStrings.xml><?xml version="1.0" encoding="utf-8"?>
<sst xmlns="http://schemas.openxmlformats.org/spreadsheetml/2006/main" count="427" uniqueCount="149">
  <si>
    <t>ENVIRONMENTAL</t>
  </si>
  <si>
    <t>Extreme importance</t>
  </si>
  <si>
    <t>Very strong to extreme importance</t>
  </si>
  <si>
    <t>Very strong importance</t>
  </si>
  <si>
    <t>Strong to very strong importance</t>
  </si>
  <si>
    <t>Strong importance</t>
  </si>
  <si>
    <t>Moderate to strong importance</t>
  </si>
  <si>
    <t>Moderate importance</t>
  </si>
  <si>
    <t>Equal to moderate importance</t>
  </si>
  <si>
    <t>Equal importance</t>
  </si>
  <si>
    <t>Score</t>
  </si>
  <si>
    <t>C1</t>
  </si>
  <si>
    <t>C2</t>
  </si>
  <si>
    <t>C3</t>
  </si>
  <si>
    <t>C4</t>
  </si>
  <si>
    <t>C5</t>
  </si>
  <si>
    <t>ECONOMIC</t>
  </si>
  <si>
    <t>SOCIAL</t>
  </si>
  <si>
    <t>S1</t>
  </si>
  <si>
    <t>O1</t>
  </si>
  <si>
    <t>O2</t>
  </si>
  <si>
    <t>S2</t>
  </si>
  <si>
    <t>O3</t>
  </si>
  <si>
    <t>C6</t>
  </si>
  <si>
    <t>€</t>
  </si>
  <si>
    <t>O4</t>
  </si>
  <si>
    <t>C7</t>
  </si>
  <si>
    <t>C8</t>
  </si>
  <si>
    <t>C9</t>
  </si>
  <si>
    <t>C10</t>
  </si>
  <si>
    <t>S3</t>
  </si>
  <si>
    <t>O5</t>
  </si>
  <si>
    <t>C11</t>
  </si>
  <si>
    <t>C12</t>
  </si>
  <si>
    <t>O6</t>
  </si>
  <si>
    <t>C13</t>
  </si>
  <si>
    <t>C14</t>
  </si>
  <si>
    <t>O7</t>
  </si>
  <si>
    <t>C15</t>
  </si>
  <si>
    <t>Relative Importance</t>
  </si>
  <si>
    <t>Assigned value</t>
  </si>
  <si>
    <t>Inverse extreme importance</t>
  </si>
  <si>
    <t>Inverse very strong to extreme importance</t>
  </si>
  <si>
    <t>Inverse very strong importance</t>
  </si>
  <si>
    <t>Inverse strong to very strong importance</t>
  </si>
  <si>
    <t>Inverse equal to moderate importance</t>
  </si>
  <si>
    <t>Inverse strong importance</t>
  </si>
  <si>
    <t>Inverse moderate to strong importance</t>
  </si>
  <si>
    <t>Inverse moderate importance</t>
  </si>
  <si>
    <t>Nr. criteria</t>
  </si>
  <si>
    <t>STEP 1</t>
  </si>
  <si>
    <t>STEP 2</t>
  </si>
  <si>
    <t>n</t>
  </si>
  <si>
    <t>Random Index (RI)</t>
  </si>
  <si>
    <t>SUM</t>
  </si>
  <si>
    <t>STEP 3</t>
  </si>
  <si>
    <t>STEP 4</t>
  </si>
  <si>
    <t>weighted sum value</t>
  </si>
  <si>
    <t>CVj</t>
  </si>
  <si>
    <t>criteria weights</t>
  </si>
  <si>
    <t>CR</t>
  </si>
  <si>
    <t>Consistency Ratio</t>
  </si>
  <si>
    <t>CI</t>
  </si>
  <si>
    <t>Consistency Index</t>
  </si>
  <si>
    <t>RI</t>
  </si>
  <si>
    <t>Random Index</t>
  </si>
  <si>
    <t>STEP 5</t>
  </si>
  <si>
    <t>n (aantal criteria)</t>
  </si>
  <si>
    <t>Consistency Index (CI)</t>
  </si>
  <si>
    <t>Consistency Ratio (CR)</t>
  </si>
  <si>
    <t>CR threshold</t>
  </si>
  <si>
    <t>CR threshold (balk)</t>
  </si>
  <si>
    <t>Consitency Vector</t>
  </si>
  <si>
    <t>Step 1 --&gt; Assign relative importance through pairwise comparison (matrix shows assigned number)</t>
  </si>
  <si>
    <t>Step 4 &amp; 5 --&gt; Check consistency of obtained criteria weights</t>
  </si>
  <si>
    <t>Step 2 &amp; 3 --&gt; Normalize relative importance values and compute criteria weights</t>
  </si>
  <si>
    <t>Criteria</t>
  </si>
  <si>
    <t>Max</t>
  </si>
  <si>
    <t>Min</t>
  </si>
  <si>
    <t>Benchmark</t>
  </si>
  <si>
    <t>&lt;€7.000</t>
  </si>
  <si>
    <t>%</t>
  </si>
  <si>
    <t>[-]</t>
  </si>
  <si>
    <t>&gt; 0</t>
  </si>
  <si>
    <t>≤ 1,40</t>
  </si>
  <si>
    <t>&lt;€26,50</t>
  </si>
  <si>
    <t>Zeer sterk belangrijk</t>
  </si>
  <si>
    <t>Environmental</t>
  </si>
  <si>
    <t>Economic</t>
  </si>
  <si>
    <t>Social</t>
  </si>
  <si>
    <t>To upgrade the apartment complex to energy label B</t>
  </si>
  <si>
    <t>To reduce environmental impact</t>
  </si>
  <si>
    <t>To reduce investment costs</t>
  </si>
  <si>
    <t>To optimise cost-benefits</t>
  </si>
  <si>
    <t>To improve indoor comfort</t>
  </si>
  <si>
    <t>To minimise inconvenience for tenants</t>
  </si>
  <si>
    <t>To optimise living costs for tenants</t>
  </si>
  <si>
    <t>Energy Label</t>
  </si>
  <si>
    <t>Energy Index</t>
  </si>
  <si>
    <t>Thermal Comfort</t>
  </si>
  <si>
    <t>Average kWh/m2 per year</t>
  </si>
  <si>
    <t>Space Heating Demand</t>
  </si>
  <si>
    <t>Share of Renewable Energy Generation</t>
  </si>
  <si>
    <t>Energy Savings (gas)</t>
  </si>
  <si>
    <t>Investment Costs</t>
  </si>
  <si>
    <t>Life Cycle Costs (30 years)</t>
  </si>
  <si>
    <t>Payback Period</t>
  </si>
  <si>
    <t>Investment per Label Step per Unit</t>
  </si>
  <si>
    <t>Renovation Nuisance</t>
  </si>
  <si>
    <t>Energy Cost Savings</t>
  </si>
  <si>
    <t>Rent Increment</t>
  </si>
  <si>
    <t>A++ to G</t>
  </si>
  <si>
    <t>Average m3 per year</t>
  </si>
  <si>
    <t>Year</t>
  </si>
  <si>
    <t>Average occupied cold hours (underheated hours)</t>
  </si>
  <si>
    <t>Subjective rating 1(minimum) to 5(maximum)</t>
  </si>
  <si>
    <t xml:space="preserve">Average €/month </t>
  </si>
  <si>
    <t>€/month</t>
  </si>
  <si>
    <t>Label B or better</t>
  </si>
  <si>
    <t>-</t>
  </si>
  <si>
    <t>&lt;20 years</t>
  </si>
  <si>
    <t>Lower than the existing HT supply</t>
  </si>
  <si>
    <t>Pairwise Comparison Excel Tool</t>
  </si>
  <si>
    <t>"Decision Support for Low Temperature Renovations"</t>
  </si>
  <si>
    <t xml:space="preserve">Thaleia Konstantinou </t>
  </si>
  <si>
    <t xml:space="preserve">Architectural Technology, Architecture and the Built Environment, TU Delft </t>
  </si>
  <si>
    <t xml:space="preserve">Eric van den Ham </t>
  </si>
  <si>
    <t>Environmental &amp; Cliamte Design, Architecture and the Built Environment, TU Delft</t>
  </si>
  <si>
    <t xml:space="preserve">Prateek Wahi </t>
  </si>
  <si>
    <t xml:space="preserve">The master thesis was supervised by </t>
  </si>
  <si>
    <t xml:space="preserve">For detailed information on tool development, please refer to the thesis report </t>
  </si>
  <si>
    <t xml:space="preserve">https://repository.tudelft.nl/record/uuid:c29ef83d-8b31-4a5d-93bb-9b76798e6eb3 </t>
  </si>
  <si>
    <r>
      <t xml:space="preserve">This Excel tool for pairwise comparison was created by </t>
    </r>
    <r>
      <rPr>
        <b/>
        <sz val="11"/>
        <color theme="1"/>
        <rFont val="Ariaal"/>
      </rPr>
      <t xml:space="preserve">Vera Koster </t>
    </r>
    <r>
      <rPr>
        <sz val="11"/>
        <color theme="1"/>
        <rFont val="Ariaal"/>
      </rPr>
      <t xml:space="preserve">as part of their master thesis titled </t>
    </r>
  </si>
  <si>
    <t xml:space="preserve">Tabs Description </t>
  </si>
  <si>
    <t xml:space="preserve">1. Decision_making_criteira </t>
  </si>
  <si>
    <t>Decision making crietria extracted form project report / literature for preference elicitation</t>
  </si>
  <si>
    <t xml:space="preserve">Extremely important </t>
  </si>
  <si>
    <t>Extremely important</t>
  </si>
  <si>
    <t>How important is the criterion on the left compared to the criterion on the right ?</t>
  </si>
  <si>
    <t>2. Pairwise_comparison</t>
  </si>
  <si>
    <t>Pairwise comparison for the decision crietria</t>
  </si>
  <si>
    <t>3. Criteria_weights</t>
  </si>
  <si>
    <t>Calculation of crietria weights and consistency check</t>
  </si>
  <si>
    <t>Participant 1</t>
  </si>
  <si>
    <t>Sustainability Pillars</t>
  </si>
  <si>
    <t>Objectives</t>
  </si>
  <si>
    <t>Decision-Making Crietria</t>
  </si>
  <si>
    <t>Key Performance Indicators</t>
  </si>
  <si>
    <t>Optimal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</si>
</sst>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2"/>
      <name val="Calibri"/>
      <family val="2"/>
      <scheme val="minor"/>
    </font>
    <font>
      <sz val="11"/>
      <color theme="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1"/>
      <name val="Aptos Narrow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4"/>
      <color theme="1"/>
      <name val="Ariaal"/>
    </font>
    <font>
      <sz val="11"/>
      <color theme="1"/>
      <name val="Ariaal"/>
    </font>
    <font>
      <u/>
      <sz val="11"/>
      <color theme="10"/>
      <name val="Ariaal"/>
    </font>
    <font>
      <b/>
      <sz val="11"/>
      <color theme="1"/>
      <name val="Ariaal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 vertical="center"/>
    </xf>
    <xf numFmtId="12" fontId="0" fillId="3" borderId="0" xfId="0" applyNumberFormat="1" applyFill="1"/>
    <xf numFmtId="0" fontId="0" fillId="0" borderId="9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2" fontId="0" fillId="2" borderId="9" xfId="0" applyNumberFormat="1" applyFill="1" applyBorder="1" applyAlignment="1">
      <alignment vertical="center"/>
    </xf>
    <xf numFmtId="0" fontId="0" fillId="3" borderId="5" xfId="0" applyFill="1" applyBorder="1"/>
    <xf numFmtId="0" fontId="0" fillId="3" borderId="6" xfId="0" applyFill="1" applyBorder="1"/>
    <xf numFmtId="0" fontId="0" fillId="3" borderId="10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3" xfId="0" applyFill="1" applyBorder="1"/>
    <xf numFmtId="0" fontId="0" fillId="3" borderId="11" xfId="0" applyFill="1" applyBorder="1"/>
    <xf numFmtId="0" fontId="0" fillId="3" borderId="7" xfId="0" applyFill="1" applyBorder="1" applyAlignment="1">
      <alignment horizontal="center" vertical="center"/>
    </xf>
    <xf numFmtId="2" fontId="0" fillId="2" borderId="9" xfId="0" applyNumberFormat="1" applyFill="1" applyBorder="1" applyAlignment="1">
      <alignment vertical="center"/>
    </xf>
    <xf numFmtId="2" fontId="0" fillId="3" borderId="9" xfId="0" applyNumberFormat="1" applyFill="1" applyBorder="1" applyAlignment="1">
      <alignment horizontal="center"/>
    </xf>
    <xf numFmtId="2" fontId="0" fillId="3" borderId="9" xfId="0" applyNumberFormat="1" applyFill="1" applyBorder="1"/>
    <xf numFmtId="2" fontId="0" fillId="3" borderId="10" xfId="0" applyNumberFormat="1" applyFill="1" applyBorder="1"/>
    <xf numFmtId="12" fontId="1" fillId="3" borderId="9" xfId="0" applyNumberFormat="1" applyFont="1" applyFill="1" applyBorder="1" applyAlignment="1">
      <alignment horizontal="center"/>
    </xf>
    <xf numFmtId="12" fontId="1" fillId="3" borderId="0" xfId="0" applyNumberFormat="1" applyFont="1" applyFill="1"/>
    <xf numFmtId="0" fontId="0" fillId="0" borderId="9" xfId="0" applyBorder="1"/>
    <xf numFmtId="0" fontId="0" fillId="0" borderId="23" xfId="0" applyBorder="1"/>
    <xf numFmtId="0" fontId="0" fillId="0" borderId="25" xfId="0" applyBorder="1"/>
    <xf numFmtId="0" fontId="0" fillId="0" borderId="26" xfId="0" applyBorder="1"/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" xfId="0" applyBorder="1"/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0" xfId="0" applyBorder="1" applyAlignment="1">
      <alignment horizontal="right"/>
    </xf>
    <xf numFmtId="0" fontId="0" fillId="0" borderId="31" xfId="0" applyBorder="1" applyAlignment="1">
      <alignment horizontal="right"/>
    </xf>
    <xf numFmtId="12" fontId="0" fillId="0" borderId="32" xfId="0" applyNumberFormat="1" applyBorder="1" applyAlignment="1">
      <alignment horizontal="center"/>
    </xf>
    <xf numFmtId="12" fontId="0" fillId="0" borderId="18" xfId="0" applyNumberFormat="1" applyBorder="1" applyAlignment="1">
      <alignment horizontal="center"/>
    </xf>
    <xf numFmtId="12" fontId="0" fillId="0" borderId="19" xfId="0" applyNumberFormat="1" applyBorder="1" applyAlignment="1">
      <alignment horizontal="center"/>
    </xf>
    <xf numFmtId="0" fontId="0" fillId="0" borderId="34" xfId="0" applyBorder="1"/>
    <xf numFmtId="0" fontId="0" fillId="0" borderId="1" xfId="0" applyBorder="1"/>
    <xf numFmtId="0" fontId="0" fillId="0" borderId="35" xfId="0" applyBorder="1" applyAlignment="1">
      <alignment horizontal="right"/>
    </xf>
    <xf numFmtId="12" fontId="0" fillId="0" borderId="36" xfId="0" applyNumberFormat="1" applyBorder="1" applyAlignment="1">
      <alignment horizontal="center"/>
    </xf>
    <xf numFmtId="0" fontId="0" fillId="0" borderId="37" xfId="0" applyBorder="1"/>
    <xf numFmtId="0" fontId="0" fillId="0" borderId="38" xfId="0" applyBorder="1" applyAlignment="1">
      <alignment textRotation="45" wrapText="1"/>
    </xf>
    <xf numFmtId="0" fontId="0" fillId="0" borderId="39" xfId="0" applyBorder="1"/>
    <xf numFmtId="0" fontId="0" fillId="0" borderId="24" xfId="0" applyBorder="1" applyAlignment="1">
      <alignment horizontal="center"/>
    </xf>
    <xf numFmtId="12" fontId="0" fillId="0" borderId="24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2" fontId="0" fillId="3" borderId="10" xfId="0" applyNumberFormat="1" applyFill="1" applyBorder="1" applyAlignment="1">
      <alignment horizontal="center" vertical="center"/>
    </xf>
    <xf numFmtId="2" fontId="0" fillId="3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/>
    </xf>
    <xf numFmtId="12" fontId="0" fillId="2" borderId="9" xfId="0" applyNumberFormat="1" applyFill="1" applyBorder="1" applyAlignment="1">
      <alignment horizontal="center" vertical="center"/>
    </xf>
    <xf numFmtId="2" fontId="0" fillId="2" borderId="9" xfId="0" applyNumberFormat="1" applyFill="1" applyBorder="1" applyAlignment="1">
      <alignment horizontal="center" vertical="center"/>
    </xf>
    <xf numFmtId="165" fontId="0" fillId="0" borderId="9" xfId="0" applyNumberFormat="1" applyBorder="1" applyAlignment="1">
      <alignment horizontal="center"/>
    </xf>
    <xf numFmtId="165" fontId="0" fillId="3" borderId="9" xfId="0" applyNumberFormat="1" applyFill="1" applyBorder="1" applyAlignment="1">
      <alignment horizontal="center"/>
    </xf>
    <xf numFmtId="0" fontId="1" fillId="3" borderId="15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3" borderId="10" xfId="0" applyFont="1" applyFill="1" applyBorder="1" applyAlignment="1">
      <alignment vertical="center"/>
    </xf>
    <xf numFmtId="2" fontId="3" fillId="3" borderId="0" xfId="0" applyNumberFormat="1" applyFont="1" applyFill="1" applyAlignment="1">
      <alignment horizontal="center" vertical="center"/>
    </xf>
    <xf numFmtId="2" fontId="0" fillId="3" borderId="0" xfId="0" applyNumberFormat="1" applyFill="1" applyAlignment="1">
      <alignment vertical="center"/>
    </xf>
    <xf numFmtId="2" fontId="0" fillId="3" borderId="10" xfId="0" applyNumberFormat="1" applyFill="1" applyBorder="1" applyAlignment="1">
      <alignment vertical="center"/>
    </xf>
    <xf numFmtId="0" fontId="1" fillId="3" borderId="0" xfId="0" applyFont="1" applyFill="1" applyAlignment="1">
      <alignment horizontal="center" vertical="center"/>
    </xf>
    <xf numFmtId="12" fontId="0" fillId="3" borderId="9" xfId="0" applyNumberFormat="1" applyFill="1" applyBorder="1"/>
    <xf numFmtId="165" fontId="0" fillId="3" borderId="9" xfId="0" applyNumberFormat="1" applyFill="1" applyBorder="1"/>
    <xf numFmtId="0" fontId="0" fillId="4" borderId="14" xfId="0" applyFill="1" applyBorder="1"/>
    <xf numFmtId="0" fontId="0" fillId="5" borderId="14" xfId="0" applyFill="1" applyBorder="1"/>
    <xf numFmtId="0" fontId="0" fillId="6" borderId="14" xfId="0" applyFill="1" applyBorder="1"/>
    <xf numFmtId="0" fontId="0" fillId="0" borderId="20" xfId="0" applyBorder="1" applyAlignment="1">
      <alignment horizontal="center" vertical="center"/>
    </xf>
    <xf numFmtId="165" fontId="0" fillId="3" borderId="0" xfId="0" applyNumberFormat="1" applyFill="1" applyAlignment="1">
      <alignment horizontal="center"/>
    </xf>
    <xf numFmtId="0" fontId="0" fillId="3" borderId="42" xfId="0" applyFill="1" applyBorder="1"/>
    <xf numFmtId="165" fontId="0" fillId="3" borderId="1" xfId="0" applyNumberFormat="1" applyFill="1" applyBorder="1" applyAlignment="1">
      <alignment horizontal="center"/>
    </xf>
    <xf numFmtId="0" fontId="0" fillId="3" borderId="35" xfId="0" applyFill="1" applyBorder="1"/>
    <xf numFmtId="164" fontId="0" fillId="0" borderId="9" xfId="0" applyNumberFormat="1" applyBorder="1" applyAlignment="1">
      <alignment horizontal="center"/>
    </xf>
    <xf numFmtId="9" fontId="0" fillId="0" borderId="9" xfId="1" applyFont="1" applyBorder="1" applyAlignment="1">
      <alignment horizontal="center"/>
    </xf>
    <xf numFmtId="0" fontId="1" fillId="0" borderId="43" xfId="0" applyFont="1" applyBorder="1"/>
    <xf numFmtId="12" fontId="0" fillId="0" borderId="49" xfId="0" applyNumberFormat="1" applyBorder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12" fontId="7" fillId="0" borderId="0" xfId="0" applyNumberFormat="1" applyFont="1" applyAlignment="1">
      <alignment horizontal="center"/>
    </xf>
    <xf numFmtId="0" fontId="1" fillId="0" borderId="22" xfId="0" applyFont="1" applyBorder="1"/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/>
    </xf>
    <xf numFmtId="164" fontId="0" fillId="0" borderId="9" xfId="0" applyNumberFormat="1" applyBorder="1" applyAlignment="1">
      <alignment horizontal="left" indent="1"/>
    </xf>
    <xf numFmtId="2" fontId="0" fillId="3" borderId="42" xfId="0" applyNumberFormat="1" applyFill="1" applyBorder="1"/>
    <xf numFmtId="2" fontId="8" fillId="3" borderId="51" xfId="0" applyNumberFormat="1" applyFont="1" applyFill="1" applyBorder="1"/>
    <xf numFmtId="9" fontId="0" fillId="0" borderId="0" xfId="0" applyNumberFormat="1"/>
    <xf numFmtId="0" fontId="0" fillId="0" borderId="26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0" borderId="57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2" borderId="58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60" xfId="0" applyBorder="1"/>
    <xf numFmtId="0" fontId="0" fillId="0" borderId="15" xfId="0" applyBorder="1"/>
    <xf numFmtId="0" fontId="0" fillId="0" borderId="36" xfId="0" applyBorder="1"/>
    <xf numFmtId="0" fontId="0" fillId="7" borderId="0" xfId="0" applyFill="1"/>
    <xf numFmtId="0" fontId="0" fillId="7" borderId="38" xfId="0" applyFill="1" applyBorder="1" applyAlignment="1">
      <alignment textRotation="45" wrapText="1"/>
    </xf>
    <xf numFmtId="0" fontId="0" fillId="7" borderId="1" xfId="0" applyFill="1" applyBorder="1"/>
    <xf numFmtId="0" fontId="0" fillId="7" borderId="9" xfId="0" applyFill="1" applyBorder="1"/>
    <xf numFmtId="0" fontId="0" fillId="7" borderId="26" xfId="0" applyFill="1" applyBorder="1"/>
    <xf numFmtId="0" fontId="7" fillId="0" borderId="0" xfId="0" applyFont="1" applyAlignment="1">
      <alignment horizontal="right"/>
    </xf>
    <xf numFmtId="0" fontId="7" fillId="0" borderId="0" xfId="0" applyFont="1"/>
    <xf numFmtId="2" fontId="0" fillId="2" borderId="42" xfId="0" applyNumberFormat="1" applyFill="1" applyBorder="1" applyAlignment="1">
      <alignment horizontal="center" vertical="center"/>
    </xf>
    <xf numFmtId="164" fontId="0" fillId="3" borderId="0" xfId="0" applyNumberFormat="1" applyFill="1" applyAlignment="1">
      <alignment horizontal="center"/>
    </xf>
    <xf numFmtId="12" fontId="0" fillId="2" borderId="16" xfId="0" applyNumberFormat="1" applyFill="1" applyBorder="1" applyAlignment="1">
      <alignment horizontal="center" vertical="center"/>
    </xf>
    <xf numFmtId="12" fontId="0" fillId="3" borderId="0" xfId="0" applyNumberFormat="1" applyFill="1" applyAlignment="1">
      <alignment horizontal="center" vertical="center"/>
    </xf>
    <xf numFmtId="2" fontId="0" fillId="2" borderId="16" xfId="0" applyNumberFormat="1" applyFill="1" applyBorder="1" applyAlignment="1">
      <alignment horizontal="center" vertical="center"/>
    </xf>
    <xf numFmtId="9" fontId="0" fillId="3" borderId="0" xfId="1" applyFont="1" applyFill="1" applyBorder="1" applyAlignment="1">
      <alignment horizontal="center"/>
    </xf>
    <xf numFmtId="0" fontId="0" fillId="0" borderId="56" xfId="0" applyBorder="1"/>
    <xf numFmtId="0" fontId="0" fillId="0" borderId="61" xfId="0" applyBorder="1"/>
    <xf numFmtId="0" fontId="1" fillId="8" borderId="17" xfId="0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7" borderId="32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0" fillId="0" borderId="28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59" xfId="0" applyBorder="1" applyAlignment="1">
      <alignment horizontal="right" vertical="center" wrapText="1"/>
    </xf>
    <xf numFmtId="0" fontId="0" fillId="0" borderId="29" xfId="0" applyBorder="1" applyAlignment="1">
      <alignment horizontal="right" vertical="center" wrapText="1"/>
    </xf>
    <xf numFmtId="0" fontId="0" fillId="0" borderId="55" xfId="0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5" fillId="0" borderId="0" xfId="2" applyFill="1"/>
    <xf numFmtId="0" fontId="16" fillId="0" borderId="0" xfId="0" applyFont="1"/>
    <xf numFmtId="0" fontId="17" fillId="0" borderId="0" xfId="0" applyFont="1"/>
    <xf numFmtId="0" fontId="18" fillId="0" borderId="0" xfId="2" applyFont="1" applyFill="1"/>
    <xf numFmtId="0" fontId="19" fillId="0" borderId="0" xfId="0" applyFont="1"/>
    <xf numFmtId="0" fontId="20" fillId="0" borderId="0" xfId="0" applyFont="1" applyAlignment="1">
      <alignment horizontal="left" vertical="center"/>
    </xf>
    <xf numFmtId="0" fontId="5" fillId="5" borderId="50" xfId="0" applyFont="1" applyFill="1" applyBorder="1" applyAlignment="1">
      <alignment horizontal="center" vertical="center"/>
    </xf>
    <xf numFmtId="0" fontId="5" fillId="5" borderId="46" xfId="0" applyFont="1" applyFill="1" applyBorder="1" applyAlignment="1">
      <alignment horizontal="center" vertical="center"/>
    </xf>
    <xf numFmtId="0" fontId="5" fillId="5" borderId="48" xfId="0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44" xfId="0" applyBorder="1" applyAlignment="1">
      <alignment horizontal="center" vertical="center" wrapText="1"/>
    </xf>
    <xf numFmtId="0" fontId="1" fillId="8" borderId="18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5" fillId="6" borderId="44" xfId="0" applyFont="1" applyFill="1" applyBorder="1" applyAlignment="1">
      <alignment horizontal="center" vertical="center" wrapText="1"/>
    </xf>
    <xf numFmtId="0" fontId="5" fillId="6" borderId="46" xfId="0" applyFont="1" applyFill="1" applyBorder="1" applyAlignment="1">
      <alignment horizontal="center" vertical="center" wrapText="1"/>
    </xf>
    <xf numFmtId="0" fontId="5" fillId="6" borderId="48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4" borderId="44" xfId="0" applyFont="1" applyFill="1" applyBorder="1" applyAlignment="1">
      <alignment horizontal="center" vertical="center"/>
    </xf>
    <xf numFmtId="0" fontId="5" fillId="4" borderId="46" xfId="0" applyFont="1" applyFill="1" applyBorder="1" applyAlignment="1">
      <alignment horizontal="center" vertical="center"/>
    </xf>
    <xf numFmtId="0" fontId="5" fillId="4" borderId="51" xfId="0" applyFont="1" applyFill="1" applyBorder="1" applyAlignment="1">
      <alignment horizontal="center" vertical="center"/>
    </xf>
    <xf numFmtId="0" fontId="0" fillId="0" borderId="51" xfId="0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5" fillId="5" borderId="6" xfId="0" applyFont="1" applyFill="1" applyBorder="1" applyAlignment="1">
      <alignment horizontal="center"/>
    </xf>
    <xf numFmtId="9" fontId="0" fillId="0" borderId="7" xfId="1" applyFont="1" applyBorder="1" applyAlignment="1">
      <alignment horizontal="left" vertical="center"/>
    </xf>
    <xf numFmtId="9" fontId="0" fillId="0" borderId="10" xfId="1" applyFont="1" applyBorder="1" applyAlignment="1">
      <alignment horizontal="right" vertical="center"/>
    </xf>
    <xf numFmtId="0" fontId="0" fillId="0" borderId="43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8" fillId="3" borderId="51" xfId="0" applyFont="1" applyFill="1" applyBorder="1" applyAlignment="1">
      <alignment horizontal="left"/>
    </xf>
    <xf numFmtId="0" fontId="0" fillId="4" borderId="13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3" borderId="9" xfId="0" applyFill="1" applyBorder="1" applyAlignment="1">
      <alignment horizontal="left"/>
    </xf>
    <xf numFmtId="12" fontId="0" fillId="3" borderId="9" xfId="0" applyNumberFormat="1" applyFill="1" applyBorder="1" applyAlignment="1">
      <alignment horizontal="left"/>
    </xf>
    <xf numFmtId="0" fontId="0" fillId="3" borderId="42" xfId="0" applyFill="1" applyBorder="1" applyAlignment="1">
      <alignment horizontal="left"/>
    </xf>
    <xf numFmtId="0" fontId="1" fillId="3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2" fontId="0" fillId="3" borderId="10" xfId="0" applyNumberForma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</cellXfs>
  <cellStyles count="3">
    <cellStyle name="Hyperlink" xfId="2" builtinId="8"/>
    <cellStyle name="Normal" xfId="0" builtinId="0"/>
    <cellStyle name="Percent" xfId="1" builtinId="5"/>
  </cellStyles>
  <dxfs count="3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FFEB9C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colors>
    <mruColors>
      <color rgb="FFCFE7F5"/>
      <color rgb="FFFFD9D9"/>
      <color rgb="FFECDFF5"/>
      <color rgb="FFEDED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Scroll" dx="26" fmlaLink="$W$6" horiz="1" max="17" min="1" page="10" val="7"/>
</file>

<file path=xl/ctrlProps/ctrlProp10.xml><?xml version="1.0" encoding="utf-8"?>
<formControlPr xmlns="http://schemas.microsoft.com/office/spreadsheetml/2009/9/main" objectType="Scroll" dx="26" fmlaLink="$W$13" horiz="1" max="17" min="1" noThreeD="1" page="10" val="10"/>
</file>

<file path=xl/ctrlProps/ctrlProp11.xml><?xml version="1.0" encoding="utf-8"?>
<formControlPr xmlns="http://schemas.microsoft.com/office/spreadsheetml/2009/9/main" objectType="Scroll" dx="26" fmlaLink="$W$14" horiz="1" max="17" min="1" noThreeD="1" page="10" val="12"/>
</file>

<file path=xl/ctrlProps/ctrlProp12.xml><?xml version="1.0" encoding="utf-8"?>
<formControlPr xmlns="http://schemas.microsoft.com/office/spreadsheetml/2009/9/main" objectType="Scroll" dx="26" fmlaLink="$W$24" horiz="1" max="17" min="1" noThreeD="1" page="10" val="8"/>
</file>

<file path=xl/ctrlProps/ctrlProp13.xml><?xml version="1.0" encoding="utf-8"?>
<formControlPr xmlns="http://schemas.microsoft.com/office/spreadsheetml/2009/9/main" objectType="Scroll" dx="26" fmlaLink="$W$38" horiz="1" max="17" min="1" noThreeD="1" page="10" val="7"/>
</file>

<file path=xl/ctrlProps/ctrlProp14.xml><?xml version="1.0" encoding="utf-8"?>
<formControlPr xmlns="http://schemas.microsoft.com/office/spreadsheetml/2009/9/main" objectType="Scroll" dx="26" fmlaLink="$W$5" horiz="1" max="17" min="1" page="10" val="7"/>
</file>

<file path=xl/ctrlProps/ctrlProp15.xml><?xml version="1.0" encoding="utf-8"?>
<formControlPr xmlns="http://schemas.microsoft.com/office/spreadsheetml/2009/9/main" objectType="Scroll" dx="26" fmlaLink="$W$9" horiz="1" max="17" min="1" noThreeD="1" page="10" val="9"/>
</file>

<file path=xl/ctrlProps/ctrlProp16.xml><?xml version="1.0" encoding="utf-8"?>
<formControlPr xmlns="http://schemas.microsoft.com/office/spreadsheetml/2009/9/main" objectType="Scroll" dx="26" fmlaLink="$W$12" horiz="1" max="17" min="1" noThreeD="1" page="10" val="8"/>
</file>

<file path=xl/ctrlProps/ctrlProp17.xml><?xml version="1.0" encoding="utf-8"?>
<formControlPr xmlns="http://schemas.microsoft.com/office/spreadsheetml/2009/9/main" objectType="Scroll" dx="26" fmlaLink="$W$19" horiz="1" max="17" min="1" page="10" val="5"/>
</file>

<file path=xl/ctrlProps/ctrlProp18.xml><?xml version="1.0" encoding="utf-8"?>
<formControlPr xmlns="http://schemas.microsoft.com/office/spreadsheetml/2009/9/main" objectType="Scroll" dx="26" fmlaLink="$W$23" horiz="1" max="17" min="1" noThreeD="1" page="10" val="8"/>
</file>

<file path=xl/ctrlProps/ctrlProp19.xml><?xml version="1.0" encoding="utf-8"?>
<formControlPr xmlns="http://schemas.microsoft.com/office/spreadsheetml/2009/9/main" objectType="Scroll" dx="26" fmlaLink="$W$26" horiz="1" max="17" min="1" noThreeD="1" page="10" val="9"/>
</file>

<file path=xl/ctrlProps/ctrlProp2.xml><?xml version="1.0" encoding="utf-8"?>
<formControlPr xmlns="http://schemas.microsoft.com/office/spreadsheetml/2009/9/main" objectType="Scroll" dx="26" fmlaLink="$W$7" horiz="1" max="17" min="1" noThreeD="1" page="10" val="7"/>
</file>

<file path=xl/ctrlProps/ctrlProp20.xml><?xml version="1.0" encoding="utf-8"?>
<formControlPr xmlns="http://schemas.microsoft.com/office/spreadsheetml/2009/9/main" objectType="Scroll" dx="26" fmlaLink="$W$33" horiz="1" max="17" min="1" page="10" val="3"/>
</file>

<file path=xl/ctrlProps/ctrlProp21.xml><?xml version="1.0" encoding="utf-8"?>
<formControlPr xmlns="http://schemas.microsoft.com/office/spreadsheetml/2009/9/main" objectType="Scroll" dx="26" fmlaLink="$W$37" horiz="1" max="17" min="1" noThreeD="1" page="10" val="14"/>
</file>

<file path=xl/ctrlProps/ctrlProp22.xml><?xml version="1.0" encoding="utf-8"?>
<formControlPr xmlns="http://schemas.microsoft.com/office/spreadsheetml/2009/9/main" objectType="Scroll" dx="26" fmlaLink="$W$40" horiz="1" max="17" min="1" noThreeD="1" page="10" val="5"/>
</file>

<file path=xl/ctrlProps/ctrlProp23.xml><?xml version="1.0" encoding="utf-8"?>
<formControlPr xmlns="http://schemas.microsoft.com/office/spreadsheetml/2009/9/main" objectType="Scroll" dx="26" fmlaLink="$AA$64" horiz="1" max="20" page="10" val="2"/>
</file>

<file path=xl/ctrlProps/ctrlProp24.xml><?xml version="1.0" encoding="utf-8"?>
<formControlPr xmlns="http://schemas.microsoft.com/office/spreadsheetml/2009/9/main" objectType="Scroll" dx="26" fmlaLink="$AP$64" horiz="1" max="20" page="10" val="2"/>
</file>

<file path=xl/ctrlProps/ctrlProp25.xml><?xml version="1.0" encoding="utf-8"?>
<formControlPr xmlns="http://schemas.microsoft.com/office/spreadsheetml/2009/9/main" objectType="Scroll" dx="26" fmlaLink="$L$64" horiz="1" max="20" page="10" val="2"/>
</file>

<file path=xl/ctrlProps/ctrlProp3.xml><?xml version="1.0" encoding="utf-8"?>
<formControlPr xmlns="http://schemas.microsoft.com/office/spreadsheetml/2009/9/main" objectType="Scroll" dx="26" fmlaLink="$W$34" horiz="1" max="17" min="1" page="10" val="9"/>
</file>

<file path=xl/ctrlProps/ctrlProp4.xml><?xml version="1.0" encoding="utf-8"?>
<formControlPr xmlns="http://schemas.microsoft.com/office/spreadsheetml/2009/9/main" objectType="Scroll" dx="26" fmlaLink="$W$35" horiz="1" max="17" min="1" noThreeD="1" page="10" val="5"/>
</file>

<file path=xl/ctrlProps/ctrlProp5.xml><?xml version="1.0" encoding="utf-8"?>
<formControlPr xmlns="http://schemas.microsoft.com/office/spreadsheetml/2009/9/main" objectType="Scroll" dx="26" fmlaLink="$W$20" horiz="1" max="17" min="1" page="10" val="8"/>
</file>

<file path=xl/ctrlProps/ctrlProp6.xml><?xml version="1.0" encoding="utf-8"?>
<formControlPr xmlns="http://schemas.microsoft.com/office/spreadsheetml/2009/9/main" objectType="Scroll" dx="26" fmlaLink="$W$21" horiz="1" max="17" min="1" noThreeD="1" page="10" val="8"/>
</file>

<file path=xl/ctrlProps/ctrlProp7.xml><?xml version="1.0" encoding="utf-8"?>
<formControlPr xmlns="http://schemas.microsoft.com/office/spreadsheetml/2009/9/main" objectType="Scroll" dx="26" fmlaLink="$W$8" horiz="1" max="17" min="1" noThreeD="1" page="10" val="9"/>
</file>

<file path=xl/ctrlProps/ctrlProp8.xml><?xml version="1.0" encoding="utf-8"?>
<formControlPr xmlns="http://schemas.microsoft.com/office/spreadsheetml/2009/9/main" objectType="Scroll" dx="26" fmlaLink="$W$10" horiz="1" max="17" min="1" noThreeD="1" page="10" val="9"/>
</file>

<file path=xl/ctrlProps/ctrlProp9.xml><?xml version="1.0" encoding="utf-8"?>
<formControlPr xmlns="http://schemas.microsoft.com/office/spreadsheetml/2009/9/main" objectType="Scroll" dx="26" fmlaLink="$W$11" horiz="1" max="17" min="1" noThreeD="1" page="10" val="8"/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426720</xdr:colOff>
          <xdr:row>4</xdr:row>
          <xdr:rowOff>45720</xdr:rowOff>
        </xdr:from>
        <xdr:to>
          <xdr:col>20</xdr:col>
          <xdr:colOff>198120</xdr:colOff>
          <xdr:row>4</xdr:row>
          <xdr:rowOff>236220</xdr:rowOff>
        </xdr:to>
        <xdr:sp macro="" textlink="">
          <xdr:nvSpPr>
            <xdr:cNvPr id="11266" name="Scroll Bar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2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5</xdr:row>
          <xdr:rowOff>38100</xdr:rowOff>
        </xdr:from>
        <xdr:to>
          <xdr:col>20</xdr:col>
          <xdr:colOff>213360</xdr:colOff>
          <xdr:row>5</xdr:row>
          <xdr:rowOff>213360</xdr:rowOff>
        </xdr:to>
        <xdr:sp macro="" textlink="">
          <xdr:nvSpPr>
            <xdr:cNvPr id="11268" name="Scroll Bar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2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426720</xdr:colOff>
          <xdr:row>6</xdr:row>
          <xdr:rowOff>38100</xdr:rowOff>
        </xdr:from>
        <xdr:to>
          <xdr:col>20</xdr:col>
          <xdr:colOff>198120</xdr:colOff>
          <xdr:row>6</xdr:row>
          <xdr:rowOff>213360</xdr:rowOff>
        </xdr:to>
        <xdr:sp macro="" textlink="">
          <xdr:nvSpPr>
            <xdr:cNvPr id="11269" name="Scroll Bar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2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18</xdr:row>
          <xdr:rowOff>45720</xdr:rowOff>
        </xdr:from>
        <xdr:to>
          <xdr:col>20</xdr:col>
          <xdr:colOff>213360</xdr:colOff>
          <xdr:row>18</xdr:row>
          <xdr:rowOff>236220</xdr:rowOff>
        </xdr:to>
        <xdr:sp macro="" textlink="">
          <xdr:nvSpPr>
            <xdr:cNvPr id="11270" name="Scroll Bar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2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19</xdr:row>
          <xdr:rowOff>38100</xdr:rowOff>
        </xdr:from>
        <xdr:to>
          <xdr:col>20</xdr:col>
          <xdr:colOff>213360</xdr:colOff>
          <xdr:row>19</xdr:row>
          <xdr:rowOff>213360</xdr:rowOff>
        </xdr:to>
        <xdr:sp macro="" textlink="">
          <xdr:nvSpPr>
            <xdr:cNvPr id="11271" name="Scroll Bar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2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20</xdr:row>
          <xdr:rowOff>38100</xdr:rowOff>
        </xdr:from>
        <xdr:to>
          <xdr:col>20</xdr:col>
          <xdr:colOff>213360</xdr:colOff>
          <xdr:row>20</xdr:row>
          <xdr:rowOff>213360</xdr:rowOff>
        </xdr:to>
        <xdr:sp macro="" textlink="">
          <xdr:nvSpPr>
            <xdr:cNvPr id="11272" name="Scroll Bar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2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426720</xdr:colOff>
          <xdr:row>32</xdr:row>
          <xdr:rowOff>38100</xdr:rowOff>
        </xdr:from>
        <xdr:to>
          <xdr:col>20</xdr:col>
          <xdr:colOff>198120</xdr:colOff>
          <xdr:row>32</xdr:row>
          <xdr:rowOff>213360</xdr:rowOff>
        </xdr:to>
        <xdr:sp macro="" textlink="">
          <xdr:nvSpPr>
            <xdr:cNvPr id="11273" name="Scroll Bar 9" hidden="1">
              <a:extLst>
                <a:ext uri="{63B3BB69-23CF-44E3-9099-C40C66FF867C}">
                  <a14:compatExt spid="_x0000_s11273"/>
                </a:ext>
                <a:ext uri="{FF2B5EF4-FFF2-40B4-BE49-F238E27FC236}">
                  <a16:creationId xmlns:a16="http://schemas.microsoft.com/office/drawing/2014/main" id="{00000000-0008-0000-0200-00000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33</xdr:row>
          <xdr:rowOff>38100</xdr:rowOff>
        </xdr:from>
        <xdr:to>
          <xdr:col>20</xdr:col>
          <xdr:colOff>213360</xdr:colOff>
          <xdr:row>33</xdr:row>
          <xdr:rowOff>213360</xdr:rowOff>
        </xdr:to>
        <xdr:sp macro="" textlink="">
          <xdr:nvSpPr>
            <xdr:cNvPr id="11274" name="Scroll Bar 10" hidden="1">
              <a:extLst>
                <a:ext uri="{63B3BB69-23CF-44E3-9099-C40C66FF867C}">
                  <a14:compatExt spid="_x0000_s11274"/>
                </a:ext>
                <a:ext uri="{FF2B5EF4-FFF2-40B4-BE49-F238E27FC236}">
                  <a16:creationId xmlns:a16="http://schemas.microsoft.com/office/drawing/2014/main" id="{00000000-0008-0000-0200-00000A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34</xdr:row>
          <xdr:rowOff>38100</xdr:rowOff>
        </xdr:from>
        <xdr:to>
          <xdr:col>20</xdr:col>
          <xdr:colOff>213360</xdr:colOff>
          <xdr:row>34</xdr:row>
          <xdr:rowOff>213360</xdr:rowOff>
        </xdr:to>
        <xdr:sp macro="" textlink="">
          <xdr:nvSpPr>
            <xdr:cNvPr id="11275" name="Scroll Bar 11" hidden="1">
              <a:extLst>
                <a:ext uri="{63B3BB69-23CF-44E3-9099-C40C66FF867C}">
                  <a14:compatExt spid="_x0000_s11275"/>
                </a:ext>
                <a:ext uri="{FF2B5EF4-FFF2-40B4-BE49-F238E27FC236}">
                  <a16:creationId xmlns:a16="http://schemas.microsoft.com/office/drawing/2014/main" id="{00000000-0008-0000-0200-00000B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426720</xdr:colOff>
          <xdr:row>7</xdr:row>
          <xdr:rowOff>38100</xdr:rowOff>
        </xdr:from>
        <xdr:to>
          <xdr:col>20</xdr:col>
          <xdr:colOff>198120</xdr:colOff>
          <xdr:row>7</xdr:row>
          <xdr:rowOff>213360</xdr:rowOff>
        </xdr:to>
        <xdr:sp macro="" textlink="">
          <xdr:nvSpPr>
            <xdr:cNvPr id="11276" name="Scroll Bar 12" hidden="1">
              <a:extLst>
                <a:ext uri="{63B3BB69-23CF-44E3-9099-C40C66FF867C}">
                  <a14:compatExt spid="_x0000_s11276"/>
                </a:ext>
                <a:ext uri="{FF2B5EF4-FFF2-40B4-BE49-F238E27FC236}">
                  <a16:creationId xmlns:a16="http://schemas.microsoft.com/office/drawing/2014/main" id="{00000000-0008-0000-0200-00000C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8</xdr:row>
          <xdr:rowOff>38100</xdr:rowOff>
        </xdr:from>
        <xdr:to>
          <xdr:col>20</xdr:col>
          <xdr:colOff>213360</xdr:colOff>
          <xdr:row>8</xdr:row>
          <xdr:rowOff>213360</xdr:rowOff>
        </xdr:to>
        <xdr:sp macro="" textlink="">
          <xdr:nvSpPr>
            <xdr:cNvPr id="11277" name="Scroll Bar 13" hidden="1">
              <a:extLst>
                <a:ext uri="{63B3BB69-23CF-44E3-9099-C40C66FF867C}">
                  <a14:compatExt spid="_x0000_s11277"/>
                </a:ext>
                <a:ext uri="{FF2B5EF4-FFF2-40B4-BE49-F238E27FC236}">
                  <a16:creationId xmlns:a16="http://schemas.microsoft.com/office/drawing/2014/main" id="{00000000-0008-0000-0200-00000D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9</xdr:row>
          <xdr:rowOff>38100</xdr:rowOff>
        </xdr:from>
        <xdr:to>
          <xdr:col>20</xdr:col>
          <xdr:colOff>213360</xdr:colOff>
          <xdr:row>9</xdr:row>
          <xdr:rowOff>213360</xdr:rowOff>
        </xdr:to>
        <xdr:sp macro="" textlink="">
          <xdr:nvSpPr>
            <xdr:cNvPr id="11278" name="Scroll Bar 14" hidden="1">
              <a:extLst>
                <a:ext uri="{63B3BB69-23CF-44E3-9099-C40C66FF867C}">
                  <a14:compatExt spid="_x0000_s11278"/>
                </a:ext>
                <a:ext uri="{FF2B5EF4-FFF2-40B4-BE49-F238E27FC236}">
                  <a16:creationId xmlns:a16="http://schemas.microsoft.com/office/drawing/2014/main" id="{00000000-0008-0000-0200-00000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10</xdr:row>
          <xdr:rowOff>38100</xdr:rowOff>
        </xdr:from>
        <xdr:to>
          <xdr:col>20</xdr:col>
          <xdr:colOff>213360</xdr:colOff>
          <xdr:row>10</xdr:row>
          <xdr:rowOff>213360</xdr:rowOff>
        </xdr:to>
        <xdr:sp macro="" textlink="">
          <xdr:nvSpPr>
            <xdr:cNvPr id="11279" name="Scroll Bar 15" hidden="1">
              <a:extLst>
                <a:ext uri="{63B3BB69-23CF-44E3-9099-C40C66FF867C}">
                  <a14:compatExt spid="_x0000_s11279"/>
                </a:ext>
                <a:ext uri="{FF2B5EF4-FFF2-40B4-BE49-F238E27FC236}">
                  <a16:creationId xmlns:a16="http://schemas.microsoft.com/office/drawing/2014/main" id="{00000000-0008-0000-0200-00000F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11</xdr:row>
          <xdr:rowOff>38100</xdr:rowOff>
        </xdr:from>
        <xdr:to>
          <xdr:col>20</xdr:col>
          <xdr:colOff>213360</xdr:colOff>
          <xdr:row>11</xdr:row>
          <xdr:rowOff>213360</xdr:rowOff>
        </xdr:to>
        <xdr:sp macro="" textlink="">
          <xdr:nvSpPr>
            <xdr:cNvPr id="11280" name="Scroll Bar 16" hidden="1">
              <a:extLst>
                <a:ext uri="{63B3BB69-23CF-44E3-9099-C40C66FF867C}">
                  <a14:compatExt spid="_x0000_s11280"/>
                </a:ext>
                <a:ext uri="{FF2B5EF4-FFF2-40B4-BE49-F238E27FC236}">
                  <a16:creationId xmlns:a16="http://schemas.microsoft.com/office/drawing/2014/main" id="{00000000-0008-0000-0200-000010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12</xdr:row>
          <xdr:rowOff>38100</xdr:rowOff>
        </xdr:from>
        <xdr:to>
          <xdr:col>20</xdr:col>
          <xdr:colOff>213360</xdr:colOff>
          <xdr:row>12</xdr:row>
          <xdr:rowOff>213360</xdr:rowOff>
        </xdr:to>
        <xdr:sp macro="" textlink="">
          <xdr:nvSpPr>
            <xdr:cNvPr id="11281" name="Scroll Bar 17" hidden="1">
              <a:extLst>
                <a:ext uri="{63B3BB69-23CF-44E3-9099-C40C66FF867C}">
                  <a14:compatExt spid="_x0000_s11281"/>
                </a:ext>
                <a:ext uri="{FF2B5EF4-FFF2-40B4-BE49-F238E27FC236}">
                  <a16:creationId xmlns:a16="http://schemas.microsoft.com/office/drawing/2014/main" id="{00000000-0008-0000-0200-00001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13</xdr:row>
          <xdr:rowOff>38100</xdr:rowOff>
        </xdr:from>
        <xdr:to>
          <xdr:col>20</xdr:col>
          <xdr:colOff>213360</xdr:colOff>
          <xdr:row>13</xdr:row>
          <xdr:rowOff>213360</xdr:rowOff>
        </xdr:to>
        <xdr:sp macro="" textlink="">
          <xdr:nvSpPr>
            <xdr:cNvPr id="11282" name="Scroll Bar 18" hidden="1">
              <a:extLst>
                <a:ext uri="{63B3BB69-23CF-44E3-9099-C40C66FF867C}">
                  <a14:compatExt spid="_x0000_s11282"/>
                </a:ext>
                <a:ext uri="{FF2B5EF4-FFF2-40B4-BE49-F238E27FC236}">
                  <a16:creationId xmlns:a16="http://schemas.microsoft.com/office/drawing/2014/main" id="{00000000-0008-0000-0200-00001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22</xdr:row>
          <xdr:rowOff>38100</xdr:rowOff>
        </xdr:from>
        <xdr:to>
          <xdr:col>20</xdr:col>
          <xdr:colOff>213360</xdr:colOff>
          <xdr:row>22</xdr:row>
          <xdr:rowOff>213360</xdr:rowOff>
        </xdr:to>
        <xdr:sp macro="" textlink="">
          <xdr:nvSpPr>
            <xdr:cNvPr id="11284" name="Scroll Bar 20" hidden="1">
              <a:extLst>
                <a:ext uri="{63B3BB69-23CF-44E3-9099-C40C66FF867C}">
                  <a14:compatExt spid="_x0000_s11284"/>
                </a:ext>
                <a:ext uri="{FF2B5EF4-FFF2-40B4-BE49-F238E27FC236}">
                  <a16:creationId xmlns:a16="http://schemas.microsoft.com/office/drawing/2014/main" id="{00000000-0008-0000-0200-00001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23</xdr:row>
          <xdr:rowOff>38100</xdr:rowOff>
        </xdr:from>
        <xdr:to>
          <xdr:col>20</xdr:col>
          <xdr:colOff>213360</xdr:colOff>
          <xdr:row>23</xdr:row>
          <xdr:rowOff>213360</xdr:rowOff>
        </xdr:to>
        <xdr:sp macro="" textlink="">
          <xdr:nvSpPr>
            <xdr:cNvPr id="11285" name="Scroll Bar 21" hidden="1">
              <a:extLst>
                <a:ext uri="{63B3BB69-23CF-44E3-9099-C40C66FF867C}">
                  <a14:compatExt spid="_x0000_s11285"/>
                </a:ext>
                <a:ext uri="{FF2B5EF4-FFF2-40B4-BE49-F238E27FC236}">
                  <a16:creationId xmlns:a16="http://schemas.microsoft.com/office/drawing/2014/main" id="{00000000-0008-0000-0200-00001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25</xdr:row>
          <xdr:rowOff>38100</xdr:rowOff>
        </xdr:from>
        <xdr:to>
          <xdr:col>20</xdr:col>
          <xdr:colOff>213360</xdr:colOff>
          <xdr:row>25</xdr:row>
          <xdr:rowOff>213360</xdr:rowOff>
        </xdr:to>
        <xdr:sp macro="" textlink="">
          <xdr:nvSpPr>
            <xdr:cNvPr id="11287" name="Scroll Bar 23" hidden="1">
              <a:extLst>
                <a:ext uri="{63B3BB69-23CF-44E3-9099-C40C66FF867C}">
                  <a14:compatExt spid="_x0000_s11287"/>
                </a:ext>
                <a:ext uri="{FF2B5EF4-FFF2-40B4-BE49-F238E27FC236}">
                  <a16:creationId xmlns:a16="http://schemas.microsoft.com/office/drawing/2014/main" id="{00000000-0008-0000-0200-00001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426720</xdr:colOff>
          <xdr:row>36</xdr:row>
          <xdr:rowOff>38100</xdr:rowOff>
        </xdr:from>
        <xdr:to>
          <xdr:col>20</xdr:col>
          <xdr:colOff>198120</xdr:colOff>
          <xdr:row>36</xdr:row>
          <xdr:rowOff>213360</xdr:rowOff>
        </xdr:to>
        <xdr:sp macro="" textlink="">
          <xdr:nvSpPr>
            <xdr:cNvPr id="11291" name="Scroll Bar 27" hidden="1">
              <a:extLst>
                <a:ext uri="{63B3BB69-23CF-44E3-9099-C40C66FF867C}">
                  <a14:compatExt spid="_x0000_s11291"/>
                </a:ext>
                <a:ext uri="{FF2B5EF4-FFF2-40B4-BE49-F238E27FC236}">
                  <a16:creationId xmlns:a16="http://schemas.microsoft.com/office/drawing/2014/main" id="{00000000-0008-0000-0200-00001B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37</xdr:row>
          <xdr:rowOff>38100</xdr:rowOff>
        </xdr:from>
        <xdr:to>
          <xdr:col>20</xdr:col>
          <xdr:colOff>213360</xdr:colOff>
          <xdr:row>37</xdr:row>
          <xdr:rowOff>213360</xdr:rowOff>
        </xdr:to>
        <xdr:sp macro="" textlink="">
          <xdr:nvSpPr>
            <xdr:cNvPr id="11292" name="Scroll Bar 28" hidden="1">
              <a:extLst>
                <a:ext uri="{63B3BB69-23CF-44E3-9099-C40C66FF867C}">
                  <a14:compatExt spid="_x0000_s11292"/>
                </a:ext>
                <a:ext uri="{FF2B5EF4-FFF2-40B4-BE49-F238E27FC236}">
                  <a16:creationId xmlns:a16="http://schemas.microsoft.com/office/drawing/2014/main" id="{00000000-0008-0000-0200-00001C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434340</xdr:colOff>
          <xdr:row>39</xdr:row>
          <xdr:rowOff>38100</xdr:rowOff>
        </xdr:from>
        <xdr:to>
          <xdr:col>20</xdr:col>
          <xdr:colOff>213360</xdr:colOff>
          <xdr:row>39</xdr:row>
          <xdr:rowOff>213360</xdr:rowOff>
        </xdr:to>
        <xdr:sp macro="" textlink="">
          <xdr:nvSpPr>
            <xdr:cNvPr id="11294" name="Scroll Bar 30" hidden="1">
              <a:extLst>
                <a:ext uri="{63B3BB69-23CF-44E3-9099-C40C66FF867C}">
                  <a14:compatExt spid="_x0000_s11294"/>
                </a:ext>
                <a:ext uri="{FF2B5EF4-FFF2-40B4-BE49-F238E27FC236}">
                  <a16:creationId xmlns:a16="http://schemas.microsoft.com/office/drawing/2014/main" id="{00000000-0008-0000-0200-00001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44823</xdr:colOff>
      <xdr:row>59</xdr:row>
      <xdr:rowOff>0</xdr:rowOff>
    </xdr:from>
    <xdr:to>
      <xdr:col>8</xdr:col>
      <xdr:colOff>342003</xdr:colOff>
      <xdr:row>59</xdr:row>
      <xdr:rowOff>175260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4329" y="12846424"/>
          <a:ext cx="2971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243906</xdr:colOff>
      <xdr:row>46</xdr:row>
      <xdr:rowOff>80612</xdr:rowOff>
    </xdr:from>
    <xdr:to>
      <xdr:col>14</xdr:col>
      <xdr:colOff>342966</xdr:colOff>
      <xdr:row>47</xdr:row>
      <xdr:rowOff>88232</xdr:rowOff>
    </xdr:to>
    <xdr:pic>
      <xdr:nvPicPr>
        <xdr:cNvPr id="5" name="Afbeelding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73906" y="8694525"/>
          <a:ext cx="99060" cy="193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216628</xdr:colOff>
      <xdr:row>46</xdr:row>
      <xdr:rowOff>167521</xdr:rowOff>
    </xdr:from>
    <xdr:to>
      <xdr:col>7</xdr:col>
      <xdr:colOff>384268</xdr:colOff>
      <xdr:row>47</xdr:row>
      <xdr:rowOff>160462</xdr:rowOff>
    </xdr:to>
    <xdr:pic>
      <xdr:nvPicPr>
        <xdr:cNvPr id="7" name="Afbeelding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2193" y="8781434"/>
          <a:ext cx="167640" cy="1784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1246512</xdr:colOff>
      <xdr:row>39</xdr:row>
      <xdr:rowOff>162128</xdr:rowOff>
    </xdr:from>
    <xdr:to>
      <xdr:col>1</xdr:col>
      <xdr:colOff>1345572</xdr:colOff>
      <xdr:row>40</xdr:row>
      <xdr:rowOff>169747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6112" y="7262175"/>
          <a:ext cx="99060" cy="1869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1232997</xdr:colOff>
      <xdr:row>40</xdr:row>
      <xdr:rowOff>177083</xdr:rowOff>
    </xdr:from>
    <xdr:to>
      <xdr:col>1</xdr:col>
      <xdr:colOff>1402168</xdr:colOff>
      <xdr:row>41</xdr:row>
      <xdr:rowOff>168599</xdr:rowOff>
    </xdr:to>
    <xdr:pic>
      <xdr:nvPicPr>
        <xdr:cNvPr id="10" name="Afbeelding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2597" y="7456424"/>
          <a:ext cx="169171" cy="170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163619</xdr:colOff>
      <xdr:row>56</xdr:row>
      <xdr:rowOff>154269</xdr:rowOff>
    </xdr:from>
    <xdr:to>
      <xdr:col>14</xdr:col>
      <xdr:colOff>331259</xdr:colOff>
      <xdr:row>57</xdr:row>
      <xdr:rowOff>147210</xdr:rowOff>
    </xdr:to>
    <xdr:pic>
      <xdr:nvPicPr>
        <xdr:cNvPr id="12" name="Afbeelding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12301" y="10140951"/>
          <a:ext cx="167640" cy="1722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220136</xdr:colOff>
      <xdr:row>57</xdr:row>
      <xdr:rowOff>187399</xdr:rowOff>
    </xdr:from>
    <xdr:to>
      <xdr:col>30</xdr:col>
      <xdr:colOff>387776</xdr:colOff>
      <xdr:row>58</xdr:row>
      <xdr:rowOff>167478</xdr:rowOff>
    </xdr:to>
    <xdr:pic>
      <xdr:nvPicPr>
        <xdr:cNvPr id="15" name="Afbeelding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84536" y="10380270"/>
          <a:ext cx="167640" cy="1683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29</xdr:col>
      <xdr:colOff>240397</xdr:colOff>
      <xdr:row>46</xdr:row>
      <xdr:rowOff>77493</xdr:rowOff>
    </xdr:from>
    <xdr:to>
      <xdr:col>29</xdr:col>
      <xdr:colOff>339457</xdr:colOff>
      <xdr:row>47</xdr:row>
      <xdr:rowOff>94078</xdr:rowOff>
    </xdr:to>
    <xdr:pic>
      <xdr:nvPicPr>
        <xdr:cNvPr id="16" name="Afbeelding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13126" y="8468458"/>
          <a:ext cx="99060" cy="1958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22</xdr:col>
      <xdr:colOff>226371</xdr:colOff>
      <xdr:row>46</xdr:row>
      <xdr:rowOff>163234</xdr:rowOff>
    </xdr:from>
    <xdr:to>
      <xdr:col>22</xdr:col>
      <xdr:colOff>394011</xdr:colOff>
      <xdr:row>47</xdr:row>
      <xdr:rowOff>165140</xdr:rowOff>
    </xdr:to>
    <xdr:pic>
      <xdr:nvPicPr>
        <xdr:cNvPr id="17" name="Afbeelding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58042" y="8554199"/>
          <a:ext cx="167640" cy="18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240398</xdr:colOff>
      <xdr:row>46</xdr:row>
      <xdr:rowOff>77493</xdr:rowOff>
    </xdr:from>
    <xdr:to>
      <xdr:col>44</xdr:col>
      <xdr:colOff>339458</xdr:colOff>
      <xdr:row>47</xdr:row>
      <xdr:rowOff>94078</xdr:rowOff>
    </xdr:to>
    <xdr:pic>
      <xdr:nvPicPr>
        <xdr:cNvPr id="21" name="Afbeelding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32374" y="8468458"/>
          <a:ext cx="99060" cy="1958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37</xdr:col>
      <xdr:colOff>235337</xdr:colOff>
      <xdr:row>46</xdr:row>
      <xdr:rowOff>172199</xdr:rowOff>
    </xdr:from>
    <xdr:to>
      <xdr:col>37</xdr:col>
      <xdr:colOff>402977</xdr:colOff>
      <xdr:row>47</xdr:row>
      <xdr:rowOff>174105</xdr:rowOff>
    </xdr:to>
    <xdr:pic>
      <xdr:nvPicPr>
        <xdr:cNvPr id="22" name="Afbeelding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77925" y="8563164"/>
          <a:ext cx="167640" cy="18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45</xdr:col>
      <xdr:colOff>226372</xdr:colOff>
      <xdr:row>58</xdr:row>
      <xdr:rowOff>1869</xdr:rowOff>
    </xdr:from>
    <xdr:to>
      <xdr:col>45</xdr:col>
      <xdr:colOff>394012</xdr:colOff>
      <xdr:row>58</xdr:row>
      <xdr:rowOff>174104</xdr:rowOff>
    </xdr:to>
    <xdr:pic>
      <xdr:nvPicPr>
        <xdr:cNvPr id="24" name="Afbeelding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04466" y="10167845"/>
          <a:ext cx="167640" cy="1722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198120</xdr:colOff>
          <xdr:row>64</xdr:row>
          <xdr:rowOff>76200</xdr:rowOff>
        </xdr:from>
        <xdr:to>
          <xdr:col>17</xdr:col>
          <xdr:colOff>434340</xdr:colOff>
          <xdr:row>65</xdr:row>
          <xdr:rowOff>91440</xdr:rowOff>
        </xdr:to>
        <xdr:sp macro="" textlink="">
          <xdr:nvSpPr>
            <xdr:cNvPr id="13322" name="Scroll Bar 10" hidden="1">
              <a:extLst>
                <a:ext uri="{63B3BB69-23CF-44E3-9099-C40C66FF867C}">
                  <a14:compatExt spid="_x0000_s13322"/>
                </a:ext>
                <a:ext uri="{FF2B5EF4-FFF2-40B4-BE49-F238E27FC236}">
                  <a16:creationId xmlns:a16="http://schemas.microsoft.com/office/drawing/2014/main" id="{00000000-0008-0000-0300-00000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23</xdr:col>
      <xdr:colOff>44823</xdr:colOff>
      <xdr:row>59</xdr:row>
      <xdr:rowOff>0</xdr:rowOff>
    </xdr:from>
    <xdr:to>
      <xdr:col>23</xdr:col>
      <xdr:colOff>342003</xdr:colOff>
      <xdr:row>59</xdr:row>
      <xdr:rowOff>175260</xdr:rowOff>
    </xdr:to>
    <xdr:pic>
      <xdr:nvPicPr>
        <xdr:cNvPr id="25" name="Afbeelding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79123" y="10448925"/>
          <a:ext cx="2971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129540</xdr:colOff>
          <xdr:row>64</xdr:row>
          <xdr:rowOff>76200</xdr:rowOff>
        </xdr:from>
        <xdr:to>
          <xdr:col>33</xdr:col>
          <xdr:colOff>236220</xdr:colOff>
          <xdr:row>65</xdr:row>
          <xdr:rowOff>91440</xdr:rowOff>
        </xdr:to>
        <xdr:sp macro="" textlink="">
          <xdr:nvSpPr>
            <xdr:cNvPr id="13323" name="Scroll Bar 11" hidden="1">
              <a:extLst>
                <a:ext uri="{63B3BB69-23CF-44E3-9099-C40C66FF867C}">
                  <a14:compatExt spid="_x0000_s13323"/>
                </a:ext>
                <a:ext uri="{FF2B5EF4-FFF2-40B4-BE49-F238E27FC236}">
                  <a16:creationId xmlns:a16="http://schemas.microsoft.com/office/drawing/2014/main" id="{00000000-0008-0000-0300-00000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38</xdr:col>
      <xdr:colOff>44823</xdr:colOff>
      <xdr:row>59</xdr:row>
      <xdr:rowOff>0</xdr:rowOff>
    </xdr:from>
    <xdr:to>
      <xdr:col>38</xdr:col>
      <xdr:colOff>342003</xdr:colOff>
      <xdr:row>59</xdr:row>
      <xdr:rowOff>175260</xdr:rowOff>
    </xdr:to>
    <xdr:pic>
      <xdr:nvPicPr>
        <xdr:cNvPr id="26" name="Afbeelding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92282" y="10345271"/>
          <a:ext cx="2971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91440</xdr:colOff>
          <xdr:row>64</xdr:row>
          <xdr:rowOff>76200</xdr:rowOff>
        </xdr:from>
        <xdr:to>
          <xdr:col>48</xdr:col>
          <xdr:colOff>198120</xdr:colOff>
          <xdr:row>65</xdr:row>
          <xdr:rowOff>91440</xdr:rowOff>
        </xdr:to>
        <xdr:sp macro="" textlink="">
          <xdr:nvSpPr>
            <xdr:cNvPr id="13324" name="Scroll Bar 12" hidden="1">
              <a:extLst>
                <a:ext uri="{63B3BB69-23CF-44E3-9099-C40C66FF867C}">
                  <a14:compatExt spid="_x0000_s13324"/>
                </a:ext>
                <a:ext uri="{FF2B5EF4-FFF2-40B4-BE49-F238E27FC236}">
                  <a16:creationId xmlns:a16="http://schemas.microsoft.com/office/drawing/2014/main" id="{00000000-0008-0000-0300-00000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13</xdr:col>
      <xdr:colOff>182835</xdr:colOff>
      <xdr:row>34</xdr:row>
      <xdr:rowOff>168846</xdr:rowOff>
    </xdr:from>
    <xdr:to>
      <xdr:col>13</xdr:col>
      <xdr:colOff>350475</xdr:colOff>
      <xdr:row>35</xdr:row>
      <xdr:rowOff>161787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6487" y="6543142"/>
          <a:ext cx="167640" cy="1784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28</xdr:col>
      <xdr:colOff>214017</xdr:colOff>
      <xdr:row>34</xdr:row>
      <xdr:rowOff>151307</xdr:rowOff>
    </xdr:from>
    <xdr:to>
      <xdr:col>28</xdr:col>
      <xdr:colOff>381657</xdr:colOff>
      <xdr:row>35</xdr:row>
      <xdr:rowOff>144248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5711" y="6345919"/>
          <a:ext cx="167640" cy="1722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43</xdr:col>
      <xdr:colOff>208442</xdr:colOff>
      <xdr:row>34</xdr:row>
      <xdr:rowOff>163234</xdr:rowOff>
    </xdr:from>
    <xdr:to>
      <xdr:col>43</xdr:col>
      <xdr:colOff>376082</xdr:colOff>
      <xdr:row>35</xdr:row>
      <xdr:rowOff>165140</xdr:rowOff>
    </xdr:to>
    <xdr:pic>
      <xdr:nvPicPr>
        <xdr:cNvPr id="6" name="Afbeelding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01054" y="6357846"/>
          <a:ext cx="167640" cy="18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repository.tudelft.nl/record/uuid:c29ef83d-8b31-4a5d-93bb-9b76798e6eb3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" Type="http://schemas.openxmlformats.org/officeDocument/2006/relationships/ctrlProp" Target="../ctrlProps/ctrlProp1.xml"/><Relationship Id="rId21" Type="http://schemas.openxmlformats.org/officeDocument/2006/relationships/ctrlProp" Target="../ctrlProps/ctrlProp19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20" Type="http://schemas.openxmlformats.org/officeDocument/2006/relationships/ctrlProp" Target="../ctrlProps/ctrlProp18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24" Type="http://schemas.openxmlformats.org/officeDocument/2006/relationships/ctrlProp" Target="../ctrlProps/ctrlProp22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10" Type="http://schemas.openxmlformats.org/officeDocument/2006/relationships/ctrlProp" Target="../ctrlProps/ctrlProp8.xml"/><Relationship Id="rId19" Type="http://schemas.openxmlformats.org/officeDocument/2006/relationships/ctrlProp" Target="../ctrlProps/ctrlProp17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Relationship Id="rId22" Type="http://schemas.openxmlformats.org/officeDocument/2006/relationships/ctrlProp" Target="../ctrlProps/ctrlProp2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5.xml"/><Relationship Id="rId5" Type="http://schemas.openxmlformats.org/officeDocument/2006/relationships/ctrlProp" Target="../ctrlProps/ctrlProp24.xml"/><Relationship Id="rId4" Type="http://schemas.openxmlformats.org/officeDocument/2006/relationships/ctrlProp" Target="../ctrlProps/ctrlProp2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20D81-9BAF-4AA3-8063-EC83AF99923B}">
  <dimension ref="A1:F22"/>
  <sheetViews>
    <sheetView workbookViewId="0">
      <selection activeCell="O11" sqref="O11"/>
    </sheetView>
  </sheetViews>
  <sheetFormatPr defaultRowHeight="13.8"/>
  <cols>
    <col min="1" max="16384" width="8.88671875" style="162"/>
  </cols>
  <sheetData>
    <row r="1" spans="1:6" ht="30">
      <c r="A1" s="161" t="s">
        <v>122</v>
      </c>
    </row>
    <row r="3" spans="1:6">
      <c r="A3" s="162" t="s">
        <v>132</v>
      </c>
      <c r="F3" s="163"/>
    </row>
    <row r="4" spans="1:6">
      <c r="A4" s="164" t="s">
        <v>123</v>
      </c>
    </row>
    <row r="6" spans="1:6">
      <c r="A6" s="162" t="s">
        <v>129</v>
      </c>
    </row>
    <row r="8" spans="1:6">
      <c r="A8" s="164" t="s">
        <v>124</v>
      </c>
      <c r="D8" s="162" t="s">
        <v>125</v>
      </c>
    </row>
    <row r="9" spans="1:6">
      <c r="A9" s="164"/>
    </row>
    <row r="10" spans="1:6">
      <c r="A10" s="164" t="s">
        <v>126</v>
      </c>
      <c r="D10" s="162" t="s">
        <v>127</v>
      </c>
    </row>
    <row r="11" spans="1:6">
      <c r="A11" s="164"/>
    </row>
    <row r="12" spans="1:6">
      <c r="A12" s="164" t="s">
        <v>128</v>
      </c>
      <c r="D12" s="162" t="s">
        <v>127</v>
      </c>
    </row>
    <row r="14" spans="1:6">
      <c r="A14" s="162" t="s">
        <v>130</v>
      </c>
    </row>
    <row r="15" spans="1:6" ht="14.4">
      <c r="A15" s="160" t="s">
        <v>131</v>
      </c>
    </row>
    <row r="18" spans="1:5">
      <c r="A18" s="162" t="s">
        <v>133</v>
      </c>
    </row>
    <row r="20" spans="1:5">
      <c r="A20" s="162" t="s">
        <v>134</v>
      </c>
      <c r="E20" s="162" t="s">
        <v>135</v>
      </c>
    </row>
    <row r="21" spans="1:5">
      <c r="A21" s="162" t="s">
        <v>139</v>
      </c>
      <c r="E21" s="162" t="s">
        <v>140</v>
      </c>
    </row>
    <row r="22" spans="1:5">
      <c r="A22" s="162" t="s">
        <v>141</v>
      </c>
      <c r="E22" s="162" t="s">
        <v>142</v>
      </c>
    </row>
  </sheetData>
  <hyperlinks>
    <hyperlink ref="A15" r:id="rId1" xr:uid="{7ECD9B7D-078D-4F95-966E-A331045CA98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39DAC-49FF-4175-A345-CD12F0C8FBAF}">
  <sheetPr codeName="Blad6"/>
  <dimension ref="B1:M48"/>
  <sheetViews>
    <sheetView tabSelected="1" zoomScale="85" zoomScaleNormal="85" workbookViewId="0">
      <selection activeCell="B2" sqref="B2:J2"/>
    </sheetView>
  </sheetViews>
  <sheetFormatPr defaultRowHeight="14.4"/>
  <cols>
    <col min="2" max="2" width="5.77734375" customWidth="1"/>
    <col min="3" max="3" width="18.33203125" customWidth="1"/>
    <col min="4" max="4" width="5.77734375" customWidth="1"/>
    <col min="5" max="5" width="45.77734375" customWidth="1"/>
    <col min="6" max="6" width="5.77734375" customWidth="1"/>
    <col min="7" max="7" width="45.77734375" style="3" customWidth="1"/>
    <col min="8" max="8" width="28.33203125" style="3" customWidth="1"/>
    <col min="9" max="9" width="30.5546875" style="2" bestFit="1" customWidth="1"/>
    <col min="10" max="10" width="24.5546875" bestFit="1" customWidth="1"/>
    <col min="11" max="11" width="10.44140625" bestFit="1" customWidth="1"/>
    <col min="13" max="13" width="8.88671875" hidden="1" customWidth="1"/>
  </cols>
  <sheetData>
    <row r="1" spans="2:11" ht="15" thickBot="1"/>
    <row r="2" spans="2:11" ht="29.4" customHeight="1" thickBot="1">
      <c r="B2" s="176" t="s">
        <v>144</v>
      </c>
      <c r="C2" s="177"/>
      <c r="D2" s="180" t="s">
        <v>145</v>
      </c>
      <c r="E2" s="180"/>
      <c r="F2" s="189" t="s">
        <v>146</v>
      </c>
      <c r="G2" s="190"/>
      <c r="H2" s="115" t="s">
        <v>147</v>
      </c>
      <c r="I2" s="98" t="s">
        <v>79</v>
      </c>
      <c r="J2" s="116" t="s">
        <v>148</v>
      </c>
    </row>
    <row r="3" spans="2:11" ht="28.8" customHeight="1">
      <c r="B3" s="178" t="s">
        <v>18</v>
      </c>
      <c r="C3" s="191" t="s">
        <v>87</v>
      </c>
      <c r="D3" s="195" t="s">
        <v>19</v>
      </c>
      <c r="E3" s="181" t="s">
        <v>90</v>
      </c>
      <c r="F3" s="113" t="s">
        <v>11</v>
      </c>
      <c r="G3" s="154" t="s">
        <v>101</v>
      </c>
      <c r="H3" s="149" t="s">
        <v>100</v>
      </c>
      <c r="I3" s="96" t="s">
        <v>121</v>
      </c>
      <c r="J3" s="33" t="s">
        <v>78</v>
      </c>
      <c r="K3" s="103"/>
    </row>
    <row r="4" spans="2:11" ht="30" customHeight="1">
      <c r="B4" s="179"/>
      <c r="C4" s="192"/>
      <c r="D4" s="196"/>
      <c r="E4" s="169"/>
      <c r="F4" s="114" t="s">
        <v>12</v>
      </c>
      <c r="G4" s="155" t="s">
        <v>97</v>
      </c>
      <c r="H4" s="150" t="s">
        <v>111</v>
      </c>
      <c r="I4" s="9" t="s">
        <v>118</v>
      </c>
      <c r="J4" s="34" t="s">
        <v>78</v>
      </c>
      <c r="K4" s="104"/>
    </row>
    <row r="5" spans="2:11" ht="30" customHeight="1">
      <c r="B5" s="179"/>
      <c r="C5" s="192"/>
      <c r="D5" s="196"/>
      <c r="E5" s="169"/>
      <c r="F5" s="114" t="s">
        <v>13</v>
      </c>
      <c r="G5" s="155" t="s">
        <v>98</v>
      </c>
      <c r="H5" s="150" t="s">
        <v>82</v>
      </c>
      <c r="I5" s="100" t="s">
        <v>84</v>
      </c>
      <c r="J5" s="34" t="s">
        <v>78</v>
      </c>
      <c r="K5" s="104"/>
    </row>
    <row r="6" spans="2:11" ht="28.8" customHeight="1">
      <c r="B6" s="179"/>
      <c r="C6" s="192"/>
      <c r="D6" s="197" t="s">
        <v>20</v>
      </c>
      <c r="E6" s="169" t="s">
        <v>91</v>
      </c>
      <c r="F6" s="114" t="s">
        <v>14</v>
      </c>
      <c r="G6" s="155" t="s">
        <v>102</v>
      </c>
      <c r="H6" s="150" t="s">
        <v>81</v>
      </c>
      <c r="I6" s="9" t="s">
        <v>83</v>
      </c>
      <c r="J6" s="34" t="s">
        <v>77</v>
      </c>
      <c r="K6" s="103"/>
    </row>
    <row r="7" spans="2:11" ht="15" thickBot="1">
      <c r="B7" s="179"/>
      <c r="C7" s="193"/>
      <c r="D7" s="198"/>
      <c r="E7" s="194"/>
      <c r="F7" s="117" t="s">
        <v>15</v>
      </c>
      <c r="G7" s="156" t="s">
        <v>103</v>
      </c>
      <c r="H7" s="151" t="s">
        <v>112</v>
      </c>
      <c r="I7" s="118" t="s">
        <v>83</v>
      </c>
      <c r="J7" s="119" t="s">
        <v>77</v>
      </c>
      <c r="K7" s="103"/>
    </row>
    <row r="8" spans="2:11" ht="14.4" customHeight="1">
      <c r="B8" s="185" t="s">
        <v>21</v>
      </c>
      <c r="C8" s="186" t="s">
        <v>88</v>
      </c>
      <c r="D8" s="184" t="s">
        <v>22</v>
      </c>
      <c r="E8" s="181" t="s">
        <v>92</v>
      </c>
      <c r="F8" s="138" t="s">
        <v>23</v>
      </c>
      <c r="G8" s="154" t="s">
        <v>104</v>
      </c>
      <c r="H8" s="149" t="s">
        <v>24</v>
      </c>
      <c r="I8" s="148" t="s">
        <v>119</v>
      </c>
      <c r="J8" s="33" t="s">
        <v>78</v>
      </c>
      <c r="K8" s="104"/>
    </row>
    <row r="9" spans="2:11">
      <c r="B9" s="174"/>
      <c r="C9" s="187"/>
      <c r="D9" s="182"/>
      <c r="E9" s="169"/>
      <c r="F9" s="139" t="s">
        <v>26</v>
      </c>
      <c r="G9" s="155" t="s">
        <v>107</v>
      </c>
      <c r="H9" s="150" t="s">
        <v>24</v>
      </c>
      <c r="I9" s="9" t="s">
        <v>80</v>
      </c>
      <c r="J9" s="34" t="s">
        <v>78</v>
      </c>
      <c r="K9" s="104"/>
    </row>
    <row r="10" spans="2:11">
      <c r="B10" s="174"/>
      <c r="C10" s="187"/>
      <c r="D10" s="182" t="s">
        <v>25</v>
      </c>
      <c r="E10" s="169" t="s">
        <v>93</v>
      </c>
      <c r="F10" s="139" t="s">
        <v>27</v>
      </c>
      <c r="G10" s="155" t="s">
        <v>105</v>
      </c>
      <c r="H10" s="150" t="s">
        <v>24</v>
      </c>
      <c r="I10" s="9" t="s">
        <v>119</v>
      </c>
      <c r="J10" s="34" t="s">
        <v>77</v>
      </c>
      <c r="K10" s="105"/>
    </row>
    <row r="11" spans="2:11" ht="15" thickBot="1">
      <c r="B11" s="175"/>
      <c r="C11" s="188"/>
      <c r="D11" s="183"/>
      <c r="E11" s="170"/>
      <c r="F11" s="140" t="s">
        <v>28</v>
      </c>
      <c r="G11" s="157" t="s">
        <v>106</v>
      </c>
      <c r="H11" s="152" t="s">
        <v>113</v>
      </c>
      <c r="I11" s="147" t="s">
        <v>120</v>
      </c>
      <c r="J11" s="35" t="s">
        <v>78</v>
      </c>
      <c r="K11" s="105"/>
    </row>
    <row r="12" spans="2:11" ht="28.8">
      <c r="B12" s="173" t="s">
        <v>30</v>
      </c>
      <c r="C12" s="166" t="s">
        <v>89</v>
      </c>
      <c r="D12" s="141" t="s">
        <v>31</v>
      </c>
      <c r="E12" s="144" t="s">
        <v>94</v>
      </c>
      <c r="F12" s="141" t="s">
        <v>29</v>
      </c>
      <c r="G12" s="158" t="s">
        <v>99</v>
      </c>
      <c r="H12" s="153" t="s">
        <v>114</v>
      </c>
      <c r="I12" s="95" t="s">
        <v>121</v>
      </c>
      <c r="J12" s="94" t="s">
        <v>78</v>
      </c>
      <c r="K12" s="105"/>
    </row>
    <row r="13" spans="2:11" ht="28.8">
      <c r="B13" s="174"/>
      <c r="C13" s="167"/>
      <c r="D13" s="142" t="s">
        <v>34</v>
      </c>
      <c r="E13" s="145" t="s">
        <v>95</v>
      </c>
      <c r="F13" s="142" t="s">
        <v>32</v>
      </c>
      <c r="G13" s="155" t="s">
        <v>108</v>
      </c>
      <c r="H13" s="150" t="s">
        <v>115</v>
      </c>
      <c r="I13" s="146" t="s">
        <v>119</v>
      </c>
      <c r="J13" s="34" t="s">
        <v>78</v>
      </c>
      <c r="K13" s="105"/>
    </row>
    <row r="14" spans="2:11">
      <c r="B14" s="174"/>
      <c r="C14" s="167"/>
      <c r="D14" s="171" t="s">
        <v>37</v>
      </c>
      <c r="E14" s="169" t="s">
        <v>96</v>
      </c>
      <c r="F14" s="142" t="s">
        <v>33</v>
      </c>
      <c r="G14" s="155" t="s">
        <v>109</v>
      </c>
      <c r="H14" s="150" t="s">
        <v>116</v>
      </c>
      <c r="I14" s="146" t="s">
        <v>119</v>
      </c>
      <c r="J14" s="34" t="s">
        <v>77</v>
      </c>
      <c r="K14" s="104"/>
    </row>
    <row r="15" spans="2:11" ht="31.8" customHeight="1" thickBot="1">
      <c r="B15" s="175"/>
      <c r="C15" s="168"/>
      <c r="D15" s="172"/>
      <c r="E15" s="170"/>
      <c r="F15" s="143" t="s">
        <v>35</v>
      </c>
      <c r="G15" s="157" t="s">
        <v>110</v>
      </c>
      <c r="H15" s="152" t="s">
        <v>117</v>
      </c>
      <c r="I15" s="93" t="s">
        <v>85</v>
      </c>
      <c r="J15" s="35" t="s">
        <v>78</v>
      </c>
      <c r="K15" s="104"/>
    </row>
    <row r="16" spans="2:11">
      <c r="B16" s="101"/>
      <c r="C16" s="102"/>
      <c r="F16" s="2"/>
    </row>
    <row r="17" spans="2:11">
      <c r="F17" s="2"/>
    </row>
    <row r="18" spans="2:11">
      <c r="B18" s="101"/>
      <c r="C18" s="159"/>
    </row>
    <row r="19" spans="2:11">
      <c r="B19" s="101"/>
      <c r="C19" s="102"/>
      <c r="D19" s="101"/>
      <c r="E19" s="112"/>
      <c r="F19" s="107"/>
      <c r="G19" s="109"/>
      <c r="H19" s="110"/>
      <c r="I19" s="99"/>
      <c r="J19" s="99"/>
      <c r="K19" s="99"/>
    </row>
    <row r="20" spans="2:11">
      <c r="B20" s="101"/>
      <c r="C20" s="102"/>
      <c r="D20" s="101"/>
      <c r="E20" s="112"/>
      <c r="F20" s="107"/>
      <c r="G20" s="97"/>
      <c r="H20" s="108"/>
      <c r="J20" s="2"/>
      <c r="K20" s="99"/>
    </row>
    <row r="21" spans="2:11">
      <c r="B21" s="101"/>
      <c r="C21" s="102"/>
      <c r="D21" s="107"/>
      <c r="E21" s="111"/>
      <c r="F21" s="107"/>
      <c r="G21" s="97"/>
      <c r="H21" s="108"/>
      <c r="J21" s="2"/>
      <c r="K21" s="106"/>
    </row>
    <row r="23" spans="2:11">
      <c r="J23" s="2"/>
    </row>
    <row r="26" spans="2:11">
      <c r="E26" s="2"/>
      <c r="F26" s="2"/>
      <c r="H26" s="97"/>
      <c r="J26" s="2"/>
    </row>
    <row r="37" spans="2:3" ht="57.6" customHeight="1"/>
    <row r="46" spans="2:3">
      <c r="B46" s="101"/>
      <c r="C46" s="102"/>
    </row>
    <row r="47" spans="2:3">
      <c r="B47" s="101"/>
      <c r="C47" s="102"/>
    </row>
    <row r="48" spans="2:3">
      <c r="B48" s="101"/>
      <c r="C48" s="102"/>
    </row>
  </sheetData>
  <mergeCells count="19">
    <mergeCell ref="F2:G2"/>
    <mergeCell ref="C3:C7"/>
    <mergeCell ref="E3:E5"/>
    <mergeCell ref="E6:E7"/>
    <mergeCell ref="D3:D5"/>
    <mergeCell ref="D6:D7"/>
    <mergeCell ref="C12:C15"/>
    <mergeCell ref="E14:E15"/>
    <mergeCell ref="D14:D15"/>
    <mergeCell ref="B12:B15"/>
    <mergeCell ref="B2:C2"/>
    <mergeCell ref="B3:B7"/>
    <mergeCell ref="D2:E2"/>
    <mergeCell ref="E8:E9"/>
    <mergeCell ref="D10:D11"/>
    <mergeCell ref="D8:D9"/>
    <mergeCell ref="E10:E11"/>
    <mergeCell ref="B8:B11"/>
    <mergeCell ref="C8:C11"/>
  </mergeCells>
  <phoneticPr fontId="2" type="noConversion"/>
  <dataValidations count="1">
    <dataValidation type="list" allowBlank="1" showInputMessage="1" showErrorMessage="1" sqref="J19:J21 J3:J15" xr:uid="{6B5A53EC-BACE-4B66-80C0-1D4F98AF72E6}">
      <formula1>$M$3:$M$4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05A3C-14D2-4657-9618-478A210C3E7C}">
  <dimension ref="B1:X96"/>
  <sheetViews>
    <sheetView zoomScale="70" zoomScaleNormal="70" workbookViewId="0">
      <selection activeCell="B11" sqref="B11"/>
    </sheetView>
  </sheetViews>
  <sheetFormatPr defaultRowHeight="14.4"/>
  <cols>
    <col min="1" max="1" width="8.88671875" customWidth="1"/>
    <col min="2" max="2" width="32.5546875" style="1" bestFit="1" customWidth="1"/>
    <col min="3" max="3" width="8.88671875" customWidth="1"/>
    <col min="4" max="11" width="10.33203125" customWidth="1"/>
    <col min="12" max="12" width="10.33203125" style="123" customWidth="1"/>
    <col min="13" max="20" width="10.33203125" customWidth="1"/>
    <col min="21" max="21" width="8.88671875" customWidth="1"/>
    <col min="23" max="23" width="6" hidden="1" customWidth="1"/>
    <col min="24" max="24" width="32.5546875" bestFit="1" customWidth="1"/>
  </cols>
  <sheetData>
    <row r="1" spans="2:24" ht="15" thickBot="1">
      <c r="L1"/>
    </row>
    <row r="2" spans="2:24" ht="15" thickBot="1">
      <c r="C2" s="202" t="s">
        <v>0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4"/>
    </row>
    <row r="3" spans="2:24" ht="93" customHeight="1" thickBot="1">
      <c r="B3" s="165" t="s">
        <v>143</v>
      </c>
      <c r="C3" s="45"/>
      <c r="D3" s="46" t="s">
        <v>136</v>
      </c>
      <c r="E3" s="46" t="s">
        <v>2</v>
      </c>
      <c r="F3" s="46" t="s">
        <v>86</v>
      </c>
      <c r="G3" s="46" t="s">
        <v>3</v>
      </c>
      <c r="H3" s="46" t="s">
        <v>5</v>
      </c>
      <c r="I3" s="46" t="s">
        <v>6</v>
      </c>
      <c r="J3" s="46" t="s">
        <v>7</v>
      </c>
      <c r="K3" s="46" t="s">
        <v>8</v>
      </c>
      <c r="L3" s="124" t="s">
        <v>9</v>
      </c>
      <c r="M3" s="46" t="s">
        <v>8</v>
      </c>
      <c r="N3" s="46" t="s">
        <v>7</v>
      </c>
      <c r="O3" s="46" t="s">
        <v>6</v>
      </c>
      <c r="P3" s="46" t="s">
        <v>5</v>
      </c>
      <c r="Q3" s="46" t="s">
        <v>4</v>
      </c>
      <c r="R3" s="46" t="s">
        <v>3</v>
      </c>
      <c r="S3" s="46" t="s">
        <v>2</v>
      </c>
      <c r="T3" s="46" t="s">
        <v>137</v>
      </c>
      <c r="U3" s="47"/>
      <c r="V3" s="32" t="s">
        <v>10</v>
      </c>
    </row>
    <row r="4" spans="2:24" ht="27.6" customHeight="1" thickBot="1">
      <c r="C4" s="120"/>
      <c r="D4" s="199" t="s">
        <v>138</v>
      </c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1"/>
      <c r="U4" s="121"/>
      <c r="V4" s="122"/>
    </row>
    <row r="5" spans="2:24" ht="19.95" customHeight="1" thickBot="1">
      <c r="B5" s="1" t="str">
        <f>'1. Decision_making_criteria'!G3</f>
        <v>Space Heating Demand</v>
      </c>
      <c r="C5" s="41" t="s">
        <v>11</v>
      </c>
      <c r="D5" s="42"/>
      <c r="E5" s="42"/>
      <c r="F5" s="42"/>
      <c r="G5" s="42"/>
      <c r="H5" s="42"/>
      <c r="I5" s="42"/>
      <c r="J5" s="42"/>
      <c r="K5" s="42"/>
      <c r="L5" s="125"/>
      <c r="M5" s="42"/>
      <c r="N5" s="42"/>
      <c r="O5" s="42"/>
      <c r="P5" s="42"/>
      <c r="Q5" s="42"/>
      <c r="R5" s="42"/>
      <c r="S5" s="42"/>
      <c r="T5" s="42"/>
      <c r="U5" s="43" t="s">
        <v>12</v>
      </c>
      <c r="V5" s="44">
        <f t="shared" ref="V5:V14" si="0">IF(W5=1,9,IF(W5=2,8,IF(W5=3,7,IF(W5=4,6,IF(W5=5,5,IF(W5=6,4,IF(W5=7,3,IF(W5=8,2,IF(W5=9,1,IF(W5=10,1/2,IF(W5=11,1/3,IF(W5=12,1/4,IF(W5=13,1/5,IF(W5=14,1/6,IF(W5=15,1/7,IF(W5=16,1/8,IF(W5=17,1/9)))))))))))))))))</f>
        <v>3</v>
      </c>
      <c r="W5">
        <v>7</v>
      </c>
      <c r="X5" t="str">
        <f>'1. Decision_making_criteria'!G4</f>
        <v>Energy Label</v>
      </c>
    </row>
    <row r="6" spans="2:24" ht="19.95" customHeight="1">
      <c r="B6" s="1" t="str">
        <f>'1. Decision_making_criteria'!G3</f>
        <v>Space Heating Demand</v>
      </c>
      <c r="C6" s="41" t="s">
        <v>11</v>
      </c>
      <c r="D6" s="26"/>
      <c r="E6" s="26"/>
      <c r="F6" s="26"/>
      <c r="G6" s="26"/>
      <c r="H6" s="26"/>
      <c r="I6" s="26"/>
      <c r="J6" s="26"/>
      <c r="K6" s="26"/>
      <c r="L6" s="126"/>
      <c r="M6" s="26"/>
      <c r="N6" s="26"/>
      <c r="O6" s="26"/>
      <c r="P6" s="26"/>
      <c r="Q6" s="26"/>
      <c r="R6" s="26"/>
      <c r="S6" s="26"/>
      <c r="T6" s="26"/>
      <c r="U6" s="36" t="s">
        <v>13</v>
      </c>
      <c r="V6" s="38">
        <f t="shared" si="0"/>
        <v>3</v>
      </c>
      <c r="W6">
        <v>7</v>
      </c>
      <c r="X6" t="str">
        <f>'1. Decision_making_criteria'!G5</f>
        <v>Energy Index</v>
      </c>
    </row>
    <row r="7" spans="2:24" ht="19.95" customHeight="1">
      <c r="B7" s="1" t="str">
        <f>'1. Decision_making_criteria'!G3</f>
        <v>Space Heating Demand</v>
      </c>
      <c r="C7" s="41" t="s">
        <v>11</v>
      </c>
      <c r="D7" s="26"/>
      <c r="E7" s="26"/>
      <c r="F7" s="26"/>
      <c r="G7" s="26"/>
      <c r="H7" s="26"/>
      <c r="I7" s="26"/>
      <c r="J7" s="26"/>
      <c r="K7" s="26"/>
      <c r="L7" s="126"/>
      <c r="M7" s="26"/>
      <c r="N7" s="26"/>
      <c r="O7" s="26"/>
      <c r="P7" s="26"/>
      <c r="Q7" s="26"/>
      <c r="R7" s="26"/>
      <c r="S7" s="26"/>
      <c r="T7" s="26"/>
      <c r="U7" s="36" t="s">
        <v>14</v>
      </c>
      <c r="V7" s="39">
        <f t="shared" si="0"/>
        <v>3</v>
      </c>
      <c r="W7">
        <v>7</v>
      </c>
      <c r="X7" t="str">
        <f>'1. Decision_making_criteria'!G6</f>
        <v>Share of Renewable Energy Generation</v>
      </c>
    </row>
    <row r="8" spans="2:24" ht="19.95" customHeight="1">
      <c r="B8" s="1" t="str">
        <f>'1. Decision_making_criteria'!G3</f>
        <v>Space Heating Demand</v>
      </c>
      <c r="C8" s="41" t="s">
        <v>11</v>
      </c>
      <c r="D8" s="26"/>
      <c r="E8" s="26"/>
      <c r="F8" s="26"/>
      <c r="G8" s="26"/>
      <c r="H8" s="26"/>
      <c r="I8" s="26"/>
      <c r="J8" s="26"/>
      <c r="K8" s="26"/>
      <c r="L8" s="126"/>
      <c r="M8" s="26"/>
      <c r="N8" s="26"/>
      <c r="O8" s="26"/>
      <c r="P8" s="26"/>
      <c r="Q8" s="26"/>
      <c r="R8" s="26"/>
      <c r="S8" s="26"/>
      <c r="T8" s="26"/>
      <c r="U8" s="36" t="s">
        <v>15</v>
      </c>
      <c r="V8" s="39">
        <f t="shared" si="0"/>
        <v>1</v>
      </c>
      <c r="W8">
        <v>9</v>
      </c>
      <c r="X8" t="str">
        <f>'1. Decision_making_criteria'!G7</f>
        <v>Energy Savings (gas)</v>
      </c>
    </row>
    <row r="9" spans="2:24" ht="19.95" customHeight="1">
      <c r="B9" s="1" t="str">
        <f>'1. Decision_making_criteria'!G4</f>
        <v>Energy Label</v>
      </c>
      <c r="C9" s="27" t="s">
        <v>12</v>
      </c>
      <c r="D9" s="26"/>
      <c r="E9" s="26"/>
      <c r="F9" s="26"/>
      <c r="G9" s="26"/>
      <c r="H9" s="26"/>
      <c r="I9" s="26"/>
      <c r="J9" s="26"/>
      <c r="K9" s="26"/>
      <c r="L9" s="126"/>
      <c r="M9" s="26"/>
      <c r="N9" s="26"/>
      <c r="O9" s="26"/>
      <c r="P9" s="26"/>
      <c r="Q9" s="26"/>
      <c r="R9" s="26"/>
      <c r="S9" s="26"/>
      <c r="T9" s="26"/>
      <c r="U9" s="36" t="s">
        <v>13</v>
      </c>
      <c r="V9" s="39">
        <f t="shared" si="0"/>
        <v>1</v>
      </c>
      <c r="W9">
        <v>9</v>
      </c>
      <c r="X9" t="str">
        <f>'1. Decision_making_criteria'!G5</f>
        <v>Energy Index</v>
      </c>
    </row>
    <row r="10" spans="2:24" ht="19.95" customHeight="1">
      <c r="B10" s="1" t="str">
        <f>'1. Decision_making_criteria'!G4</f>
        <v>Energy Label</v>
      </c>
      <c r="C10" s="27" t="s">
        <v>12</v>
      </c>
      <c r="D10" s="26"/>
      <c r="E10" s="26"/>
      <c r="F10" s="26"/>
      <c r="G10" s="26"/>
      <c r="H10" s="26"/>
      <c r="I10" s="26"/>
      <c r="J10" s="26"/>
      <c r="K10" s="26"/>
      <c r="L10" s="126"/>
      <c r="M10" s="26"/>
      <c r="N10" s="26"/>
      <c r="O10" s="26"/>
      <c r="P10" s="26"/>
      <c r="Q10" s="26"/>
      <c r="R10" s="26"/>
      <c r="S10" s="26"/>
      <c r="T10" s="26"/>
      <c r="U10" s="36" t="s">
        <v>14</v>
      </c>
      <c r="V10" s="39">
        <f t="shared" si="0"/>
        <v>1</v>
      </c>
      <c r="W10">
        <v>9</v>
      </c>
      <c r="X10" t="str">
        <f>'1. Decision_making_criteria'!G6</f>
        <v>Share of Renewable Energy Generation</v>
      </c>
    </row>
    <row r="11" spans="2:24" ht="19.95" customHeight="1">
      <c r="B11" s="1" t="str">
        <f>'1. Decision_making_criteria'!G4</f>
        <v>Energy Label</v>
      </c>
      <c r="C11" s="27" t="s">
        <v>12</v>
      </c>
      <c r="D11" s="26"/>
      <c r="E11" s="26"/>
      <c r="F11" s="26"/>
      <c r="G11" s="26"/>
      <c r="H11" s="26"/>
      <c r="I11" s="26"/>
      <c r="J11" s="26"/>
      <c r="K11" s="26"/>
      <c r="L11" s="126"/>
      <c r="M11" s="26"/>
      <c r="N11" s="26"/>
      <c r="O11" s="26"/>
      <c r="P11" s="26"/>
      <c r="Q11" s="26"/>
      <c r="R11" s="26"/>
      <c r="S11" s="26"/>
      <c r="T11" s="26"/>
      <c r="U11" s="36" t="s">
        <v>15</v>
      </c>
      <c r="V11" s="39">
        <f t="shared" si="0"/>
        <v>2</v>
      </c>
      <c r="W11">
        <v>8</v>
      </c>
      <c r="X11" t="str">
        <f>'1. Decision_making_criteria'!G7</f>
        <v>Energy Savings (gas)</v>
      </c>
    </row>
    <row r="12" spans="2:24" ht="19.95" customHeight="1">
      <c r="B12" s="1" t="str">
        <f>'1. Decision_making_criteria'!G5</f>
        <v>Energy Index</v>
      </c>
      <c r="C12" s="27" t="s">
        <v>13</v>
      </c>
      <c r="D12" s="26"/>
      <c r="E12" s="26"/>
      <c r="F12" s="26"/>
      <c r="G12" s="26"/>
      <c r="H12" s="26"/>
      <c r="I12" s="26"/>
      <c r="J12" s="26"/>
      <c r="K12" s="26"/>
      <c r="L12" s="126"/>
      <c r="M12" s="26"/>
      <c r="N12" s="26"/>
      <c r="O12" s="26"/>
      <c r="P12" s="26"/>
      <c r="Q12" s="26"/>
      <c r="R12" s="26"/>
      <c r="S12" s="26"/>
      <c r="T12" s="26"/>
      <c r="U12" s="36" t="s">
        <v>14</v>
      </c>
      <c r="V12" s="39">
        <f t="shared" si="0"/>
        <v>2</v>
      </c>
      <c r="W12">
        <v>8</v>
      </c>
      <c r="X12" t="str">
        <f>'1. Decision_making_criteria'!G6</f>
        <v>Share of Renewable Energy Generation</v>
      </c>
    </row>
    <row r="13" spans="2:24" ht="19.95" customHeight="1">
      <c r="B13" s="1" t="str">
        <f>'1. Decision_making_criteria'!G5</f>
        <v>Energy Index</v>
      </c>
      <c r="C13" s="27" t="s">
        <v>13</v>
      </c>
      <c r="D13" s="26"/>
      <c r="E13" s="26"/>
      <c r="F13" s="26"/>
      <c r="G13" s="26"/>
      <c r="H13" s="26"/>
      <c r="I13" s="26"/>
      <c r="J13" s="26"/>
      <c r="K13" s="26"/>
      <c r="L13" s="126"/>
      <c r="M13" s="26"/>
      <c r="N13" s="26"/>
      <c r="O13" s="26"/>
      <c r="P13" s="26"/>
      <c r="Q13" s="26"/>
      <c r="R13" s="26"/>
      <c r="S13" s="26"/>
      <c r="T13" s="26"/>
      <c r="U13" s="36" t="s">
        <v>15</v>
      </c>
      <c r="V13" s="39">
        <f t="shared" si="0"/>
        <v>0.5</v>
      </c>
      <c r="W13">
        <v>10</v>
      </c>
      <c r="X13" t="str">
        <f>'1. Decision_making_criteria'!G7</f>
        <v>Energy Savings (gas)</v>
      </c>
    </row>
    <row r="14" spans="2:24" ht="19.95" customHeight="1" thickBot="1">
      <c r="B14" s="1" t="str">
        <f>'1. Decision_making_criteria'!G6</f>
        <v>Share of Renewable Energy Generation</v>
      </c>
      <c r="C14" s="28" t="s">
        <v>14</v>
      </c>
      <c r="D14" s="29"/>
      <c r="E14" s="29"/>
      <c r="F14" s="29"/>
      <c r="G14" s="29"/>
      <c r="H14" s="29"/>
      <c r="I14" s="29"/>
      <c r="J14" s="29"/>
      <c r="K14" s="29"/>
      <c r="L14" s="127"/>
      <c r="M14" s="29"/>
      <c r="N14" s="29"/>
      <c r="O14" s="29"/>
      <c r="P14" s="29"/>
      <c r="Q14" s="29"/>
      <c r="R14" s="29"/>
      <c r="S14" s="29"/>
      <c r="T14" s="29"/>
      <c r="U14" s="37" t="s">
        <v>15</v>
      </c>
      <c r="V14" s="40">
        <f t="shared" si="0"/>
        <v>0.25</v>
      </c>
      <c r="W14">
        <v>12</v>
      </c>
      <c r="X14" t="str">
        <f>'1. Decision_making_criteria'!G7</f>
        <v>Energy Savings (gas)</v>
      </c>
    </row>
    <row r="15" spans="2:24" ht="19.95" customHeight="1" thickBot="1">
      <c r="L15"/>
      <c r="U15" s="1"/>
    </row>
    <row r="16" spans="2:24" ht="15" thickBot="1">
      <c r="C16" s="205" t="s">
        <v>16</v>
      </c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  <c r="V16" s="207"/>
    </row>
    <row r="17" spans="2:24" ht="93" customHeight="1" thickBot="1">
      <c r="C17" s="45"/>
      <c r="D17" s="46" t="s">
        <v>136</v>
      </c>
      <c r="E17" s="46" t="s">
        <v>2</v>
      </c>
      <c r="F17" s="46" t="s">
        <v>86</v>
      </c>
      <c r="G17" s="46" t="s">
        <v>3</v>
      </c>
      <c r="H17" s="46" t="s">
        <v>5</v>
      </c>
      <c r="I17" s="46" t="s">
        <v>6</v>
      </c>
      <c r="J17" s="46" t="s">
        <v>7</v>
      </c>
      <c r="K17" s="46" t="s">
        <v>8</v>
      </c>
      <c r="L17" s="124" t="s">
        <v>9</v>
      </c>
      <c r="M17" s="46" t="s">
        <v>8</v>
      </c>
      <c r="N17" s="46" t="s">
        <v>7</v>
      </c>
      <c r="O17" s="46" t="s">
        <v>6</v>
      </c>
      <c r="P17" s="46" t="s">
        <v>5</v>
      </c>
      <c r="Q17" s="46" t="s">
        <v>4</v>
      </c>
      <c r="R17" s="46" t="s">
        <v>3</v>
      </c>
      <c r="S17" s="46" t="s">
        <v>2</v>
      </c>
      <c r="T17" s="46" t="s">
        <v>137</v>
      </c>
      <c r="U17" s="47"/>
      <c r="V17" s="32" t="s">
        <v>10</v>
      </c>
    </row>
    <row r="18" spans="2:24" ht="28.2" customHeight="1" thickBot="1">
      <c r="C18" s="136"/>
      <c r="D18" s="199" t="s">
        <v>138</v>
      </c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1"/>
      <c r="U18" s="137"/>
      <c r="V18" s="32"/>
    </row>
    <row r="19" spans="2:24" ht="19.95" customHeight="1" thickBot="1">
      <c r="B19" s="1" t="str">
        <f>'1. Decision_making_criteria'!G8</f>
        <v>Investment Costs</v>
      </c>
      <c r="C19" s="41" t="s">
        <v>23</v>
      </c>
      <c r="D19" s="42"/>
      <c r="E19" s="42"/>
      <c r="F19" s="42"/>
      <c r="G19" s="42"/>
      <c r="H19" s="42"/>
      <c r="I19" s="42"/>
      <c r="J19" s="42"/>
      <c r="K19" s="42"/>
      <c r="L19" s="125"/>
      <c r="M19" s="42"/>
      <c r="N19" s="42"/>
      <c r="O19" s="42"/>
      <c r="P19" s="42"/>
      <c r="Q19" s="42"/>
      <c r="R19" s="42"/>
      <c r="S19" s="42"/>
      <c r="T19" s="42"/>
      <c r="U19" s="43" t="s">
        <v>26</v>
      </c>
      <c r="V19" s="44">
        <f t="shared" ref="V19:V28" si="1">IF(W19=1,9,IF(W19=2,8,IF(W19=3,7,IF(W19=4,6,IF(W19=5,5,IF(W19=6,4,IF(W19=7,3,IF(W19=8,2,IF(W19=9,1,IF(W19=10,1/2,IF(W19=11,1/3,IF(W19=12,1/4,IF(W19=13,1/5,IF(W19=14,1/6,IF(W19=15,1/7,IF(W19=16,1/8,IF(W19=17,1/9)))))))))))))))))</f>
        <v>5</v>
      </c>
      <c r="W19">
        <v>5</v>
      </c>
      <c r="X19" t="str">
        <f>'1. Decision_making_criteria'!G9</f>
        <v>Investment per Label Step per Unit</v>
      </c>
    </row>
    <row r="20" spans="2:24" ht="19.95" customHeight="1">
      <c r="B20" s="1" t="str">
        <f>'1. Decision_making_criteria'!G8</f>
        <v>Investment Costs</v>
      </c>
      <c r="C20" s="41" t="s">
        <v>23</v>
      </c>
      <c r="D20" s="26"/>
      <c r="E20" s="26"/>
      <c r="F20" s="26"/>
      <c r="G20" s="26"/>
      <c r="H20" s="26"/>
      <c r="I20" s="26"/>
      <c r="J20" s="26"/>
      <c r="K20" s="26"/>
      <c r="L20" s="126"/>
      <c r="M20" s="26"/>
      <c r="N20" s="26"/>
      <c r="O20" s="26"/>
      <c r="P20" s="26"/>
      <c r="Q20" s="26"/>
      <c r="R20" s="26"/>
      <c r="S20" s="26"/>
      <c r="T20" s="26"/>
      <c r="U20" s="36" t="s">
        <v>27</v>
      </c>
      <c r="V20" s="38">
        <f t="shared" si="1"/>
        <v>2</v>
      </c>
      <c r="W20">
        <v>8</v>
      </c>
      <c r="X20" t="str">
        <f>'1. Decision_making_criteria'!G10</f>
        <v>Life Cycle Costs (30 years)</v>
      </c>
    </row>
    <row r="21" spans="2:24" ht="19.95" customHeight="1">
      <c r="B21" s="1" t="str">
        <f>'1. Decision_making_criteria'!G8</f>
        <v>Investment Costs</v>
      </c>
      <c r="C21" s="41" t="s">
        <v>23</v>
      </c>
      <c r="D21" s="26"/>
      <c r="E21" s="26"/>
      <c r="F21" s="26"/>
      <c r="G21" s="26"/>
      <c r="H21" s="26"/>
      <c r="I21" s="26"/>
      <c r="J21" s="26"/>
      <c r="K21" s="26"/>
      <c r="L21" s="126"/>
      <c r="M21" s="26"/>
      <c r="N21" s="26"/>
      <c r="O21" s="26"/>
      <c r="P21" s="26"/>
      <c r="Q21" s="26"/>
      <c r="R21" s="26"/>
      <c r="S21" s="26"/>
      <c r="T21" s="26"/>
      <c r="U21" s="36" t="s">
        <v>28</v>
      </c>
      <c r="V21" s="39">
        <f t="shared" si="1"/>
        <v>2</v>
      </c>
      <c r="W21">
        <v>8</v>
      </c>
      <c r="X21" t="str">
        <f>'1. Decision_making_criteria'!G11</f>
        <v>Payback Period</v>
      </c>
    </row>
    <row r="22" spans="2:24" ht="19.95" hidden="1" customHeight="1">
      <c r="B22" s="128" t="str">
        <f>'1. Decision_making_criteria'!G8</f>
        <v>Investment Costs</v>
      </c>
      <c r="C22" s="41" t="s">
        <v>23</v>
      </c>
      <c r="D22" s="26"/>
      <c r="E22" s="26"/>
      <c r="F22" s="26"/>
      <c r="G22" s="26"/>
      <c r="H22" s="26"/>
      <c r="I22" s="26"/>
      <c r="J22" s="26"/>
      <c r="K22" s="26"/>
      <c r="L22" s="126"/>
      <c r="M22" s="26"/>
      <c r="N22" s="26"/>
      <c r="O22" s="26"/>
      <c r="P22" s="26"/>
      <c r="Q22" s="26"/>
      <c r="R22" s="26"/>
      <c r="S22" s="26"/>
      <c r="T22" s="26"/>
      <c r="U22" s="36" t="s">
        <v>29</v>
      </c>
      <c r="V22" s="39">
        <f t="shared" si="1"/>
        <v>1</v>
      </c>
      <c r="W22">
        <v>9</v>
      </c>
      <c r="X22" s="129" t="e">
        <f>'1. Decision_making_criteria'!#REF!</f>
        <v>#REF!</v>
      </c>
    </row>
    <row r="23" spans="2:24" ht="19.95" customHeight="1">
      <c r="B23" s="1" t="str">
        <f>'1. Decision_making_criteria'!G9</f>
        <v>Investment per Label Step per Unit</v>
      </c>
      <c r="C23" s="27" t="s">
        <v>26</v>
      </c>
      <c r="D23" s="26"/>
      <c r="E23" s="26"/>
      <c r="F23" s="26"/>
      <c r="G23" s="26"/>
      <c r="H23" s="26"/>
      <c r="I23" s="26"/>
      <c r="J23" s="26"/>
      <c r="K23" s="26"/>
      <c r="L23" s="126"/>
      <c r="M23" s="26"/>
      <c r="N23" s="26"/>
      <c r="O23" s="26"/>
      <c r="P23" s="26"/>
      <c r="Q23" s="26"/>
      <c r="R23" s="26"/>
      <c r="S23" s="26"/>
      <c r="T23" s="26"/>
      <c r="U23" s="36" t="s">
        <v>27</v>
      </c>
      <c r="V23" s="39">
        <f t="shared" si="1"/>
        <v>2</v>
      </c>
      <c r="W23">
        <v>8</v>
      </c>
      <c r="X23" t="str">
        <f>'1. Decision_making_criteria'!G10</f>
        <v>Life Cycle Costs (30 years)</v>
      </c>
    </row>
    <row r="24" spans="2:24" ht="19.95" customHeight="1">
      <c r="B24" s="1" t="str">
        <f>'1. Decision_making_criteria'!G9</f>
        <v>Investment per Label Step per Unit</v>
      </c>
      <c r="C24" s="27" t="s">
        <v>26</v>
      </c>
      <c r="D24" s="26"/>
      <c r="E24" s="26"/>
      <c r="F24" s="26"/>
      <c r="G24" s="26"/>
      <c r="H24" s="26"/>
      <c r="I24" s="26"/>
      <c r="J24" s="26"/>
      <c r="K24" s="26"/>
      <c r="L24" s="126"/>
      <c r="M24" s="26"/>
      <c r="N24" s="26"/>
      <c r="O24" s="26"/>
      <c r="P24" s="26"/>
      <c r="Q24" s="26"/>
      <c r="R24" s="26"/>
      <c r="S24" s="26"/>
      <c r="T24" s="26"/>
      <c r="U24" s="36" t="s">
        <v>28</v>
      </c>
      <c r="V24" s="39">
        <f t="shared" si="1"/>
        <v>2</v>
      </c>
      <c r="W24">
        <v>8</v>
      </c>
      <c r="X24" t="str">
        <f>'1. Decision_making_criteria'!G11</f>
        <v>Payback Period</v>
      </c>
    </row>
    <row r="25" spans="2:24" ht="19.95" hidden="1" customHeight="1">
      <c r="B25" s="128" t="str">
        <f>'1. Decision_making_criteria'!G9</f>
        <v>Investment per Label Step per Unit</v>
      </c>
      <c r="C25" s="27" t="s">
        <v>26</v>
      </c>
      <c r="D25" s="26"/>
      <c r="E25" s="26"/>
      <c r="F25" s="26"/>
      <c r="G25" s="26"/>
      <c r="H25" s="26"/>
      <c r="I25" s="26"/>
      <c r="J25" s="26"/>
      <c r="K25" s="26"/>
      <c r="L25" s="126"/>
      <c r="M25" s="26"/>
      <c r="N25" s="26"/>
      <c r="O25" s="26"/>
      <c r="P25" s="26"/>
      <c r="Q25" s="26"/>
      <c r="R25" s="26"/>
      <c r="S25" s="26"/>
      <c r="T25" s="26"/>
      <c r="U25" s="36" t="s">
        <v>29</v>
      </c>
      <c r="V25" s="39">
        <f t="shared" si="1"/>
        <v>1</v>
      </c>
      <c r="W25">
        <v>9</v>
      </c>
      <c r="X25" s="129" t="e">
        <f>'1. Decision_making_criteria'!#REF!</f>
        <v>#REF!</v>
      </c>
    </row>
    <row r="26" spans="2:24" ht="19.95" customHeight="1" thickBot="1">
      <c r="B26" s="1" t="str">
        <f>'1. Decision_making_criteria'!G10</f>
        <v>Life Cycle Costs (30 years)</v>
      </c>
      <c r="C26" s="28" t="s">
        <v>27</v>
      </c>
      <c r="D26" s="29"/>
      <c r="E26" s="29"/>
      <c r="F26" s="29"/>
      <c r="G26" s="29"/>
      <c r="H26" s="29"/>
      <c r="I26" s="29"/>
      <c r="J26" s="29"/>
      <c r="K26" s="29"/>
      <c r="L26" s="127"/>
      <c r="M26" s="29"/>
      <c r="N26" s="29"/>
      <c r="O26" s="29"/>
      <c r="P26" s="29"/>
      <c r="Q26" s="29"/>
      <c r="R26" s="29"/>
      <c r="S26" s="29"/>
      <c r="T26" s="29"/>
      <c r="U26" s="37" t="s">
        <v>28</v>
      </c>
      <c r="V26" s="40">
        <f t="shared" si="1"/>
        <v>1</v>
      </c>
      <c r="W26">
        <v>9</v>
      </c>
      <c r="X26" t="str">
        <f>'1. Decision_making_criteria'!G11</f>
        <v>Payback Period</v>
      </c>
    </row>
    <row r="27" spans="2:24" ht="19.95" hidden="1" customHeight="1">
      <c r="B27" s="128" t="str">
        <f>'1. Decision_making_criteria'!G10</f>
        <v>Life Cycle Costs (30 years)</v>
      </c>
      <c r="C27" s="41" t="s">
        <v>27</v>
      </c>
      <c r="D27" s="42"/>
      <c r="E27" s="42"/>
      <c r="F27" s="42"/>
      <c r="G27" s="42"/>
      <c r="H27" s="42"/>
      <c r="I27" s="42"/>
      <c r="J27" s="42"/>
      <c r="K27" s="42"/>
      <c r="L27" s="125"/>
      <c r="M27" s="42"/>
      <c r="N27" s="42"/>
      <c r="O27" s="42"/>
      <c r="P27" s="42"/>
      <c r="Q27" s="42"/>
      <c r="R27" s="42"/>
      <c r="S27" s="42"/>
      <c r="T27" s="42"/>
      <c r="U27" s="43" t="s">
        <v>29</v>
      </c>
      <c r="V27" s="38">
        <f t="shared" si="1"/>
        <v>1</v>
      </c>
      <c r="W27">
        <v>9</v>
      </c>
      <c r="X27" s="129" t="e">
        <f>'1. Decision_making_criteria'!#REF!</f>
        <v>#REF!</v>
      </c>
    </row>
    <row r="28" spans="2:24" ht="19.95" hidden="1" customHeight="1" thickBot="1">
      <c r="B28" s="128" t="str">
        <f>'1. Decision_making_criteria'!G11</f>
        <v>Payback Period</v>
      </c>
      <c r="C28" s="28" t="s">
        <v>28</v>
      </c>
      <c r="D28" s="29"/>
      <c r="E28" s="29"/>
      <c r="F28" s="29"/>
      <c r="G28" s="29"/>
      <c r="H28" s="29"/>
      <c r="I28" s="29"/>
      <c r="J28" s="29"/>
      <c r="K28" s="29"/>
      <c r="L28" s="127"/>
      <c r="M28" s="29"/>
      <c r="N28" s="29"/>
      <c r="O28" s="29"/>
      <c r="P28" s="29"/>
      <c r="Q28" s="29"/>
      <c r="R28" s="29"/>
      <c r="S28" s="29"/>
      <c r="T28" s="29"/>
      <c r="U28" s="37" t="s">
        <v>29</v>
      </c>
      <c r="V28" s="40">
        <f t="shared" si="1"/>
        <v>1</v>
      </c>
      <c r="W28">
        <v>9</v>
      </c>
      <c r="X28" s="129" t="e">
        <f>'1. Decision_making_criteria'!#REF!</f>
        <v>#REF!</v>
      </c>
    </row>
    <row r="29" spans="2:24" ht="19.95" customHeight="1" thickBot="1">
      <c r="L29"/>
      <c r="U29" s="1"/>
    </row>
    <row r="30" spans="2:24" ht="15" thickBot="1">
      <c r="C30" s="208" t="s">
        <v>17</v>
      </c>
      <c r="D30" s="209"/>
      <c r="E30" s="209"/>
      <c r="F30" s="209"/>
      <c r="G30" s="209"/>
      <c r="H30" s="209"/>
      <c r="I30" s="209"/>
      <c r="J30" s="209"/>
      <c r="K30" s="209"/>
      <c r="L30" s="209"/>
      <c r="M30" s="209"/>
      <c r="N30" s="209"/>
      <c r="O30" s="209"/>
      <c r="P30" s="209"/>
      <c r="Q30" s="209"/>
      <c r="R30" s="209"/>
      <c r="S30" s="209"/>
      <c r="T30" s="209"/>
      <c r="U30" s="209"/>
      <c r="V30" s="210"/>
    </row>
    <row r="31" spans="2:24" ht="93" customHeight="1" thickBot="1">
      <c r="C31" s="45"/>
      <c r="D31" s="46" t="s">
        <v>136</v>
      </c>
      <c r="E31" s="46" t="s">
        <v>2</v>
      </c>
      <c r="F31" s="46" t="s">
        <v>86</v>
      </c>
      <c r="G31" s="46" t="s">
        <v>3</v>
      </c>
      <c r="H31" s="46" t="s">
        <v>5</v>
      </c>
      <c r="I31" s="46" t="s">
        <v>6</v>
      </c>
      <c r="J31" s="46" t="s">
        <v>7</v>
      </c>
      <c r="K31" s="46" t="s">
        <v>8</v>
      </c>
      <c r="L31" s="124" t="s">
        <v>9</v>
      </c>
      <c r="M31" s="46" t="s">
        <v>8</v>
      </c>
      <c r="N31" s="46" t="s">
        <v>7</v>
      </c>
      <c r="O31" s="46" t="s">
        <v>6</v>
      </c>
      <c r="P31" s="46" t="s">
        <v>5</v>
      </c>
      <c r="Q31" s="46" t="s">
        <v>4</v>
      </c>
      <c r="R31" s="46" t="s">
        <v>3</v>
      </c>
      <c r="S31" s="46" t="s">
        <v>2</v>
      </c>
      <c r="T31" s="46" t="s">
        <v>137</v>
      </c>
      <c r="U31" s="47"/>
      <c r="V31" s="32" t="s">
        <v>10</v>
      </c>
    </row>
    <row r="32" spans="2:24" ht="37.799999999999997" customHeight="1" thickBot="1">
      <c r="C32" s="136"/>
      <c r="D32" s="199" t="s">
        <v>138</v>
      </c>
      <c r="E32" s="200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1"/>
      <c r="U32" s="137"/>
      <c r="V32" s="32"/>
    </row>
    <row r="33" spans="2:24" ht="19.95" customHeight="1" thickBot="1">
      <c r="B33" s="1" t="str">
        <f>'1. Decision_making_criteria'!G12</f>
        <v>Thermal Comfort</v>
      </c>
      <c r="C33" s="41" t="s">
        <v>29</v>
      </c>
      <c r="D33" s="42"/>
      <c r="E33" s="42"/>
      <c r="F33" s="42"/>
      <c r="G33" s="42"/>
      <c r="H33" s="42"/>
      <c r="I33" s="42"/>
      <c r="J33" s="42"/>
      <c r="K33" s="42"/>
      <c r="L33" s="125"/>
      <c r="M33" s="42"/>
      <c r="N33" s="42"/>
      <c r="O33" s="42"/>
      <c r="P33" s="42"/>
      <c r="Q33" s="42"/>
      <c r="R33" s="42"/>
      <c r="S33" s="42"/>
      <c r="T33" s="42"/>
      <c r="U33" s="43" t="s">
        <v>32</v>
      </c>
      <c r="V33" s="44">
        <f t="shared" ref="V33:V42" si="2">IF(W33=1,9,IF(W33=2,8,IF(W33=3,7,IF(W33=4,6,IF(W33=5,5,IF(W33=6,4,IF(W33=7,3,IF(W33=8,2,IF(W33=9,1,IF(W33=10,1/2,IF(W33=11,1/3,IF(W33=12,1/4,IF(W33=13,1/5,IF(W33=14,1/6,IF(W33=15,1/7,IF(W33=16,1/8,IF(W33=17,1/9)))))))))))))))))</f>
        <v>7</v>
      </c>
      <c r="W33">
        <v>3</v>
      </c>
      <c r="X33" t="str">
        <f>'1. Decision_making_criteria'!G13</f>
        <v>Renovation Nuisance</v>
      </c>
    </row>
    <row r="34" spans="2:24" ht="19.95" customHeight="1">
      <c r="B34" s="1" t="str">
        <f>'1. Decision_making_criteria'!G12</f>
        <v>Thermal Comfort</v>
      </c>
      <c r="C34" s="41" t="s">
        <v>29</v>
      </c>
      <c r="D34" s="26"/>
      <c r="E34" s="26"/>
      <c r="F34" s="26"/>
      <c r="G34" s="26"/>
      <c r="H34" s="26"/>
      <c r="I34" s="26"/>
      <c r="J34" s="26"/>
      <c r="K34" s="26"/>
      <c r="L34" s="126"/>
      <c r="M34" s="26"/>
      <c r="N34" s="26"/>
      <c r="O34" s="26"/>
      <c r="P34" s="26"/>
      <c r="Q34" s="26"/>
      <c r="R34" s="26"/>
      <c r="S34" s="26"/>
      <c r="T34" s="26"/>
      <c r="U34" s="36" t="s">
        <v>33</v>
      </c>
      <c r="V34" s="38">
        <f t="shared" si="2"/>
        <v>1</v>
      </c>
      <c r="W34">
        <v>9</v>
      </c>
      <c r="X34" t="str">
        <f>'1. Decision_making_criteria'!G14</f>
        <v>Energy Cost Savings</v>
      </c>
    </row>
    <row r="35" spans="2:24" ht="19.95" customHeight="1">
      <c r="B35" s="1" t="str">
        <f>'1. Decision_making_criteria'!G12</f>
        <v>Thermal Comfort</v>
      </c>
      <c r="C35" s="41" t="s">
        <v>29</v>
      </c>
      <c r="D35" s="26"/>
      <c r="E35" s="26"/>
      <c r="F35" s="26"/>
      <c r="G35" s="26"/>
      <c r="H35" s="26"/>
      <c r="I35" s="26"/>
      <c r="J35" s="26"/>
      <c r="K35" s="26"/>
      <c r="L35" s="126"/>
      <c r="M35" s="26"/>
      <c r="N35" s="26"/>
      <c r="O35" s="26"/>
      <c r="P35" s="26"/>
      <c r="Q35" s="26"/>
      <c r="R35" s="26"/>
      <c r="S35" s="26"/>
      <c r="T35" s="26"/>
      <c r="U35" s="36" t="s">
        <v>35</v>
      </c>
      <c r="V35" s="39">
        <f t="shared" si="2"/>
        <v>5</v>
      </c>
      <c r="W35">
        <v>5</v>
      </c>
      <c r="X35" t="str">
        <f>'1. Decision_making_criteria'!G15</f>
        <v>Rent Increment</v>
      </c>
    </row>
    <row r="36" spans="2:24" ht="19.95" hidden="1" customHeight="1">
      <c r="B36" s="128" t="str">
        <f>'1. Decision_making_criteria'!G12</f>
        <v>Thermal Comfort</v>
      </c>
      <c r="C36" s="41" t="s">
        <v>32</v>
      </c>
      <c r="D36" s="26"/>
      <c r="E36" s="26"/>
      <c r="F36" s="26"/>
      <c r="G36" s="26"/>
      <c r="H36" s="26"/>
      <c r="I36" s="26"/>
      <c r="J36" s="26"/>
      <c r="K36" s="26"/>
      <c r="L36" s="126"/>
      <c r="M36" s="26"/>
      <c r="N36" s="26"/>
      <c r="O36" s="26"/>
      <c r="P36" s="26"/>
      <c r="Q36" s="26"/>
      <c r="R36" s="26"/>
      <c r="S36" s="26"/>
      <c r="T36" s="26"/>
      <c r="U36" s="36" t="s">
        <v>38</v>
      </c>
      <c r="V36" s="39">
        <f t="shared" si="2"/>
        <v>9</v>
      </c>
      <c r="W36">
        <v>1</v>
      </c>
      <c r="X36" s="129" t="e">
        <f>'1. Decision_making_criteria'!#REF!</f>
        <v>#REF!</v>
      </c>
    </row>
    <row r="37" spans="2:24" ht="19.95" customHeight="1">
      <c r="B37" s="1" t="str">
        <f>'1. Decision_making_criteria'!G13</f>
        <v>Renovation Nuisance</v>
      </c>
      <c r="C37" s="27" t="s">
        <v>32</v>
      </c>
      <c r="D37" s="26"/>
      <c r="E37" s="26"/>
      <c r="F37" s="26"/>
      <c r="G37" s="26"/>
      <c r="H37" s="26"/>
      <c r="I37" s="26"/>
      <c r="J37" s="26"/>
      <c r="K37" s="26"/>
      <c r="L37" s="126"/>
      <c r="M37" s="26"/>
      <c r="N37" s="26"/>
      <c r="O37" s="26"/>
      <c r="P37" s="26"/>
      <c r="Q37" s="26"/>
      <c r="R37" s="26"/>
      <c r="S37" s="26"/>
      <c r="T37" s="26"/>
      <c r="U37" s="36" t="s">
        <v>33</v>
      </c>
      <c r="V37" s="39">
        <f t="shared" si="2"/>
        <v>0.16666666666666666</v>
      </c>
      <c r="W37">
        <v>14</v>
      </c>
      <c r="X37" t="str">
        <f>'1. Decision_making_criteria'!G14</f>
        <v>Energy Cost Savings</v>
      </c>
    </row>
    <row r="38" spans="2:24" ht="19.95" customHeight="1">
      <c r="B38" s="1" t="str">
        <f>'1. Decision_making_criteria'!G13</f>
        <v>Renovation Nuisance</v>
      </c>
      <c r="C38" s="27" t="s">
        <v>32</v>
      </c>
      <c r="D38" s="26"/>
      <c r="E38" s="26"/>
      <c r="F38" s="26"/>
      <c r="G38" s="26"/>
      <c r="H38" s="26"/>
      <c r="I38" s="26"/>
      <c r="J38" s="26"/>
      <c r="K38" s="26"/>
      <c r="L38" s="126"/>
      <c r="M38" s="26"/>
      <c r="N38" s="26"/>
      <c r="O38" s="26"/>
      <c r="P38" s="26"/>
      <c r="Q38" s="26"/>
      <c r="R38" s="26"/>
      <c r="S38" s="26"/>
      <c r="T38" s="26"/>
      <c r="U38" s="36" t="s">
        <v>35</v>
      </c>
      <c r="V38" s="39">
        <f t="shared" si="2"/>
        <v>3</v>
      </c>
      <c r="W38">
        <v>7</v>
      </c>
      <c r="X38" t="str">
        <f>'1. Decision_making_criteria'!G15</f>
        <v>Rent Increment</v>
      </c>
    </row>
    <row r="39" spans="2:24" ht="19.95" hidden="1" customHeight="1">
      <c r="B39" s="128" t="str">
        <f>'1. Decision_making_criteria'!G13</f>
        <v>Renovation Nuisance</v>
      </c>
      <c r="C39" s="27" t="s">
        <v>33</v>
      </c>
      <c r="D39" s="26"/>
      <c r="E39" s="26"/>
      <c r="F39" s="26"/>
      <c r="G39" s="26"/>
      <c r="H39" s="26"/>
      <c r="I39" s="26"/>
      <c r="J39" s="26"/>
      <c r="K39" s="26"/>
      <c r="L39" s="126"/>
      <c r="M39" s="26"/>
      <c r="N39" s="26"/>
      <c r="O39" s="26"/>
      <c r="P39" s="26"/>
      <c r="Q39" s="26"/>
      <c r="R39" s="26"/>
      <c r="S39" s="26"/>
      <c r="T39" s="26"/>
      <c r="U39" s="36" t="s">
        <v>38</v>
      </c>
      <c r="V39" s="39">
        <f t="shared" si="2"/>
        <v>9</v>
      </c>
      <c r="W39">
        <v>1</v>
      </c>
      <c r="X39" s="129" t="e">
        <f>'1. Decision_making_criteria'!#REF!</f>
        <v>#REF!</v>
      </c>
    </row>
    <row r="40" spans="2:24" ht="19.95" customHeight="1" thickBot="1">
      <c r="B40" s="1" t="str">
        <f>'1. Decision_making_criteria'!G14</f>
        <v>Energy Cost Savings</v>
      </c>
      <c r="C40" s="28" t="s">
        <v>33</v>
      </c>
      <c r="D40" s="29"/>
      <c r="E40" s="29"/>
      <c r="F40" s="29"/>
      <c r="G40" s="29"/>
      <c r="H40" s="29"/>
      <c r="I40" s="29"/>
      <c r="J40" s="29"/>
      <c r="K40" s="29"/>
      <c r="L40" s="127"/>
      <c r="M40" s="29"/>
      <c r="N40" s="29"/>
      <c r="O40" s="29"/>
      <c r="P40" s="29"/>
      <c r="Q40" s="29"/>
      <c r="R40" s="29"/>
      <c r="S40" s="29"/>
      <c r="T40" s="29"/>
      <c r="U40" s="37" t="s">
        <v>35</v>
      </c>
      <c r="V40" s="40">
        <f t="shared" si="2"/>
        <v>5</v>
      </c>
      <c r="W40">
        <v>5</v>
      </c>
      <c r="X40" t="str">
        <f>'1. Decision_making_criteria'!G15</f>
        <v>Rent Increment</v>
      </c>
    </row>
    <row r="41" spans="2:24" ht="19.95" hidden="1" customHeight="1">
      <c r="B41" s="128" t="str">
        <f>'1. Decision_making_criteria'!G14</f>
        <v>Energy Cost Savings</v>
      </c>
      <c r="C41" s="41" t="s">
        <v>35</v>
      </c>
      <c r="D41" s="42"/>
      <c r="E41" s="42"/>
      <c r="F41" s="42"/>
      <c r="G41" s="42"/>
      <c r="H41" s="42"/>
      <c r="I41" s="42"/>
      <c r="J41" s="42"/>
      <c r="K41" s="42"/>
      <c r="L41" s="125"/>
      <c r="M41" s="42"/>
      <c r="N41" s="42"/>
      <c r="O41" s="42"/>
      <c r="P41" s="42"/>
      <c r="Q41" s="42"/>
      <c r="R41" s="42"/>
      <c r="S41" s="42"/>
      <c r="T41" s="42"/>
      <c r="U41" s="43" t="s">
        <v>38</v>
      </c>
      <c r="V41" s="38">
        <f t="shared" si="2"/>
        <v>1</v>
      </c>
      <c r="W41">
        <v>9</v>
      </c>
      <c r="X41" s="129" t="e">
        <f>'1. Decision_making_criteria'!#REF!</f>
        <v>#REF!</v>
      </c>
    </row>
    <row r="42" spans="2:24" ht="19.95" hidden="1" customHeight="1" thickBot="1">
      <c r="B42" s="128" t="str">
        <f>'1. Decision_making_criteria'!G15</f>
        <v>Rent Increment</v>
      </c>
      <c r="C42" s="28" t="s">
        <v>36</v>
      </c>
      <c r="D42" s="29"/>
      <c r="E42" s="29"/>
      <c r="F42" s="29"/>
      <c r="G42" s="29"/>
      <c r="H42" s="29"/>
      <c r="I42" s="29"/>
      <c r="J42" s="29"/>
      <c r="K42" s="29"/>
      <c r="L42" s="127"/>
      <c r="M42" s="29"/>
      <c r="N42" s="29"/>
      <c r="O42" s="29"/>
      <c r="P42" s="29"/>
      <c r="Q42" s="29"/>
      <c r="R42" s="29"/>
      <c r="S42" s="29"/>
      <c r="T42" s="29"/>
      <c r="U42" s="37" t="s">
        <v>38</v>
      </c>
      <c r="V42" s="40">
        <f t="shared" si="2"/>
        <v>9</v>
      </c>
      <c r="W42">
        <v>1</v>
      </c>
      <c r="X42" s="129" t="e">
        <f>'1. Decision_making_criteria'!#REF!</f>
        <v>#REF!</v>
      </c>
    </row>
    <row r="43" spans="2:24">
      <c r="L43"/>
    </row>
    <row r="44" spans="2:24">
      <c r="L44"/>
    </row>
    <row r="45" spans="2:24">
      <c r="L45"/>
    </row>
    <row r="46" spans="2:24">
      <c r="L46"/>
    </row>
    <row r="47" spans="2:24">
      <c r="L47"/>
    </row>
    <row r="48" spans="2:24">
      <c r="L48"/>
    </row>
    <row r="49" spans="12:12">
      <c r="L49"/>
    </row>
    <row r="50" spans="12:12">
      <c r="L50"/>
    </row>
    <row r="51" spans="12:12">
      <c r="L51"/>
    </row>
    <row r="52" spans="12:12">
      <c r="L52"/>
    </row>
    <row r="53" spans="12:12">
      <c r="L53"/>
    </row>
    <row r="54" spans="12:12">
      <c r="L54"/>
    </row>
    <row r="55" spans="12:12">
      <c r="L55"/>
    </row>
    <row r="56" spans="12:12">
      <c r="L56"/>
    </row>
    <row r="57" spans="12:12">
      <c r="L57"/>
    </row>
    <row r="58" spans="12:12">
      <c r="L58"/>
    </row>
    <row r="59" spans="12:12">
      <c r="L59"/>
    </row>
    <row r="60" spans="12:12">
      <c r="L60"/>
    </row>
    <row r="61" spans="12:12">
      <c r="L61"/>
    </row>
    <row r="62" spans="12:12">
      <c r="L62"/>
    </row>
    <row r="63" spans="12:12">
      <c r="L63"/>
    </row>
    <row r="64" spans="12:12">
      <c r="L64"/>
    </row>
    <row r="65" spans="12:12">
      <c r="L65"/>
    </row>
    <row r="66" spans="12:12">
      <c r="L66"/>
    </row>
    <row r="67" spans="12:12">
      <c r="L67"/>
    </row>
    <row r="68" spans="12:12">
      <c r="L68"/>
    </row>
    <row r="69" spans="12:12">
      <c r="L69"/>
    </row>
    <row r="70" spans="12:12">
      <c r="L70"/>
    </row>
    <row r="71" spans="12:12">
      <c r="L71"/>
    </row>
    <row r="72" spans="12:12">
      <c r="L72"/>
    </row>
    <row r="73" spans="12:12">
      <c r="L73"/>
    </row>
    <row r="74" spans="12:12">
      <c r="L74"/>
    </row>
    <row r="75" spans="12:12">
      <c r="L75"/>
    </row>
    <row r="76" spans="12:12">
      <c r="L76"/>
    </row>
    <row r="77" spans="12:12">
      <c r="L77"/>
    </row>
    <row r="78" spans="12:12">
      <c r="L78"/>
    </row>
    <row r="79" spans="12:12">
      <c r="L79"/>
    </row>
    <row r="80" spans="12:12">
      <c r="L80"/>
    </row>
    <row r="81" spans="12:12">
      <c r="L81"/>
    </row>
    <row r="82" spans="12:12">
      <c r="L82"/>
    </row>
    <row r="83" spans="12:12">
      <c r="L83"/>
    </row>
    <row r="84" spans="12:12">
      <c r="L84"/>
    </row>
    <row r="85" spans="12:12">
      <c r="L85"/>
    </row>
    <row r="86" spans="12:12">
      <c r="L86"/>
    </row>
    <row r="87" spans="12:12">
      <c r="L87"/>
    </row>
    <row r="88" spans="12:12">
      <c r="L88"/>
    </row>
    <row r="89" spans="12:12">
      <c r="L89"/>
    </row>
    <row r="90" spans="12:12">
      <c r="L90"/>
    </row>
    <row r="91" spans="12:12">
      <c r="L91"/>
    </row>
    <row r="92" spans="12:12">
      <c r="L92"/>
    </row>
    <row r="93" spans="12:12">
      <c r="L93"/>
    </row>
    <row r="94" spans="12:12">
      <c r="L94"/>
    </row>
    <row r="95" spans="12:12">
      <c r="L95"/>
    </row>
    <row r="96" spans="12:12">
      <c r="L96"/>
    </row>
  </sheetData>
  <mergeCells count="6">
    <mergeCell ref="D32:T32"/>
    <mergeCell ref="C2:V2"/>
    <mergeCell ref="C16:V16"/>
    <mergeCell ref="C30:V30"/>
    <mergeCell ref="D4:T4"/>
    <mergeCell ref="D18:T18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8" r:id="rId3" name="Scroll Bar 4">
              <controlPr defaultSize="0" autoPict="0">
                <anchor moveWithCells="1">
                  <from>
                    <xdr:col>2</xdr:col>
                    <xdr:colOff>434340</xdr:colOff>
                    <xdr:row>5</xdr:row>
                    <xdr:rowOff>38100</xdr:rowOff>
                  </from>
                  <to>
                    <xdr:col>20</xdr:col>
                    <xdr:colOff>213360</xdr:colOff>
                    <xdr:row>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4" name="Scroll Bar 5">
              <controlPr defaultSize="0" autoPict="0">
                <anchor moveWithCells="1">
                  <from>
                    <xdr:col>2</xdr:col>
                    <xdr:colOff>426720</xdr:colOff>
                    <xdr:row>6</xdr:row>
                    <xdr:rowOff>38100</xdr:rowOff>
                  </from>
                  <to>
                    <xdr:col>20</xdr:col>
                    <xdr:colOff>198120</xdr:colOff>
                    <xdr:row>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" r:id="rId5" name="Scroll Bar 10">
              <controlPr defaultSize="0" autoPict="0">
                <anchor moveWithCells="1">
                  <from>
                    <xdr:col>2</xdr:col>
                    <xdr:colOff>434340</xdr:colOff>
                    <xdr:row>33</xdr:row>
                    <xdr:rowOff>38100</xdr:rowOff>
                  </from>
                  <to>
                    <xdr:col>20</xdr:col>
                    <xdr:colOff>213360</xdr:colOff>
                    <xdr:row>33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" r:id="rId6" name="Scroll Bar 11">
              <controlPr defaultSize="0" autoPict="0">
                <anchor moveWithCells="1">
                  <from>
                    <xdr:col>2</xdr:col>
                    <xdr:colOff>434340</xdr:colOff>
                    <xdr:row>34</xdr:row>
                    <xdr:rowOff>38100</xdr:rowOff>
                  </from>
                  <to>
                    <xdr:col>20</xdr:col>
                    <xdr:colOff>213360</xdr:colOff>
                    <xdr:row>34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7" name="Scroll Bar 7">
              <controlPr defaultSize="0" autoPict="0">
                <anchor moveWithCells="1">
                  <from>
                    <xdr:col>2</xdr:col>
                    <xdr:colOff>434340</xdr:colOff>
                    <xdr:row>19</xdr:row>
                    <xdr:rowOff>38100</xdr:rowOff>
                  </from>
                  <to>
                    <xdr:col>20</xdr:col>
                    <xdr:colOff>213360</xdr:colOff>
                    <xdr:row>19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8" name="Scroll Bar 8">
              <controlPr defaultSize="0" autoPict="0">
                <anchor moveWithCells="1">
                  <from>
                    <xdr:col>2</xdr:col>
                    <xdr:colOff>434340</xdr:colOff>
                    <xdr:row>20</xdr:row>
                    <xdr:rowOff>38100</xdr:rowOff>
                  </from>
                  <to>
                    <xdr:col>20</xdr:col>
                    <xdr:colOff>213360</xdr:colOff>
                    <xdr:row>20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6" r:id="rId9" name="Scroll Bar 12">
              <controlPr defaultSize="0" autoPict="0">
                <anchor moveWithCells="1">
                  <from>
                    <xdr:col>2</xdr:col>
                    <xdr:colOff>426720</xdr:colOff>
                    <xdr:row>7</xdr:row>
                    <xdr:rowOff>38100</xdr:rowOff>
                  </from>
                  <to>
                    <xdr:col>20</xdr:col>
                    <xdr:colOff>198120</xdr:colOff>
                    <xdr:row>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8" r:id="rId10" name="Scroll Bar 14">
              <controlPr defaultSize="0" autoPict="0">
                <anchor moveWithCells="1">
                  <from>
                    <xdr:col>2</xdr:col>
                    <xdr:colOff>434340</xdr:colOff>
                    <xdr:row>9</xdr:row>
                    <xdr:rowOff>38100</xdr:rowOff>
                  </from>
                  <to>
                    <xdr:col>20</xdr:col>
                    <xdr:colOff>213360</xdr:colOff>
                    <xdr:row>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9" r:id="rId11" name="Scroll Bar 15">
              <controlPr defaultSize="0" autoPict="0">
                <anchor moveWithCells="1">
                  <from>
                    <xdr:col>2</xdr:col>
                    <xdr:colOff>434340</xdr:colOff>
                    <xdr:row>10</xdr:row>
                    <xdr:rowOff>38100</xdr:rowOff>
                  </from>
                  <to>
                    <xdr:col>20</xdr:col>
                    <xdr:colOff>213360</xdr:colOff>
                    <xdr:row>10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1" r:id="rId12" name="Scroll Bar 17">
              <controlPr defaultSize="0" autoPict="0">
                <anchor moveWithCells="1">
                  <from>
                    <xdr:col>2</xdr:col>
                    <xdr:colOff>434340</xdr:colOff>
                    <xdr:row>12</xdr:row>
                    <xdr:rowOff>38100</xdr:rowOff>
                  </from>
                  <to>
                    <xdr:col>20</xdr:col>
                    <xdr:colOff>213360</xdr:colOff>
                    <xdr:row>12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2" r:id="rId13" name="Scroll Bar 18">
              <controlPr defaultSize="0" autoPict="0">
                <anchor moveWithCells="1">
                  <from>
                    <xdr:col>2</xdr:col>
                    <xdr:colOff>434340</xdr:colOff>
                    <xdr:row>13</xdr:row>
                    <xdr:rowOff>38100</xdr:rowOff>
                  </from>
                  <to>
                    <xdr:col>20</xdr:col>
                    <xdr:colOff>213360</xdr:colOff>
                    <xdr:row>13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5" r:id="rId14" name="Scroll Bar 21">
              <controlPr defaultSize="0" autoPict="0">
                <anchor moveWithCells="1">
                  <from>
                    <xdr:col>2</xdr:col>
                    <xdr:colOff>434340</xdr:colOff>
                    <xdr:row>23</xdr:row>
                    <xdr:rowOff>38100</xdr:rowOff>
                  </from>
                  <to>
                    <xdr:col>20</xdr:col>
                    <xdr:colOff>213360</xdr:colOff>
                    <xdr:row>23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2" r:id="rId15" name="Scroll Bar 28">
              <controlPr defaultSize="0" autoPict="0">
                <anchor moveWithCells="1">
                  <from>
                    <xdr:col>2</xdr:col>
                    <xdr:colOff>434340</xdr:colOff>
                    <xdr:row>37</xdr:row>
                    <xdr:rowOff>38100</xdr:rowOff>
                  </from>
                  <to>
                    <xdr:col>20</xdr:col>
                    <xdr:colOff>213360</xdr:colOff>
                    <xdr:row>37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16" name="Scroll Bar 2">
              <controlPr defaultSize="0" autoPict="0">
                <anchor moveWithCells="1">
                  <from>
                    <xdr:col>2</xdr:col>
                    <xdr:colOff>426720</xdr:colOff>
                    <xdr:row>4</xdr:row>
                    <xdr:rowOff>45720</xdr:rowOff>
                  </from>
                  <to>
                    <xdr:col>20</xdr:col>
                    <xdr:colOff>198120</xdr:colOff>
                    <xdr:row>4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7" r:id="rId17" name="Scroll Bar 13">
              <controlPr defaultSize="0" autoPict="0">
                <anchor moveWithCells="1">
                  <from>
                    <xdr:col>2</xdr:col>
                    <xdr:colOff>434340</xdr:colOff>
                    <xdr:row>8</xdr:row>
                    <xdr:rowOff>38100</xdr:rowOff>
                  </from>
                  <to>
                    <xdr:col>20</xdr:col>
                    <xdr:colOff>213360</xdr:colOff>
                    <xdr:row>8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0" r:id="rId18" name="Scroll Bar 16">
              <controlPr defaultSize="0" autoPict="0">
                <anchor moveWithCells="1">
                  <from>
                    <xdr:col>2</xdr:col>
                    <xdr:colOff>434340</xdr:colOff>
                    <xdr:row>11</xdr:row>
                    <xdr:rowOff>38100</xdr:rowOff>
                  </from>
                  <to>
                    <xdr:col>20</xdr:col>
                    <xdr:colOff>213360</xdr:colOff>
                    <xdr:row>11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19" name="Scroll Bar 6">
              <controlPr defaultSize="0" autoPict="0">
                <anchor moveWithCells="1">
                  <from>
                    <xdr:col>2</xdr:col>
                    <xdr:colOff>434340</xdr:colOff>
                    <xdr:row>18</xdr:row>
                    <xdr:rowOff>45720</xdr:rowOff>
                  </from>
                  <to>
                    <xdr:col>20</xdr:col>
                    <xdr:colOff>213360</xdr:colOff>
                    <xdr:row>18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4" r:id="rId20" name="Scroll Bar 20">
              <controlPr defaultSize="0" autoPict="0">
                <anchor moveWithCells="1">
                  <from>
                    <xdr:col>2</xdr:col>
                    <xdr:colOff>434340</xdr:colOff>
                    <xdr:row>22</xdr:row>
                    <xdr:rowOff>38100</xdr:rowOff>
                  </from>
                  <to>
                    <xdr:col>20</xdr:col>
                    <xdr:colOff>213360</xdr:colOff>
                    <xdr:row>22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7" r:id="rId21" name="Scroll Bar 23">
              <controlPr defaultSize="0" autoPict="0">
                <anchor moveWithCells="1">
                  <from>
                    <xdr:col>2</xdr:col>
                    <xdr:colOff>434340</xdr:colOff>
                    <xdr:row>25</xdr:row>
                    <xdr:rowOff>38100</xdr:rowOff>
                  </from>
                  <to>
                    <xdr:col>20</xdr:col>
                    <xdr:colOff>213360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r:id="rId22" name="Scroll Bar 9">
              <controlPr defaultSize="0" autoPict="0">
                <anchor moveWithCells="1">
                  <from>
                    <xdr:col>2</xdr:col>
                    <xdr:colOff>426720</xdr:colOff>
                    <xdr:row>32</xdr:row>
                    <xdr:rowOff>38100</xdr:rowOff>
                  </from>
                  <to>
                    <xdr:col>20</xdr:col>
                    <xdr:colOff>198120</xdr:colOff>
                    <xdr:row>32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1" r:id="rId23" name="Scroll Bar 27">
              <controlPr defaultSize="0" autoPict="0">
                <anchor moveWithCells="1">
                  <from>
                    <xdr:col>2</xdr:col>
                    <xdr:colOff>426720</xdr:colOff>
                    <xdr:row>36</xdr:row>
                    <xdr:rowOff>38100</xdr:rowOff>
                  </from>
                  <to>
                    <xdr:col>20</xdr:col>
                    <xdr:colOff>198120</xdr:colOff>
                    <xdr:row>36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4" r:id="rId24" name="Scroll Bar 30">
              <controlPr defaultSize="0" autoPict="0">
                <anchor moveWithCells="1">
                  <from>
                    <xdr:col>2</xdr:col>
                    <xdr:colOff>434340</xdr:colOff>
                    <xdr:row>39</xdr:row>
                    <xdr:rowOff>38100</xdr:rowOff>
                  </from>
                  <to>
                    <xdr:col>20</xdr:col>
                    <xdr:colOff>213360</xdr:colOff>
                    <xdr:row>39</xdr:row>
                    <xdr:rowOff>213360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4AB4A-C8C2-493B-9636-0F07EC202975}">
  <sheetPr codeName="Blad9"/>
  <dimension ref="B2:AX66"/>
  <sheetViews>
    <sheetView topLeftCell="A18" zoomScale="55" zoomScaleNormal="55" workbookViewId="0">
      <selection activeCell="AE51" sqref="AE51"/>
    </sheetView>
  </sheetViews>
  <sheetFormatPr defaultRowHeight="14.4"/>
  <cols>
    <col min="2" max="2" width="37.44140625" bestFit="1" customWidth="1"/>
    <col min="3" max="3" width="22.33203125" bestFit="1" customWidth="1"/>
    <col min="4" max="4" width="4.33203125" hidden="1" customWidth="1"/>
    <col min="5" max="5" width="16.5546875" customWidth="1"/>
    <col min="6" max="16" width="8.6640625" customWidth="1"/>
    <col min="17" max="17" width="6.6640625" customWidth="1"/>
    <col min="21" max="27" width="8.6640625" customWidth="1"/>
    <col min="28" max="28" width="8.6640625" hidden="1" customWidth="1"/>
    <col min="29" max="33" width="8.6640625" customWidth="1"/>
    <col min="36" max="42" width="8.6640625" customWidth="1"/>
    <col min="43" max="43" width="8.6640625" hidden="1" customWidth="1"/>
    <col min="44" max="48" width="8.6640625" customWidth="1"/>
  </cols>
  <sheetData>
    <row r="2" spans="2:48" ht="15" thickBot="1"/>
    <row r="3" spans="2:48">
      <c r="B3" s="213" t="s">
        <v>73</v>
      </c>
      <c r="C3" s="214"/>
      <c r="D3" s="214"/>
      <c r="E3" s="214"/>
      <c r="F3" s="215"/>
    </row>
    <row r="4" spans="2:48">
      <c r="B4" s="216" t="s">
        <v>75</v>
      </c>
      <c r="C4" s="217"/>
      <c r="D4" s="217"/>
      <c r="E4" s="217"/>
      <c r="F4" s="218"/>
    </row>
    <row r="5" spans="2:48" ht="15" thickBot="1">
      <c r="B5" s="219" t="s">
        <v>74</v>
      </c>
      <c r="C5" s="220"/>
      <c r="D5" s="220"/>
      <c r="E5" s="220"/>
      <c r="F5" s="221"/>
    </row>
    <row r="8" spans="2:48" ht="15" thickBot="1"/>
    <row r="9" spans="2:48" ht="15" thickBot="1">
      <c r="B9" s="78" t="s">
        <v>39</v>
      </c>
      <c r="C9" s="83" t="s">
        <v>40</v>
      </c>
      <c r="D9" s="80"/>
      <c r="F9" s="226" t="s">
        <v>0</v>
      </c>
      <c r="G9" s="225"/>
      <c r="H9" s="225"/>
      <c r="I9" s="225"/>
      <c r="J9" s="225"/>
      <c r="K9" s="225"/>
      <c r="L9" s="225"/>
      <c r="M9" s="225"/>
      <c r="N9" s="225"/>
      <c r="O9" s="225"/>
      <c r="P9" s="225" t="s">
        <v>49</v>
      </c>
      <c r="Q9" s="225"/>
      <c r="R9" s="68">
        <f>COUNTA(I13:M13)</f>
        <v>5</v>
      </c>
      <c r="U9" s="228" t="s">
        <v>16</v>
      </c>
      <c r="V9" s="227"/>
      <c r="W9" s="227"/>
      <c r="X9" s="227"/>
      <c r="Y9" s="227"/>
      <c r="Z9" s="227"/>
      <c r="AA9" s="227"/>
      <c r="AB9" s="227"/>
      <c r="AC9" s="227"/>
      <c r="AD9" s="227"/>
      <c r="AE9" s="227" t="s">
        <v>49</v>
      </c>
      <c r="AF9" s="227"/>
      <c r="AG9" s="70">
        <f>COUNTA(X13:AB13)</f>
        <v>4</v>
      </c>
      <c r="AJ9" s="229" t="s">
        <v>17</v>
      </c>
      <c r="AK9" s="230"/>
      <c r="AL9" s="230"/>
      <c r="AM9" s="230"/>
      <c r="AN9" s="230"/>
      <c r="AO9" s="230"/>
      <c r="AP9" s="230"/>
      <c r="AQ9" s="230"/>
      <c r="AR9" s="230"/>
      <c r="AS9" s="230"/>
      <c r="AT9" s="230" t="s">
        <v>49</v>
      </c>
      <c r="AU9" s="230"/>
      <c r="AV9" s="69">
        <f>COUNTA(AM13:AQ13)</f>
        <v>4</v>
      </c>
    </row>
    <row r="10" spans="2:48">
      <c r="B10" s="27" t="s">
        <v>41</v>
      </c>
      <c r="C10" s="79">
        <v>0.1111111111111111</v>
      </c>
      <c r="D10" s="81">
        <v>9</v>
      </c>
      <c r="F10" s="234" t="s">
        <v>50</v>
      </c>
      <c r="G10" s="235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3"/>
      <c r="U10" s="234" t="s">
        <v>50</v>
      </c>
      <c r="V10" s="235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3"/>
      <c r="AJ10" s="234" t="s">
        <v>50</v>
      </c>
      <c r="AK10" s="235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3"/>
    </row>
    <row r="11" spans="2:48" ht="15" thickBot="1">
      <c r="B11" s="27" t="s">
        <v>42</v>
      </c>
      <c r="C11" s="49">
        <v>0.125</v>
      </c>
      <c r="D11" s="81">
        <v>8</v>
      </c>
      <c r="F11" s="236"/>
      <c r="G11" s="237"/>
      <c r="H11" s="6"/>
      <c r="I11" s="6"/>
      <c r="J11" s="6"/>
      <c r="K11" s="6"/>
      <c r="L11" s="6"/>
      <c r="M11" s="6"/>
      <c r="N11" s="6"/>
      <c r="O11" s="6"/>
      <c r="P11" s="6"/>
      <c r="Q11" s="6"/>
      <c r="R11" s="14"/>
      <c r="U11" s="236"/>
      <c r="V11" s="237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14"/>
      <c r="AJ11" s="236"/>
      <c r="AK11" s="237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14"/>
    </row>
    <row r="12" spans="2:48">
      <c r="B12" s="27" t="s">
        <v>43</v>
      </c>
      <c r="C12" s="49">
        <v>0.14285714285714285</v>
      </c>
      <c r="D12" s="81">
        <v>7</v>
      </c>
      <c r="F12" s="19"/>
      <c r="G12" s="7"/>
      <c r="H12" s="6"/>
      <c r="I12" s="6"/>
      <c r="J12" s="6"/>
      <c r="K12" s="6"/>
      <c r="L12" s="6"/>
      <c r="M12" s="6"/>
      <c r="N12" s="6"/>
      <c r="O12" s="6"/>
      <c r="P12" s="6"/>
      <c r="Q12" s="6"/>
      <c r="R12" s="14"/>
      <c r="U12" s="19"/>
      <c r="V12" s="7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14"/>
      <c r="AJ12" s="19"/>
      <c r="AK12" s="7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14"/>
    </row>
    <row r="13" spans="2:48">
      <c r="B13" s="27" t="s">
        <v>44</v>
      </c>
      <c r="C13" s="49">
        <v>0.16666666666666666</v>
      </c>
      <c r="D13" s="81">
        <v>6</v>
      </c>
      <c r="F13" s="15"/>
      <c r="G13" s="6"/>
      <c r="H13" s="9"/>
      <c r="I13" s="10" t="s">
        <v>11</v>
      </c>
      <c r="J13" s="10" t="s">
        <v>12</v>
      </c>
      <c r="K13" s="10" t="s">
        <v>13</v>
      </c>
      <c r="L13" s="10" t="s">
        <v>14</v>
      </c>
      <c r="M13" s="10" t="s">
        <v>15</v>
      </c>
      <c r="N13" s="7"/>
      <c r="O13" s="7"/>
      <c r="P13" s="7"/>
      <c r="Q13" s="7"/>
      <c r="R13" s="14"/>
      <c r="U13" s="15"/>
      <c r="V13" s="6"/>
      <c r="W13" s="9"/>
      <c r="X13" s="10" t="s">
        <v>23</v>
      </c>
      <c r="Y13" s="10" t="s">
        <v>26</v>
      </c>
      <c r="Z13" s="10" t="s">
        <v>27</v>
      </c>
      <c r="AA13" s="10" t="s">
        <v>28</v>
      </c>
      <c r="AB13" s="10"/>
      <c r="AC13" s="7"/>
      <c r="AD13" s="7"/>
      <c r="AE13" s="7"/>
      <c r="AF13" s="7"/>
      <c r="AG13" s="14"/>
      <c r="AJ13" s="15"/>
      <c r="AK13" s="6"/>
      <c r="AL13" s="9"/>
      <c r="AM13" s="10" t="s">
        <v>29</v>
      </c>
      <c r="AN13" s="10" t="s">
        <v>32</v>
      </c>
      <c r="AO13" s="10" t="s">
        <v>33</v>
      </c>
      <c r="AP13" s="10" t="s">
        <v>35</v>
      </c>
      <c r="AQ13" s="10"/>
      <c r="AR13" s="7"/>
      <c r="AS13" s="7"/>
      <c r="AT13" s="7"/>
      <c r="AU13" s="7"/>
      <c r="AV13" s="14"/>
    </row>
    <row r="14" spans="2:48">
      <c r="B14" s="27" t="s">
        <v>46</v>
      </c>
      <c r="C14" s="49">
        <v>0.2</v>
      </c>
      <c r="D14" s="81">
        <v>5</v>
      </c>
      <c r="F14" s="15"/>
      <c r="G14" s="6"/>
      <c r="H14" s="10" t="s">
        <v>11</v>
      </c>
      <c r="I14" s="55">
        <f>D18</f>
        <v>1</v>
      </c>
      <c r="J14" s="55">
        <f>'2. Pairwise_comparison'!V5</f>
        <v>3</v>
      </c>
      <c r="K14" s="55">
        <f>'2. Pairwise_comparison'!V6</f>
        <v>3</v>
      </c>
      <c r="L14" s="55">
        <f>'2. Pairwise_comparison'!V7</f>
        <v>3</v>
      </c>
      <c r="M14" s="55">
        <f>'2. Pairwise_comparison'!V8</f>
        <v>1</v>
      </c>
      <c r="N14" s="8"/>
      <c r="O14" s="8"/>
      <c r="P14" s="8"/>
      <c r="Q14" s="8"/>
      <c r="R14" s="14"/>
      <c r="U14" s="15"/>
      <c r="V14" s="6"/>
      <c r="W14" s="10" t="s">
        <v>23</v>
      </c>
      <c r="X14" s="55">
        <f>$D$18</f>
        <v>1</v>
      </c>
      <c r="Y14" s="55">
        <f>'2. Pairwise_comparison'!$V19</f>
        <v>5</v>
      </c>
      <c r="Z14" s="55">
        <f>'2. Pairwise_comparison'!$V20</f>
        <v>2</v>
      </c>
      <c r="AA14" s="55">
        <f>'2. Pairwise_comparison'!$V21</f>
        <v>2</v>
      </c>
      <c r="AB14" s="55"/>
      <c r="AC14" s="8"/>
      <c r="AD14" s="8"/>
      <c r="AE14" s="8"/>
      <c r="AF14" s="8"/>
      <c r="AG14" s="14"/>
      <c r="AJ14" s="15"/>
      <c r="AK14" s="6"/>
      <c r="AL14" s="10" t="s">
        <v>29</v>
      </c>
      <c r="AM14" s="11">
        <f>$D$18</f>
        <v>1</v>
      </c>
      <c r="AN14" s="11">
        <f>'2. Pairwise_comparison'!$V33</f>
        <v>7</v>
      </c>
      <c r="AO14" s="11">
        <f>'2. Pairwise_comparison'!$V34</f>
        <v>1</v>
      </c>
      <c r="AP14" s="11">
        <f>'2. Pairwise_comparison'!$V35</f>
        <v>5</v>
      </c>
      <c r="AQ14" s="11"/>
      <c r="AR14" s="8"/>
      <c r="AS14" s="8"/>
      <c r="AT14" s="8"/>
      <c r="AU14" s="8"/>
      <c r="AV14" s="14"/>
    </row>
    <row r="15" spans="2:48">
      <c r="B15" s="27" t="s">
        <v>47</v>
      </c>
      <c r="C15" s="49">
        <v>0.25</v>
      </c>
      <c r="D15" s="81">
        <v>4</v>
      </c>
      <c r="F15" s="15"/>
      <c r="G15" s="6"/>
      <c r="H15" s="10" t="s">
        <v>12</v>
      </c>
      <c r="I15" s="55">
        <f>IFERROR(INDEX($D$10:$D$26,MATCH(J$14,$C$10:$C$26,0)),0)</f>
        <v>0.33333333333333331</v>
      </c>
      <c r="J15" s="55">
        <f>D18</f>
        <v>1</v>
      </c>
      <c r="K15" s="55">
        <f>'2. Pairwise_comparison'!V9</f>
        <v>1</v>
      </c>
      <c r="L15" s="55">
        <f>'2. Pairwise_comparison'!V10</f>
        <v>1</v>
      </c>
      <c r="M15" s="55">
        <f>'2. Pairwise_comparison'!V11</f>
        <v>2</v>
      </c>
      <c r="N15" s="8"/>
      <c r="O15" s="8"/>
      <c r="P15" s="8"/>
      <c r="Q15" s="8"/>
      <c r="R15" s="14"/>
      <c r="U15" s="15"/>
      <c r="V15" s="6"/>
      <c r="W15" s="10" t="s">
        <v>26</v>
      </c>
      <c r="X15" s="55">
        <f>IFERROR(INDEX($D$10:$D$26,MATCH(Y$14,$C$10:$C$26,0)),0)</f>
        <v>0.2</v>
      </c>
      <c r="Y15" s="55">
        <f>$D$18</f>
        <v>1</v>
      </c>
      <c r="Z15" s="55">
        <f>'2. Pairwise_comparison'!$V23</f>
        <v>2</v>
      </c>
      <c r="AA15" s="55">
        <f>'2. Pairwise_comparison'!$V24</f>
        <v>2</v>
      </c>
      <c r="AB15" s="55"/>
      <c r="AC15" s="8"/>
      <c r="AD15" s="8"/>
      <c r="AE15" s="8"/>
      <c r="AF15" s="8"/>
      <c r="AG15" s="14"/>
      <c r="AJ15" s="15"/>
      <c r="AK15" s="6"/>
      <c r="AL15" s="10" t="s">
        <v>32</v>
      </c>
      <c r="AM15" s="11">
        <f>IFERROR(INDEX($D$10:$D$26,MATCH(AN$14,$C$10:$C$26,0)),0)</f>
        <v>0.14285714285714285</v>
      </c>
      <c r="AN15" s="11">
        <f>$D$18</f>
        <v>1</v>
      </c>
      <c r="AO15" s="11">
        <f>'2. Pairwise_comparison'!$V37</f>
        <v>0.16666666666666666</v>
      </c>
      <c r="AP15" s="11">
        <f>'2. Pairwise_comparison'!$V38</f>
        <v>3</v>
      </c>
      <c r="AQ15" s="11"/>
      <c r="AR15" s="8"/>
      <c r="AS15" s="8"/>
      <c r="AT15" s="8"/>
      <c r="AU15" s="8"/>
      <c r="AV15" s="14"/>
    </row>
    <row r="16" spans="2:48">
      <c r="B16" s="27" t="s">
        <v>48</v>
      </c>
      <c r="C16" s="49">
        <v>0.33333333333333331</v>
      </c>
      <c r="D16" s="81">
        <v>3</v>
      </c>
      <c r="F16" s="15"/>
      <c r="G16" s="6"/>
      <c r="H16" s="10" t="s">
        <v>13</v>
      </c>
      <c r="I16" s="55">
        <f>IFERROR(INDEX($D$10:$D$26,MATCH(K$14,$C$10:$C$26,0)),0)</f>
        <v>0.33333333333333331</v>
      </c>
      <c r="J16" s="55">
        <f>IFERROR(INDEX($D$10:$D$26,MATCH(K$15,$C$10:$C$26,0)),0)</f>
        <v>1</v>
      </c>
      <c r="K16" s="55">
        <f>D18</f>
        <v>1</v>
      </c>
      <c r="L16" s="55">
        <f>'2. Pairwise_comparison'!V12</f>
        <v>2</v>
      </c>
      <c r="M16" s="55">
        <f>'2. Pairwise_comparison'!V13</f>
        <v>0.5</v>
      </c>
      <c r="N16" s="8"/>
      <c r="O16" s="8"/>
      <c r="P16" s="8"/>
      <c r="Q16" s="8"/>
      <c r="R16" s="14"/>
      <c r="U16" s="15"/>
      <c r="V16" s="6"/>
      <c r="W16" s="10" t="s">
        <v>27</v>
      </c>
      <c r="X16" s="55">
        <f>IFERROR(INDEX($D$10:$D$26,MATCH(Z$14,$C$10:$C$26,0)),0)</f>
        <v>0.5</v>
      </c>
      <c r="Y16" s="55">
        <f>IFERROR(INDEX($D$10:$D$26,MATCH(Z$15,$C$10:$C$26,0)),0)</f>
        <v>0.5</v>
      </c>
      <c r="Z16" s="55">
        <f>$D$18</f>
        <v>1</v>
      </c>
      <c r="AA16" s="55">
        <f>'2. Pairwise_comparison'!$V26</f>
        <v>1</v>
      </c>
      <c r="AB16" s="55"/>
      <c r="AC16" s="8"/>
      <c r="AD16" s="8"/>
      <c r="AE16" s="8"/>
      <c r="AF16" s="8"/>
      <c r="AG16" s="14"/>
      <c r="AJ16" s="15"/>
      <c r="AK16" s="6"/>
      <c r="AL16" s="10" t="s">
        <v>33</v>
      </c>
      <c r="AM16" s="11">
        <f>IFERROR(INDEX($D$10:$D$26,MATCH(AO$14,$C$10:$C$26,0)),0)</f>
        <v>1</v>
      </c>
      <c r="AN16" s="11">
        <f>IFERROR(INDEX($D$10:$D$26,MATCH(AO$15,$C$10:$C$26,0)),0)</f>
        <v>6</v>
      </c>
      <c r="AO16" s="11">
        <f>$D$18</f>
        <v>1</v>
      </c>
      <c r="AP16" s="11">
        <f>'2. Pairwise_comparison'!$V40</f>
        <v>5</v>
      </c>
      <c r="AQ16" s="11"/>
      <c r="AR16" s="8"/>
      <c r="AS16" s="8"/>
      <c r="AT16" s="8"/>
      <c r="AU16" s="8"/>
      <c r="AV16" s="14"/>
    </row>
    <row r="17" spans="2:49">
      <c r="B17" s="27" t="s">
        <v>45</v>
      </c>
      <c r="C17" s="49">
        <v>0.5</v>
      </c>
      <c r="D17" s="81">
        <v>2</v>
      </c>
      <c r="F17" s="15"/>
      <c r="G17" s="6"/>
      <c r="H17" s="10" t="s">
        <v>14</v>
      </c>
      <c r="I17" s="55">
        <f>IFERROR(INDEX($D$10:$D$26,MATCH(L$14,$C$10:$C$26,0)),0)</f>
        <v>0.33333333333333331</v>
      </c>
      <c r="J17" s="55">
        <f>IFERROR(INDEX($D$10:$D$26,MATCH(L$15,$C$10:$C$26,0)),0)</f>
        <v>1</v>
      </c>
      <c r="K17" s="55">
        <f>IFERROR(INDEX($D$10:$D$26,MATCH(L16,$C$10:$C$26,0)),0)</f>
        <v>0.5</v>
      </c>
      <c r="L17" s="55">
        <f>D18</f>
        <v>1</v>
      </c>
      <c r="M17" s="55">
        <f>'2. Pairwise_comparison'!V14</f>
        <v>0.25</v>
      </c>
      <c r="N17" s="8"/>
      <c r="O17" s="8"/>
      <c r="P17" s="8"/>
      <c r="Q17" s="8"/>
      <c r="R17" s="14"/>
      <c r="U17" s="15"/>
      <c r="V17" s="6"/>
      <c r="W17" s="10" t="s">
        <v>28</v>
      </c>
      <c r="X17" s="55">
        <f>IFERROR(INDEX($D$10:$D$26,MATCH(AA$14,$C$10:$C$26,0)),0)</f>
        <v>0.5</v>
      </c>
      <c r="Y17" s="55">
        <f>IFERROR(INDEX($D$10:$D$26,MATCH(AA$15,$C$10:$C$26,0)),0)</f>
        <v>0.5</v>
      </c>
      <c r="Z17" s="55">
        <f>IFERROR(INDEX($D$10:$D$26,MATCH(AA16,$C$10:$C$26,0)),0)</f>
        <v>1</v>
      </c>
      <c r="AA17" s="55">
        <f>$D$18</f>
        <v>1</v>
      </c>
      <c r="AB17" s="55"/>
      <c r="AC17" s="8"/>
      <c r="AD17" s="8"/>
      <c r="AE17" s="8"/>
      <c r="AF17" s="8"/>
      <c r="AG17" s="14"/>
      <c r="AJ17" s="15"/>
      <c r="AK17" s="6"/>
      <c r="AL17" s="10" t="s">
        <v>35</v>
      </c>
      <c r="AM17" s="11">
        <f>IFERROR(INDEX($D$10:$D$26,MATCH(AP$14,$C$10:$C$26,0)),0)</f>
        <v>0.2</v>
      </c>
      <c r="AN17" s="11">
        <f>IFERROR(INDEX($D$10:$D$26,MATCH(AP$15,$C$10:$C$26,0)),0)</f>
        <v>0.33333333333333331</v>
      </c>
      <c r="AO17" s="11">
        <f>IFERROR(INDEX($D$10:$D$26,MATCH(AP16,$C$10:$C$26,0)),0)</f>
        <v>0.2</v>
      </c>
      <c r="AP17" s="11">
        <f>$D$18</f>
        <v>1</v>
      </c>
      <c r="AQ17" s="11"/>
      <c r="AR17" s="8"/>
      <c r="AS17" s="8"/>
      <c r="AT17" s="8"/>
      <c r="AU17" s="8"/>
      <c r="AV17" s="14"/>
    </row>
    <row r="18" spans="2:49">
      <c r="B18" s="27" t="s">
        <v>9</v>
      </c>
      <c r="C18" s="48">
        <v>1</v>
      </c>
      <c r="D18" s="81">
        <v>1</v>
      </c>
      <c r="F18" s="15"/>
      <c r="G18" s="6"/>
      <c r="H18" s="10" t="s">
        <v>15</v>
      </c>
      <c r="I18" s="55">
        <f>IFERROR(INDEX($D$10:$D$26,MATCH(M$14,$C$10:$C$26,0)),0)</f>
        <v>1</v>
      </c>
      <c r="J18" s="55">
        <f>IFERROR(INDEX($D$10:$D$26,MATCH(M$15,$C$10:$C$26,0)),0)</f>
        <v>0.5</v>
      </c>
      <c r="K18" s="55">
        <f>IFERROR(INDEX($D$10:$D$26,MATCH(M16,$C$10:$C$26,0)),0)</f>
        <v>2</v>
      </c>
      <c r="L18" s="55">
        <f>IFERROR(INDEX($D$10:$D$26,MATCH(M17,$C$10:$C$26,0)),0)</f>
        <v>4</v>
      </c>
      <c r="M18" s="55">
        <f>D18</f>
        <v>1</v>
      </c>
      <c r="N18" s="8"/>
      <c r="O18" s="8"/>
      <c r="P18" s="8"/>
      <c r="Q18" s="8"/>
      <c r="R18" s="14"/>
      <c r="U18" s="15"/>
      <c r="V18" s="6"/>
      <c r="W18" s="65"/>
      <c r="X18" s="133"/>
      <c r="Y18" s="133"/>
      <c r="Z18" s="133"/>
      <c r="AA18" s="133"/>
      <c r="AB18" s="132"/>
      <c r="AC18" s="8"/>
      <c r="AD18" s="8"/>
      <c r="AE18" s="8"/>
      <c r="AF18" s="8"/>
      <c r="AG18" s="14"/>
      <c r="AJ18" s="15"/>
      <c r="AK18" s="6"/>
      <c r="AL18" s="10"/>
      <c r="AM18" s="11"/>
      <c r="AN18" s="11"/>
      <c r="AO18" s="11"/>
      <c r="AP18" s="11"/>
      <c r="AQ18" s="11"/>
      <c r="AR18" s="8"/>
      <c r="AS18" s="8"/>
      <c r="AT18" s="8"/>
      <c r="AU18" s="8"/>
      <c r="AV18" s="14"/>
    </row>
    <row r="19" spans="2:49">
      <c r="B19" s="27" t="s">
        <v>8</v>
      </c>
      <c r="C19" s="48">
        <v>2</v>
      </c>
      <c r="D19" s="82">
        <v>0.5</v>
      </c>
      <c r="F19" s="15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14"/>
      <c r="U19" s="15"/>
      <c r="V19" s="7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14"/>
      <c r="AJ19" s="15"/>
      <c r="AK19" s="7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14"/>
    </row>
    <row r="20" spans="2:49" ht="15" thickBot="1">
      <c r="B20" s="27" t="s">
        <v>7</v>
      </c>
      <c r="C20" s="48">
        <v>3</v>
      </c>
      <c r="D20" s="82">
        <v>0.33333333333333331</v>
      </c>
      <c r="F20" s="16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8"/>
      <c r="U20" s="16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8"/>
      <c r="AJ20" s="16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8"/>
    </row>
    <row r="21" spans="2:49">
      <c r="B21" s="27" t="s">
        <v>6</v>
      </c>
      <c r="C21" s="48">
        <v>4</v>
      </c>
      <c r="D21" s="82">
        <v>0.25</v>
      </c>
      <c r="F21" s="234" t="s">
        <v>51</v>
      </c>
      <c r="G21" s="235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3"/>
      <c r="U21" s="234" t="s">
        <v>51</v>
      </c>
      <c r="V21" s="235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3"/>
      <c r="AJ21" s="234" t="s">
        <v>51</v>
      </c>
      <c r="AK21" s="235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3"/>
    </row>
    <row r="22" spans="2:49" ht="15" thickBot="1">
      <c r="B22" s="27" t="s">
        <v>5</v>
      </c>
      <c r="C22" s="48">
        <v>5</v>
      </c>
      <c r="D22" s="82">
        <v>0.2</v>
      </c>
      <c r="F22" s="236"/>
      <c r="G22" s="237"/>
      <c r="H22" s="6"/>
      <c r="I22" s="6"/>
      <c r="J22" s="6"/>
      <c r="K22" s="6"/>
      <c r="L22" s="6"/>
      <c r="M22" s="6"/>
      <c r="N22" s="6"/>
      <c r="O22" s="6"/>
      <c r="P22" s="6"/>
      <c r="Q22" s="6"/>
      <c r="R22" s="14"/>
      <c r="U22" s="236"/>
      <c r="V22" s="237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14"/>
      <c r="AJ22" s="236"/>
      <c r="AK22" s="237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14"/>
    </row>
    <row r="23" spans="2:49">
      <c r="B23" s="27" t="s">
        <v>4</v>
      </c>
      <c r="C23" s="48">
        <v>6</v>
      </c>
      <c r="D23" s="82">
        <v>0.16666666666666666</v>
      </c>
      <c r="F23" s="19"/>
      <c r="G23" s="7"/>
      <c r="H23" s="6"/>
      <c r="I23" s="6"/>
      <c r="J23" s="6"/>
      <c r="K23" s="6"/>
      <c r="L23" s="6"/>
      <c r="M23" s="6"/>
      <c r="N23" s="6"/>
      <c r="O23" s="6"/>
      <c r="P23" s="6"/>
      <c r="Q23" s="6"/>
      <c r="R23" s="14"/>
      <c r="U23" s="19"/>
      <c r="V23" s="7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14"/>
      <c r="AJ23" s="19"/>
      <c r="AK23" s="7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14"/>
    </row>
    <row r="24" spans="2:49">
      <c r="B24" s="27" t="s">
        <v>3</v>
      </c>
      <c r="C24" s="48">
        <v>7</v>
      </c>
      <c r="D24" s="82">
        <v>0.14285714285714285</v>
      </c>
      <c r="F24" s="15"/>
      <c r="G24" s="6"/>
      <c r="H24" s="10"/>
      <c r="I24" s="10" t="s">
        <v>11</v>
      </c>
      <c r="J24" s="10" t="s">
        <v>12</v>
      </c>
      <c r="K24" s="10" t="s">
        <v>13</v>
      </c>
      <c r="L24" s="10" t="s">
        <v>14</v>
      </c>
      <c r="M24" s="10" t="s">
        <v>15</v>
      </c>
      <c r="N24" s="7"/>
      <c r="O24" s="7"/>
      <c r="P24" s="7"/>
      <c r="Q24" s="7"/>
      <c r="R24" s="14"/>
      <c r="U24" s="15"/>
      <c r="V24" s="6"/>
      <c r="W24" s="10"/>
      <c r="X24" s="10" t="s">
        <v>23</v>
      </c>
      <c r="Y24" s="10" t="s">
        <v>26</v>
      </c>
      <c r="Z24" s="10" t="s">
        <v>27</v>
      </c>
      <c r="AA24" s="10" t="s">
        <v>28</v>
      </c>
      <c r="AB24" s="10"/>
      <c r="AC24" s="7"/>
      <c r="AD24" s="7"/>
      <c r="AE24" s="7"/>
      <c r="AF24" s="7"/>
      <c r="AG24" s="14"/>
      <c r="AJ24" s="15"/>
      <c r="AK24" s="6"/>
      <c r="AL24" s="10"/>
      <c r="AM24" s="10" t="s">
        <v>29</v>
      </c>
      <c r="AN24" s="10" t="s">
        <v>32</v>
      </c>
      <c r="AO24" s="10" t="s">
        <v>33</v>
      </c>
      <c r="AP24" s="10" t="s">
        <v>35</v>
      </c>
      <c r="AQ24" s="10"/>
      <c r="AR24" s="7"/>
      <c r="AS24" s="7"/>
      <c r="AT24" s="7"/>
      <c r="AU24" s="7"/>
      <c r="AV24" s="14"/>
    </row>
    <row r="25" spans="2:49">
      <c r="B25" s="27" t="s">
        <v>2</v>
      </c>
      <c r="C25" s="48">
        <v>8</v>
      </c>
      <c r="D25" s="82">
        <v>0.125</v>
      </c>
      <c r="F25" s="15"/>
      <c r="G25" s="6"/>
      <c r="H25" s="10" t="s">
        <v>11</v>
      </c>
      <c r="I25" s="55">
        <f>I14</f>
        <v>1</v>
      </c>
      <c r="J25" s="55">
        <f t="shared" ref="J25:M25" si="0">J14</f>
        <v>3</v>
      </c>
      <c r="K25" s="55">
        <f t="shared" si="0"/>
        <v>3</v>
      </c>
      <c r="L25" s="55">
        <f t="shared" si="0"/>
        <v>3</v>
      </c>
      <c r="M25" s="55">
        <f t="shared" si="0"/>
        <v>1</v>
      </c>
      <c r="N25" s="8"/>
      <c r="O25" s="8"/>
      <c r="P25" s="8"/>
      <c r="Q25" s="8"/>
      <c r="R25" s="14"/>
      <c r="U25" s="15"/>
      <c r="V25" s="6"/>
      <c r="W25" s="10" t="s">
        <v>23</v>
      </c>
      <c r="X25" s="55">
        <f>X14</f>
        <v>1</v>
      </c>
      <c r="Y25" s="55">
        <f t="shared" ref="Y25:AA25" si="1">Y14</f>
        <v>5</v>
      </c>
      <c r="Z25" s="55">
        <f t="shared" si="1"/>
        <v>2</v>
      </c>
      <c r="AA25" s="55">
        <f t="shared" si="1"/>
        <v>2</v>
      </c>
      <c r="AB25" s="55"/>
      <c r="AC25" s="8"/>
      <c r="AD25" s="8"/>
      <c r="AE25" s="8"/>
      <c r="AF25" s="8"/>
      <c r="AG25" s="14"/>
      <c r="AJ25" s="15"/>
      <c r="AK25" s="6"/>
      <c r="AL25" s="10" t="s">
        <v>29</v>
      </c>
      <c r="AM25" s="11">
        <f>AM14</f>
        <v>1</v>
      </c>
      <c r="AN25" s="11">
        <f t="shared" ref="AN25:AP25" si="2">AN14</f>
        <v>7</v>
      </c>
      <c r="AO25" s="11">
        <f t="shared" si="2"/>
        <v>1</v>
      </c>
      <c r="AP25" s="11">
        <f t="shared" si="2"/>
        <v>5</v>
      </c>
      <c r="AQ25" s="11"/>
      <c r="AR25" s="8"/>
      <c r="AS25" s="8"/>
      <c r="AT25" s="8"/>
      <c r="AU25" s="8"/>
      <c r="AV25" s="14"/>
    </row>
    <row r="26" spans="2:49" ht="15" thickBot="1">
      <c r="B26" s="28" t="s">
        <v>1</v>
      </c>
      <c r="C26" s="50">
        <v>9</v>
      </c>
      <c r="D26" s="82">
        <v>0.1111111111111111</v>
      </c>
      <c r="F26" s="15"/>
      <c r="G26" s="6"/>
      <c r="H26" s="10" t="s">
        <v>12</v>
      </c>
      <c r="I26" s="55">
        <f>I15</f>
        <v>0.33333333333333331</v>
      </c>
      <c r="J26" s="55">
        <f t="shared" ref="J26:M29" si="3">J15</f>
        <v>1</v>
      </c>
      <c r="K26" s="55">
        <f t="shared" si="3"/>
        <v>1</v>
      </c>
      <c r="L26" s="55">
        <f t="shared" si="3"/>
        <v>1</v>
      </c>
      <c r="M26" s="55">
        <f t="shared" si="3"/>
        <v>2</v>
      </c>
      <c r="N26" s="8"/>
      <c r="O26" s="8"/>
      <c r="P26" s="8"/>
      <c r="Q26" s="8"/>
      <c r="R26" s="14"/>
      <c r="U26" s="15"/>
      <c r="V26" s="6"/>
      <c r="W26" s="10" t="s">
        <v>26</v>
      </c>
      <c r="X26" s="55">
        <f>X15</f>
        <v>0.2</v>
      </c>
      <c r="Y26" s="55">
        <f t="shared" ref="Y26:AA28" si="4">Y15</f>
        <v>1</v>
      </c>
      <c r="Z26" s="55">
        <f t="shared" si="4"/>
        <v>2</v>
      </c>
      <c r="AA26" s="55">
        <f t="shared" si="4"/>
        <v>2</v>
      </c>
      <c r="AB26" s="55"/>
      <c r="AC26" s="8"/>
      <c r="AD26" s="8"/>
      <c r="AE26" s="8"/>
      <c r="AF26" s="8"/>
      <c r="AG26" s="14"/>
      <c r="AJ26" s="15"/>
      <c r="AK26" s="6"/>
      <c r="AL26" s="10" t="s">
        <v>32</v>
      </c>
      <c r="AM26" s="11">
        <f>AM15</f>
        <v>0.14285714285714285</v>
      </c>
      <c r="AN26" s="11">
        <f t="shared" ref="AN26:AP28" si="5">AN15</f>
        <v>1</v>
      </c>
      <c r="AO26" s="11">
        <f t="shared" si="5"/>
        <v>0.16666666666666666</v>
      </c>
      <c r="AP26" s="11">
        <f t="shared" si="5"/>
        <v>3</v>
      </c>
      <c r="AQ26" s="11"/>
      <c r="AR26" s="8"/>
      <c r="AS26" s="8"/>
      <c r="AT26" s="8"/>
      <c r="AU26" s="8"/>
      <c r="AV26" s="14"/>
    </row>
    <row r="27" spans="2:49">
      <c r="F27" s="15"/>
      <c r="G27" s="6"/>
      <c r="H27" s="10" t="s">
        <v>13</v>
      </c>
      <c r="I27" s="55">
        <f>I16</f>
        <v>0.33333333333333331</v>
      </c>
      <c r="J27" s="55">
        <f t="shared" si="3"/>
        <v>1</v>
      </c>
      <c r="K27" s="55">
        <f t="shared" si="3"/>
        <v>1</v>
      </c>
      <c r="L27" s="55">
        <f t="shared" si="3"/>
        <v>2</v>
      </c>
      <c r="M27" s="55">
        <f t="shared" si="3"/>
        <v>0.5</v>
      </c>
      <c r="N27" s="8"/>
      <c r="O27" s="8"/>
      <c r="P27" s="8"/>
      <c r="Q27" s="8"/>
      <c r="R27" s="14"/>
      <c r="U27" s="15"/>
      <c r="V27" s="6"/>
      <c r="W27" s="10" t="s">
        <v>27</v>
      </c>
      <c r="X27" s="55">
        <f>X16</f>
        <v>0.5</v>
      </c>
      <c r="Y27" s="55">
        <f t="shared" si="4"/>
        <v>0.5</v>
      </c>
      <c r="Z27" s="55">
        <f t="shared" si="4"/>
        <v>1</v>
      </c>
      <c r="AA27" s="55">
        <f t="shared" si="4"/>
        <v>1</v>
      </c>
      <c r="AB27" s="55"/>
      <c r="AC27" s="8"/>
      <c r="AD27" s="8"/>
      <c r="AE27" s="8"/>
      <c r="AF27" s="8"/>
      <c r="AG27" s="14"/>
      <c r="AJ27" s="15"/>
      <c r="AK27" s="6"/>
      <c r="AL27" s="10" t="s">
        <v>33</v>
      </c>
      <c r="AM27" s="11">
        <f>AM16</f>
        <v>1</v>
      </c>
      <c r="AN27" s="11">
        <f t="shared" si="5"/>
        <v>6</v>
      </c>
      <c r="AO27" s="11">
        <f t="shared" si="5"/>
        <v>1</v>
      </c>
      <c r="AP27" s="11">
        <f t="shared" si="5"/>
        <v>5</v>
      </c>
      <c r="AQ27" s="11"/>
      <c r="AR27" s="8"/>
      <c r="AS27" s="8"/>
      <c r="AT27" s="8"/>
      <c r="AU27" s="8"/>
      <c r="AV27" s="14"/>
      <c r="AW27" s="4"/>
    </row>
    <row r="28" spans="2:49" ht="15" thickBot="1">
      <c r="B28" s="3"/>
      <c r="F28" s="15"/>
      <c r="G28" s="6"/>
      <c r="H28" s="10" t="s">
        <v>14</v>
      </c>
      <c r="I28" s="55">
        <f>I17</f>
        <v>0.33333333333333331</v>
      </c>
      <c r="J28" s="55">
        <f t="shared" si="3"/>
        <v>1</v>
      </c>
      <c r="K28" s="55">
        <f t="shared" si="3"/>
        <v>0.5</v>
      </c>
      <c r="L28" s="55">
        <f t="shared" si="3"/>
        <v>1</v>
      </c>
      <c r="M28" s="55">
        <f t="shared" si="3"/>
        <v>0.25</v>
      </c>
      <c r="N28" s="8"/>
      <c r="O28" s="8"/>
      <c r="P28" s="8"/>
      <c r="Q28" s="8"/>
      <c r="R28" s="14"/>
      <c r="U28" s="15"/>
      <c r="V28" s="6"/>
      <c r="W28" s="10" t="s">
        <v>28</v>
      </c>
      <c r="X28" s="55">
        <f>X17</f>
        <v>0.5</v>
      </c>
      <c r="Y28" s="55">
        <f t="shared" si="4"/>
        <v>0.5</v>
      </c>
      <c r="Z28" s="55">
        <f t="shared" si="4"/>
        <v>1</v>
      </c>
      <c r="AA28" s="55">
        <f t="shared" si="4"/>
        <v>1</v>
      </c>
      <c r="AB28" s="55"/>
      <c r="AC28" s="8"/>
      <c r="AD28" s="8"/>
      <c r="AE28" s="8"/>
      <c r="AF28" s="8"/>
      <c r="AG28" s="14"/>
      <c r="AJ28" s="15"/>
      <c r="AK28" s="6"/>
      <c r="AL28" s="10" t="s">
        <v>35</v>
      </c>
      <c r="AM28" s="11">
        <f>AM17</f>
        <v>0.2</v>
      </c>
      <c r="AN28" s="11">
        <f t="shared" si="5"/>
        <v>0.33333333333333331</v>
      </c>
      <c r="AO28" s="11">
        <f t="shared" si="5"/>
        <v>0.2</v>
      </c>
      <c r="AP28" s="11">
        <f t="shared" si="5"/>
        <v>1</v>
      </c>
      <c r="AQ28" s="11"/>
      <c r="AR28" s="8"/>
      <c r="AS28" s="8"/>
      <c r="AT28" s="8"/>
      <c r="AU28" s="8"/>
      <c r="AV28" s="14"/>
      <c r="AW28" s="4"/>
    </row>
    <row r="29" spans="2:49">
      <c r="B29" s="84" t="s">
        <v>52</v>
      </c>
      <c r="C29" s="85" t="s">
        <v>53</v>
      </c>
      <c r="F29" s="15"/>
      <c r="G29" s="6"/>
      <c r="H29" s="10" t="s">
        <v>15</v>
      </c>
      <c r="I29" s="55">
        <f>I18</f>
        <v>1</v>
      </c>
      <c r="J29" s="55">
        <f t="shared" si="3"/>
        <v>0.5</v>
      </c>
      <c r="K29" s="55">
        <f t="shared" si="3"/>
        <v>2</v>
      </c>
      <c r="L29" s="55">
        <f t="shared" si="3"/>
        <v>4</v>
      </c>
      <c r="M29" s="55">
        <f t="shared" si="3"/>
        <v>1</v>
      </c>
      <c r="N29" s="8"/>
      <c r="O29" s="8"/>
      <c r="P29" s="8"/>
      <c r="Q29" s="8"/>
      <c r="R29" s="14"/>
      <c r="U29" s="15"/>
      <c r="V29" s="6"/>
      <c r="W29" s="65"/>
      <c r="X29" s="133"/>
      <c r="Y29" s="133"/>
      <c r="Z29" s="133"/>
      <c r="AA29" s="133"/>
      <c r="AB29" s="132"/>
      <c r="AC29" s="8"/>
      <c r="AD29" s="8"/>
      <c r="AE29" s="8"/>
      <c r="AF29" s="8"/>
      <c r="AG29" s="14"/>
      <c r="AJ29" s="15"/>
      <c r="AK29" s="6"/>
      <c r="AL29" s="10"/>
      <c r="AM29" s="11"/>
      <c r="AN29" s="11"/>
      <c r="AO29" s="11"/>
      <c r="AP29" s="11"/>
      <c r="AQ29" s="11"/>
      <c r="AR29" s="8"/>
      <c r="AS29" s="8"/>
      <c r="AT29" s="8"/>
      <c r="AU29" s="8"/>
      <c r="AV29" s="14"/>
      <c r="AW29" s="4"/>
    </row>
    <row r="30" spans="2:49">
      <c r="B30" s="30">
        <v>1</v>
      </c>
      <c r="C30" s="86">
        <v>0</v>
      </c>
      <c r="F30" s="15"/>
      <c r="G30" s="7"/>
      <c r="H30" s="24" t="s">
        <v>54</v>
      </c>
      <c r="I30" s="21">
        <f>SUM(I25:I29)</f>
        <v>3</v>
      </c>
      <c r="J30" s="21">
        <f>SUM(J25:J29)</f>
        <v>6.5</v>
      </c>
      <c r="K30" s="21">
        <f>SUM(K25:K29)</f>
        <v>7.5</v>
      </c>
      <c r="L30" s="21">
        <f>SUM(L25:L29)</f>
        <v>11</v>
      </c>
      <c r="M30" s="21">
        <f>SUM(M25:M29)</f>
        <v>4.75</v>
      </c>
      <c r="N30" s="8"/>
      <c r="O30" s="8"/>
      <c r="P30" s="8"/>
      <c r="Q30" s="8"/>
      <c r="R30" s="14"/>
      <c r="U30" s="15"/>
      <c r="V30" s="7"/>
      <c r="W30" s="24" t="s">
        <v>54</v>
      </c>
      <c r="X30" s="21">
        <f>SUM(X25:X28)</f>
        <v>2.2000000000000002</v>
      </c>
      <c r="Y30" s="21">
        <f t="shared" ref="Y30:AA30" si="6">SUM(Y25:Y28)</f>
        <v>7</v>
      </c>
      <c r="Z30" s="21">
        <f t="shared" si="6"/>
        <v>6</v>
      </c>
      <c r="AA30" s="21">
        <f t="shared" si="6"/>
        <v>6</v>
      </c>
      <c r="AB30" s="21"/>
      <c r="AC30" s="8"/>
      <c r="AD30" s="8"/>
      <c r="AE30" s="8"/>
      <c r="AF30" s="8"/>
      <c r="AG30" s="14"/>
      <c r="AJ30" s="15"/>
      <c r="AK30" s="7"/>
      <c r="AL30" s="24" t="s">
        <v>54</v>
      </c>
      <c r="AM30" s="22">
        <f>SUM(AM25:AM28)</f>
        <v>2.342857142857143</v>
      </c>
      <c r="AN30" s="22">
        <f t="shared" ref="AN30:AO30" si="7">SUM(AN25:AN28)</f>
        <v>14.333333333333334</v>
      </c>
      <c r="AO30" s="22">
        <f t="shared" si="7"/>
        <v>2.3666666666666671</v>
      </c>
      <c r="AP30" s="22">
        <f>SUM(AP25:AP28)</f>
        <v>14</v>
      </c>
      <c r="AQ30" s="22"/>
      <c r="AR30" s="8"/>
      <c r="AS30" s="8"/>
      <c r="AT30" s="8"/>
      <c r="AU30" s="8"/>
      <c r="AV30" s="14"/>
      <c r="AW30" s="4"/>
    </row>
    <row r="31" spans="2:49">
      <c r="B31" s="30">
        <v>2</v>
      </c>
      <c r="C31" s="86">
        <v>0</v>
      </c>
      <c r="F31" s="15"/>
      <c r="G31" s="7"/>
      <c r="H31" s="8"/>
      <c r="I31" s="8"/>
      <c r="J31" s="8"/>
      <c r="K31" s="8"/>
      <c r="L31" s="8"/>
      <c r="M31" s="8"/>
      <c r="N31" s="8"/>
      <c r="O31" s="8"/>
      <c r="P31" s="8"/>
      <c r="Q31" s="8"/>
      <c r="R31" s="14"/>
      <c r="U31" s="15"/>
      <c r="V31" s="7"/>
      <c r="W31" s="8"/>
      <c r="X31" s="8"/>
      <c r="Y31" s="8"/>
      <c r="Z31" s="8"/>
      <c r="AA31" s="25"/>
      <c r="AB31" s="8"/>
      <c r="AC31" s="8"/>
      <c r="AD31" s="8"/>
      <c r="AE31" s="8"/>
      <c r="AF31" s="8"/>
      <c r="AG31" s="14"/>
      <c r="AJ31" s="15"/>
      <c r="AK31" s="7"/>
      <c r="AL31" s="8"/>
      <c r="AM31" s="8"/>
      <c r="AN31" s="8"/>
      <c r="AO31" s="8"/>
      <c r="AP31" s="25"/>
      <c r="AQ31" s="8"/>
      <c r="AR31" s="8"/>
      <c r="AS31" s="8"/>
      <c r="AT31" s="8"/>
      <c r="AU31" s="8"/>
      <c r="AV31" s="14"/>
      <c r="AW31" s="4"/>
    </row>
    <row r="32" spans="2:49" ht="15" thickBot="1">
      <c r="B32" s="30">
        <v>3</v>
      </c>
      <c r="C32" s="86">
        <v>0.57999999999999996</v>
      </c>
      <c r="F32" s="16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8"/>
      <c r="U32" s="16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8"/>
      <c r="AJ32" s="16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8"/>
      <c r="AW32" s="4"/>
    </row>
    <row r="33" spans="2:49">
      <c r="B33" s="30">
        <v>4</v>
      </c>
      <c r="C33" s="86">
        <v>0.9</v>
      </c>
      <c r="F33" s="234" t="s">
        <v>55</v>
      </c>
      <c r="G33" s="235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3"/>
      <c r="U33" s="234" t="s">
        <v>55</v>
      </c>
      <c r="V33" s="235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3"/>
      <c r="AJ33" s="234" t="s">
        <v>55</v>
      </c>
      <c r="AK33" s="235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3"/>
      <c r="AW33" s="4"/>
    </row>
    <row r="34" spans="2:49" ht="15" thickBot="1">
      <c r="B34" s="30">
        <v>5</v>
      </c>
      <c r="C34" s="86">
        <v>1.1200000000000001</v>
      </c>
      <c r="F34" s="236"/>
      <c r="G34" s="237"/>
      <c r="H34" s="6"/>
      <c r="I34" s="6"/>
      <c r="J34" s="6"/>
      <c r="K34" s="6"/>
      <c r="L34" s="6"/>
      <c r="M34" s="6"/>
      <c r="N34" s="6"/>
      <c r="O34" s="6"/>
      <c r="P34" s="6"/>
      <c r="Q34" s="6"/>
      <c r="R34" s="14"/>
      <c r="U34" s="236"/>
      <c r="V34" s="237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14"/>
      <c r="AJ34" s="236"/>
      <c r="AK34" s="237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14"/>
    </row>
    <row r="35" spans="2:49">
      <c r="B35" s="30">
        <v>6</v>
      </c>
      <c r="C35" s="86">
        <v>1.24</v>
      </c>
      <c r="F35" s="19"/>
      <c r="G35" s="7"/>
      <c r="H35" s="6"/>
      <c r="I35" s="6"/>
      <c r="J35" s="6"/>
      <c r="K35" s="6"/>
      <c r="L35" s="6"/>
      <c r="M35" s="6"/>
      <c r="N35" s="6"/>
      <c r="O35" s="6"/>
      <c r="P35" s="6"/>
      <c r="Q35" s="6"/>
      <c r="R35" s="14"/>
      <c r="U35" s="19"/>
      <c r="V35" s="7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14"/>
      <c r="AJ35" s="19"/>
      <c r="AK35" s="7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14"/>
    </row>
    <row r="36" spans="2:49">
      <c r="B36" s="30">
        <v>7</v>
      </c>
      <c r="C36" s="86">
        <v>1.32</v>
      </c>
      <c r="F36" s="15"/>
      <c r="G36" s="6"/>
      <c r="H36" s="10"/>
      <c r="I36" s="10" t="s">
        <v>11</v>
      </c>
      <c r="J36" s="10" t="s">
        <v>12</v>
      </c>
      <c r="K36" s="10" t="s">
        <v>13</v>
      </c>
      <c r="L36" s="10" t="s">
        <v>14</v>
      </c>
      <c r="M36" s="10" t="s">
        <v>15</v>
      </c>
      <c r="N36" s="242"/>
      <c r="O36" s="243"/>
      <c r="P36" s="243"/>
      <c r="Q36" s="243"/>
      <c r="R36" s="244"/>
      <c r="U36" s="15"/>
      <c r="V36" s="6"/>
      <c r="W36" s="10"/>
      <c r="X36" s="10" t="s">
        <v>23</v>
      </c>
      <c r="Y36" s="10" t="s">
        <v>26</v>
      </c>
      <c r="Z36" s="10" t="s">
        <v>27</v>
      </c>
      <c r="AA36" s="10" t="s">
        <v>28</v>
      </c>
      <c r="AB36" s="10"/>
      <c r="AC36" s="59"/>
      <c r="AD36" s="60"/>
      <c r="AE36" s="60"/>
      <c r="AF36" s="60"/>
      <c r="AG36" s="61"/>
      <c r="AJ36" s="15"/>
      <c r="AK36" s="6"/>
      <c r="AL36" s="10"/>
      <c r="AM36" s="10" t="s">
        <v>29</v>
      </c>
      <c r="AN36" s="10" t="s">
        <v>32</v>
      </c>
      <c r="AO36" s="10" t="s">
        <v>33</v>
      </c>
      <c r="AP36" s="10" t="s">
        <v>35</v>
      </c>
      <c r="AQ36" s="10"/>
      <c r="AR36" s="59"/>
      <c r="AS36" s="60"/>
      <c r="AT36" s="60"/>
      <c r="AU36" s="60"/>
      <c r="AV36" s="61"/>
    </row>
    <row r="37" spans="2:49">
      <c r="B37" s="30">
        <v>8</v>
      </c>
      <c r="C37" s="86">
        <v>1.41</v>
      </c>
      <c r="F37" s="15"/>
      <c r="G37" s="6"/>
      <c r="H37" s="10" t="s">
        <v>11</v>
      </c>
      <c r="I37" s="56">
        <f>I25/I$30</f>
        <v>0.33333333333333331</v>
      </c>
      <c r="J37" s="56">
        <f>J25/J$30</f>
        <v>0.46153846153846156</v>
      </c>
      <c r="K37" s="56">
        <f t="shared" ref="K37:M37" si="8">K25/K$30</f>
        <v>0.4</v>
      </c>
      <c r="L37" s="56">
        <f t="shared" si="8"/>
        <v>0.27272727272727271</v>
      </c>
      <c r="M37" s="56">
        <f t="shared" si="8"/>
        <v>0.21052631578947367</v>
      </c>
      <c r="N37" s="88">
        <f>AVERAGE(I37:M37)</f>
        <v>0.3356250766777083</v>
      </c>
      <c r="O37" s="52"/>
      <c r="P37" s="52"/>
      <c r="Q37" s="52"/>
      <c r="R37" s="14"/>
      <c r="S37" s="2"/>
      <c r="U37" s="15"/>
      <c r="V37" s="6"/>
      <c r="W37" s="10" t="s">
        <v>23</v>
      </c>
      <c r="X37" s="56">
        <f>X25/X$30</f>
        <v>0.45454545454545453</v>
      </c>
      <c r="Y37" s="56">
        <f>Y25/Y$30</f>
        <v>0.7142857142857143</v>
      </c>
      <c r="Z37" s="56">
        <f t="shared" ref="Z37:AA37" si="9">Z25/Z$30</f>
        <v>0.33333333333333331</v>
      </c>
      <c r="AA37" s="56">
        <f t="shared" si="9"/>
        <v>0.33333333333333331</v>
      </c>
      <c r="AB37" s="56"/>
      <c r="AC37" s="88">
        <f>AVERAGE(X37:AA37)</f>
        <v>0.45887445887445882</v>
      </c>
      <c r="AD37" s="52"/>
      <c r="AE37" s="52"/>
      <c r="AF37" s="52"/>
      <c r="AG37" s="14"/>
      <c r="AJ37" s="15"/>
      <c r="AK37" s="6"/>
      <c r="AL37" s="10" t="s">
        <v>29</v>
      </c>
      <c r="AM37" s="20">
        <f>AM25/AM$30</f>
        <v>0.42682926829268292</v>
      </c>
      <c r="AN37" s="20">
        <f>AN25/AN$30</f>
        <v>0.48837209302325579</v>
      </c>
      <c r="AO37" s="20">
        <f t="shared" ref="AO37:AP37" si="10">AO25/AO$30</f>
        <v>0.42253521126760557</v>
      </c>
      <c r="AP37" s="20">
        <f t="shared" si="10"/>
        <v>0.35714285714285715</v>
      </c>
      <c r="AQ37" s="20"/>
      <c r="AR37" s="21">
        <f>AVERAGE(AM37:AP37)</f>
        <v>0.42371985743160034</v>
      </c>
      <c r="AS37" s="52"/>
      <c r="AT37" s="52"/>
      <c r="AU37" s="52"/>
      <c r="AV37" s="14"/>
    </row>
    <row r="38" spans="2:49">
      <c r="B38" s="30">
        <v>9</v>
      </c>
      <c r="C38" s="86">
        <v>1.45</v>
      </c>
      <c r="F38" s="15"/>
      <c r="G38" s="6"/>
      <c r="H38" s="10" t="s">
        <v>12</v>
      </c>
      <c r="I38" s="56">
        <f>I26/I$30</f>
        <v>0.1111111111111111</v>
      </c>
      <c r="J38" s="56">
        <f t="shared" ref="J38:M41" si="11">J26/J$30</f>
        <v>0.15384615384615385</v>
      </c>
      <c r="K38" s="56">
        <f t="shared" si="11"/>
        <v>0.13333333333333333</v>
      </c>
      <c r="L38" s="56">
        <f t="shared" si="11"/>
        <v>9.0909090909090912E-2</v>
      </c>
      <c r="M38" s="56">
        <f t="shared" si="11"/>
        <v>0.42105263157894735</v>
      </c>
      <c r="N38" s="88">
        <f>AVERAGE(I38:M38)</f>
        <v>0.18205046415572732</v>
      </c>
      <c r="O38" s="52"/>
      <c r="P38" s="52"/>
      <c r="Q38" s="52"/>
      <c r="R38" s="14"/>
      <c r="U38" s="15"/>
      <c r="V38" s="6"/>
      <c r="W38" s="10" t="s">
        <v>26</v>
      </c>
      <c r="X38" s="56">
        <f>X26/X$30</f>
        <v>9.0909090909090912E-2</v>
      </c>
      <c r="Y38" s="56">
        <f t="shared" ref="Y38:AA38" si="12">Y26/Y$30</f>
        <v>0.14285714285714285</v>
      </c>
      <c r="Z38" s="56">
        <f t="shared" si="12"/>
        <v>0.33333333333333331</v>
      </c>
      <c r="AA38" s="56">
        <f t="shared" si="12"/>
        <v>0.33333333333333331</v>
      </c>
      <c r="AB38" s="56"/>
      <c r="AC38" s="88">
        <f t="shared" ref="AC38:AC39" si="13">AVERAGE(X38:AA38)</f>
        <v>0.22510822510822509</v>
      </c>
      <c r="AD38" s="52"/>
      <c r="AE38" s="52"/>
      <c r="AF38" s="52"/>
      <c r="AG38" s="14"/>
      <c r="AJ38" s="15"/>
      <c r="AK38" s="6"/>
      <c r="AL38" s="10" t="s">
        <v>32</v>
      </c>
      <c r="AM38" s="20">
        <f>AM26/AM$30</f>
        <v>6.0975609756097553E-2</v>
      </c>
      <c r="AN38" s="20">
        <f t="shared" ref="AN38:AP38" si="14">AN26/AN$30</f>
        <v>6.9767441860465115E-2</v>
      </c>
      <c r="AO38" s="20">
        <f t="shared" si="14"/>
        <v>7.0422535211267581E-2</v>
      </c>
      <c r="AP38" s="20">
        <f t="shared" si="14"/>
        <v>0.21428571428571427</v>
      </c>
      <c r="AQ38" s="20"/>
      <c r="AR38" s="21">
        <f>AVERAGE(AM38:AP38)</f>
        <v>0.10386282527838614</v>
      </c>
      <c r="AS38" s="52"/>
      <c r="AT38" s="52"/>
      <c r="AU38" s="52"/>
      <c r="AV38" s="14"/>
    </row>
    <row r="39" spans="2:49" ht="15" thickBot="1">
      <c r="B39" s="31">
        <v>10</v>
      </c>
      <c r="C39" s="87">
        <v>1.49</v>
      </c>
      <c r="F39" s="15"/>
      <c r="G39" s="6"/>
      <c r="H39" s="10" t="s">
        <v>13</v>
      </c>
      <c r="I39" s="56">
        <f>I27/I$30</f>
        <v>0.1111111111111111</v>
      </c>
      <c r="J39" s="56">
        <f t="shared" si="11"/>
        <v>0.15384615384615385</v>
      </c>
      <c r="K39" s="56">
        <f t="shared" si="11"/>
        <v>0.13333333333333333</v>
      </c>
      <c r="L39" s="56">
        <f t="shared" si="11"/>
        <v>0.18181818181818182</v>
      </c>
      <c r="M39" s="56">
        <f t="shared" si="11"/>
        <v>0.10526315789473684</v>
      </c>
      <c r="N39" s="88">
        <f>AVERAGE(I39:M39)</f>
        <v>0.1370743876007034</v>
      </c>
      <c r="O39" s="52"/>
      <c r="P39" s="52"/>
      <c r="Q39" s="52"/>
      <c r="R39" s="14"/>
      <c r="U39" s="15"/>
      <c r="V39" s="6"/>
      <c r="W39" s="10" t="s">
        <v>27</v>
      </c>
      <c r="X39" s="56">
        <f>X27/X$30</f>
        <v>0.22727272727272727</v>
      </c>
      <c r="Y39" s="56">
        <f t="shared" ref="Y39:AA39" si="15">Y27/Y$30</f>
        <v>7.1428571428571425E-2</v>
      </c>
      <c r="Z39" s="56">
        <f t="shared" si="15"/>
        <v>0.16666666666666666</v>
      </c>
      <c r="AA39" s="56">
        <f t="shared" si="15"/>
        <v>0.16666666666666666</v>
      </c>
      <c r="AB39" s="56"/>
      <c r="AC39" s="88">
        <f t="shared" si="13"/>
        <v>0.15800865800865799</v>
      </c>
      <c r="AD39" s="52"/>
      <c r="AE39" s="52"/>
      <c r="AF39" s="52"/>
      <c r="AG39" s="14"/>
      <c r="AJ39" s="15"/>
      <c r="AK39" s="6"/>
      <c r="AL39" s="10" t="s">
        <v>33</v>
      </c>
      <c r="AM39" s="20">
        <f>AM27/AM$30</f>
        <v>0.42682926829268292</v>
      </c>
      <c r="AN39" s="20">
        <f t="shared" ref="AN39:AP39" si="16">AN27/AN$30</f>
        <v>0.41860465116279066</v>
      </c>
      <c r="AO39" s="20">
        <f t="shared" si="16"/>
        <v>0.42253521126760557</v>
      </c>
      <c r="AP39" s="20">
        <f t="shared" si="16"/>
        <v>0.35714285714285715</v>
      </c>
      <c r="AQ39" s="20"/>
      <c r="AR39" s="21">
        <f>AVERAGE(AM39:AP39)</f>
        <v>0.40627799696648409</v>
      </c>
      <c r="AS39" s="52"/>
      <c r="AT39" s="52"/>
      <c r="AU39" s="52"/>
      <c r="AV39" s="14"/>
    </row>
    <row r="40" spans="2:49" ht="15" thickBot="1">
      <c r="F40" s="15"/>
      <c r="G40" s="6"/>
      <c r="H40" s="10" t="s">
        <v>14</v>
      </c>
      <c r="I40" s="56">
        <f>I28/I$30</f>
        <v>0.1111111111111111</v>
      </c>
      <c r="J40" s="56">
        <f t="shared" si="11"/>
        <v>0.15384615384615385</v>
      </c>
      <c r="K40" s="56">
        <f t="shared" si="11"/>
        <v>6.6666666666666666E-2</v>
      </c>
      <c r="L40" s="56">
        <f t="shared" si="11"/>
        <v>9.0909090909090912E-2</v>
      </c>
      <c r="M40" s="56">
        <f>M28/M$30</f>
        <v>5.2631578947368418E-2</v>
      </c>
      <c r="N40" s="88">
        <f>AVERAGE(I40:M40)</f>
        <v>9.5032920296078183E-2</v>
      </c>
      <c r="O40" s="52"/>
      <c r="P40" s="52"/>
      <c r="Q40" s="52"/>
      <c r="R40" s="14"/>
      <c r="U40" s="15"/>
      <c r="V40" s="6"/>
      <c r="W40" s="10" t="s">
        <v>28</v>
      </c>
      <c r="X40" s="56">
        <f>X28/X$30</f>
        <v>0.22727272727272727</v>
      </c>
      <c r="Y40" s="56">
        <f t="shared" ref="Y40:AA40" si="17">Y28/Y$30</f>
        <v>7.1428571428571425E-2</v>
      </c>
      <c r="Z40" s="56">
        <f t="shared" si="17"/>
        <v>0.16666666666666666</v>
      </c>
      <c r="AA40" s="56">
        <f t="shared" si="17"/>
        <v>0.16666666666666666</v>
      </c>
      <c r="AB40" s="56"/>
      <c r="AC40" s="88">
        <f>AVERAGE(X40:AA40)</f>
        <v>0.15800865800865799</v>
      </c>
      <c r="AD40" s="52"/>
      <c r="AE40" s="52"/>
      <c r="AF40" s="52"/>
      <c r="AG40" s="14"/>
      <c r="AJ40" s="15"/>
      <c r="AK40" s="6"/>
      <c r="AL40" s="10" t="s">
        <v>35</v>
      </c>
      <c r="AM40" s="20">
        <f>AM28/AM$30</f>
        <v>8.5365853658536592E-2</v>
      </c>
      <c r="AN40" s="20">
        <f t="shared" ref="AN40:AP40" si="18">AN28/AN$30</f>
        <v>2.3255813953488368E-2</v>
      </c>
      <c r="AO40" s="20">
        <f t="shared" si="18"/>
        <v>8.4507042253521111E-2</v>
      </c>
      <c r="AP40" s="20">
        <f t="shared" si="18"/>
        <v>7.1428571428571425E-2</v>
      </c>
      <c r="AQ40" s="20"/>
      <c r="AR40" s="21">
        <f>AVERAGE(AM40:AP40)</f>
        <v>6.6139320323529371E-2</v>
      </c>
      <c r="AS40" s="52"/>
      <c r="AT40" s="52"/>
      <c r="AU40" s="52"/>
      <c r="AV40" s="14"/>
    </row>
    <row r="41" spans="2:49">
      <c r="B41" s="71"/>
      <c r="C41" s="33" t="s">
        <v>57</v>
      </c>
      <c r="F41" s="15"/>
      <c r="G41" s="6"/>
      <c r="H41" s="10" t="s">
        <v>15</v>
      </c>
      <c r="I41" s="56">
        <f>I29/I$30</f>
        <v>0.33333333333333331</v>
      </c>
      <c r="J41" s="56">
        <f t="shared" si="11"/>
        <v>7.6923076923076927E-2</v>
      </c>
      <c r="K41" s="56">
        <f t="shared" si="11"/>
        <v>0.26666666666666666</v>
      </c>
      <c r="L41" s="56">
        <f t="shared" si="11"/>
        <v>0.36363636363636365</v>
      </c>
      <c r="M41" s="56">
        <f>M29/M$30</f>
        <v>0.21052631578947367</v>
      </c>
      <c r="N41" s="88">
        <f>AVERAGE(I41:M41)</f>
        <v>0.25021715126978283</v>
      </c>
      <c r="O41" s="52"/>
      <c r="P41" s="52"/>
      <c r="Q41" s="52"/>
      <c r="R41" s="14"/>
      <c r="U41" s="15"/>
      <c r="V41" s="6"/>
      <c r="W41" s="65"/>
      <c r="X41" s="53"/>
      <c r="Y41" s="53"/>
      <c r="Z41" s="53"/>
      <c r="AA41" s="53"/>
      <c r="AB41" s="53"/>
      <c r="AC41" s="131"/>
      <c r="AD41" s="52"/>
      <c r="AE41" s="52"/>
      <c r="AF41" s="52"/>
      <c r="AG41" s="14"/>
      <c r="AJ41" s="15"/>
      <c r="AK41" s="6"/>
      <c r="AL41" s="65"/>
      <c r="AM41" s="63"/>
      <c r="AN41" s="63"/>
      <c r="AO41" s="63"/>
      <c r="AP41" s="63"/>
      <c r="AQ41" s="63"/>
      <c r="AR41" s="52"/>
      <c r="AS41" s="52"/>
      <c r="AT41" s="52"/>
      <c r="AU41" s="52"/>
      <c r="AV41" s="14"/>
    </row>
    <row r="42" spans="2:49">
      <c r="B42" s="30"/>
      <c r="C42" s="34" t="s">
        <v>59</v>
      </c>
      <c r="F42" s="15"/>
      <c r="G42" s="7"/>
      <c r="H42" s="8"/>
      <c r="I42" s="8"/>
      <c r="J42" s="8"/>
      <c r="K42" s="8"/>
      <c r="L42" s="8"/>
      <c r="M42" s="8"/>
      <c r="N42" s="8"/>
      <c r="O42" s="8"/>
      <c r="P42" s="8"/>
      <c r="Q42" s="8"/>
      <c r="R42" s="14"/>
      <c r="U42" s="15"/>
      <c r="V42" s="7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14"/>
      <c r="AJ42" s="15"/>
      <c r="AK42" s="7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14"/>
    </row>
    <row r="43" spans="2:49" ht="15" thickBot="1">
      <c r="B43" s="30" t="s">
        <v>58</v>
      </c>
      <c r="C43" s="34" t="s">
        <v>72</v>
      </c>
      <c r="F43" s="16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8"/>
      <c r="U43" s="16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8"/>
      <c r="AJ43" s="16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8"/>
    </row>
    <row r="44" spans="2:49">
      <c r="B44" s="30" t="s">
        <v>60</v>
      </c>
      <c r="C44" s="34" t="s">
        <v>61</v>
      </c>
      <c r="F44" s="234" t="s">
        <v>56</v>
      </c>
      <c r="G44" s="235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3"/>
      <c r="U44" s="234" t="s">
        <v>56</v>
      </c>
      <c r="V44" s="235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3"/>
      <c r="AJ44" s="234" t="s">
        <v>56</v>
      </c>
      <c r="AK44" s="235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3"/>
    </row>
    <row r="45" spans="2:49" ht="15" thickBot="1">
      <c r="B45" s="30" t="s">
        <v>62</v>
      </c>
      <c r="C45" s="34" t="s">
        <v>63</v>
      </c>
      <c r="F45" s="236"/>
      <c r="G45" s="237"/>
      <c r="H45" s="6"/>
      <c r="I45" s="6"/>
      <c r="J45" s="6"/>
      <c r="K45" s="6"/>
      <c r="L45" s="6"/>
      <c r="M45" s="6"/>
      <c r="N45" s="6"/>
      <c r="O45" s="6"/>
      <c r="P45" s="6"/>
      <c r="Q45" s="6"/>
      <c r="R45" s="14"/>
      <c r="U45" s="236"/>
      <c r="V45" s="237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14"/>
      <c r="AJ45" s="236"/>
      <c r="AK45" s="237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14"/>
    </row>
    <row r="46" spans="2:49" ht="15" thickBot="1">
      <c r="B46" s="31" t="s">
        <v>64</v>
      </c>
      <c r="C46" s="35" t="s">
        <v>65</v>
      </c>
      <c r="F46" s="19"/>
      <c r="G46" s="7"/>
      <c r="H46" s="6"/>
      <c r="I46" s="6"/>
      <c r="J46" s="6"/>
      <c r="K46" s="6"/>
      <c r="L46" s="6"/>
      <c r="M46" s="6"/>
      <c r="N46" s="6"/>
      <c r="O46" s="6"/>
      <c r="P46" s="6"/>
      <c r="Q46" s="6"/>
      <c r="R46" s="14"/>
      <c r="U46" s="19"/>
      <c r="V46" s="7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14"/>
      <c r="AJ46" s="19"/>
      <c r="AK46" s="7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14"/>
    </row>
    <row r="47" spans="2:49">
      <c r="F47" s="15"/>
      <c r="G47" s="6"/>
      <c r="H47" s="10"/>
      <c r="I47" s="10" t="s">
        <v>11</v>
      </c>
      <c r="J47" s="10" t="s">
        <v>12</v>
      </c>
      <c r="K47" s="10" t="s">
        <v>13</v>
      </c>
      <c r="L47" s="10" t="s">
        <v>14</v>
      </c>
      <c r="M47" s="10" t="s">
        <v>15</v>
      </c>
      <c r="N47" s="6"/>
      <c r="O47" s="73"/>
      <c r="P47" s="238" t="s">
        <v>58</v>
      </c>
      <c r="Q47" s="54"/>
      <c r="R47" s="14"/>
      <c r="U47" s="15"/>
      <c r="V47" s="6"/>
      <c r="W47" s="10"/>
      <c r="X47" s="10" t="s">
        <v>23</v>
      </c>
      <c r="Y47" s="10" t="s">
        <v>26</v>
      </c>
      <c r="Z47" s="10" t="s">
        <v>27</v>
      </c>
      <c r="AA47" s="10" t="s">
        <v>28</v>
      </c>
      <c r="AB47" s="10"/>
      <c r="AC47" s="6"/>
      <c r="AD47" s="223"/>
      <c r="AE47" s="222" t="s">
        <v>58</v>
      </c>
      <c r="AF47" s="60"/>
      <c r="AG47" s="61"/>
      <c r="AJ47" s="15"/>
      <c r="AK47" s="6"/>
      <c r="AL47" s="10"/>
      <c r="AM47" s="10" t="s">
        <v>29</v>
      </c>
      <c r="AN47" s="10" t="s">
        <v>32</v>
      </c>
      <c r="AO47" s="10" t="s">
        <v>33</v>
      </c>
      <c r="AP47" s="10" t="s">
        <v>35</v>
      </c>
      <c r="AQ47" s="10"/>
      <c r="AR47" s="6"/>
      <c r="AS47" s="223"/>
      <c r="AT47" s="222" t="s">
        <v>58</v>
      </c>
      <c r="AU47" s="60"/>
      <c r="AV47" s="61"/>
    </row>
    <row r="48" spans="2:49">
      <c r="F48" s="15"/>
      <c r="G48" s="6"/>
      <c r="H48" s="10"/>
      <c r="I48" s="76">
        <f>$N$37</f>
        <v>0.3356250766777083</v>
      </c>
      <c r="J48" s="76">
        <f>$N$38</f>
        <v>0.18205046415572732</v>
      </c>
      <c r="K48" s="76">
        <f>$N$39</f>
        <v>0.1370743876007034</v>
      </c>
      <c r="L48" s="76">
        <f>$N$40</f>
        <v>9.5032920296078183E-2</v>
      </c>
      <c r="M48" s="76">
        <f>$N$41</f>
        <v>0.25021715126978283</v>
      </c>
      <c r="N48" s="6"/>
      <c r="O48" s="75"/>
      <c r="P48" s="239"/>
      <c r="Q48" s="54"/>
      <c r="R48" s="14"/>
      <c r="U48" s="15"/>
      <c r="V48" s="6"/>
      <c r="W48" s="10"/>
      <c r="X48" s="76">
        <f>$AC$37</f>
        <v>0.45887445887445882</v>
      </c>
      <c r="Y48" s="76">
        <f>$AC$38</f>
        <v>0.22510822510822509</v>
      </c>
      <c r="Z48" s="76">
        <f>$AC$39</f>
        <v>0.15800865800865799</v>
      </c>
      <c r="AA48" s="76">
        <f>$AC$40</f>
        <v>0.15800865800865799</v>
      </c>
      <c r="AB48" s="76"/>
      <c r="AC48" s="6"/>
      <c r="AD48" s="223"/>
      <c r="AE48" s="222"/>
      <c r="AF48" s="60"/>
      <c r="AG48" s="61"/>
      <c r="AJ48" s="15"/>
      <c r="AK48" s="6"/>
      <c r="AL48" s="10"/>
      <c r="AM48" s="89">
        <f>$AR$37</f>
        <v>0.42371985743160034</v>
      </c>
      <c r="AN48" s="89">
        <f>$AR$38</f>
        <v>0.10386282527838614</v>
      </c>
      <c r="AO48" s="89">
        <f>$AR$39</f>
        <v>0.40627799696648409</v>
      </c>
      <c r="AP48" s="89">
        <f>$AR$40</f>
        <v>6.6139320323529371E-2</v>
      </c>
      <c r="AQ48" s="89"/>
      <c r="AR48" s="6"/>
      <c r="AS48" s="223"/>
      <c r="AT48" s="222"/>
      <c r="AU48" s="60"/>
      <c r="AV48" s="61"/>
    </row>
    <row r="49" spans="6:50">
      <c r="F49" s="15"/>
      <c r="G49" s="6"/>
      <c r="H49" s="10" t="s">
        <v>11</v>
      </c>
      <c r="I49" s="56">
        <f>$I$25*$I$48</f>
        <v>0.3356250766777083</v>
      </c>
      <c r="J49" s="56">
        <f>$J$25*$J$48</f>
        <v>0.54615139246718192</v>
      </c>
      <c r="K49" s="56">
        <f>$K$25*$K$48</f>
        <v>0.41122316280211019</v>
      </c>
      <c r="L49" s="56">
        <f>$L$25*$L$48</f>
        <v>0.28509876088823455</v>
      </c>
      <c r="M49" s="56">
        <f>$M$25*$M$48</f>
        <v>0.25021715126978283</v>
      </c>
      <c r="N49" s="6"/>
      <c r="O49" s="74">
        <f>SUM($I$49:$M$49)</f>
        <v>1.8283155441050176</v>
      </c>
      <c r="P49" s="74">
        <f>$O$49/$I$48</f>
        <v>5.4474938589308675</v>
      </c>
      <c r="Q49" s="52"/>
      <c r="R49" s="14"/>
      <c r="U49" s="15"/>
      <c r="V49" s="6"/>
      <c r="W49" s="10" t="s">
        <v>23</v>
      </c>
      <c r="X49" s="56">
        <f>X25*X$48</f>
        <v>0.45887445887445882</v>
      </c>
      <c r="Y49" s="56">
        <f>Y25*Y$48</f>
        <v>1.1255411255411254</v>
      </c>
      <c r="Z49" s="56">
        <f t="shared" ref="Z49:AA49" si="19">Z25*Z$48</f>
        <v>0.31601731601731597</v>
      </c>
      <c r="AA49" s="56">
        <f t="shared" si="19"/>
        <v>0.31601731601731597</v>
      </c>
      <c r="AB49" s="56"/>
      <c r="AC49" s="6"/>
      <c r="AD49" s="57">
        <f>SUM($X$49:$AA$49)</f>
        <v>2.216450216450216</v>
      </c>
      <c r="AE49" s="57">
        <f>$AD$49/$X$48</f>
        <v>4.8301886792452828</v>
      </c>
      <c r="AF49" s="52"/>
      <c r="AG49" s="23"/>
      <c r="AJ49" s="15"/>
      <c r="AK49" s="6"/>
      <c r="AL49" s="10" t="s">
        <v>29</v>
      </c>
      <c r="AM49" s="56">
        <f>AM25*AM$48</f>
        <v>0.42371985743160034</v>
      </c>
      <c r="AN49" s="56">
        <f>AN25*AN$48</f>
        <v>0.72703977694870292</v>
      </c>
      <c r="AO49" s="56">
        <f t="shared" ref="AO49:AP49" si="20">AO25*AO$48</f>
        <v>0.40627799696648409</v>
      </c>
      <c r="AP49" s="56">
        <f t="shared" si="20"/>
        <v>0.33069660161764686</v>
      </c>
      <c r="AQ49" s="56"/>
      <c r="AR49" s="6"/>
      <c r="AS49" s="57">
        <f>SUM($AM$49:$AP$49)</f>
        <v>1.8877342329644342</v>
      </c>
      <c r="AT49" s="57">
        <f>$AS$49/$AM$48</f>
        <v>4.4551469558378312</v>
      </c>
      <c r="AU49" s="52"/>
      <c r="AV49" s="23"/>
    </row>
    <row r="50" spans="6:50">
      <c r="F50" s="15"/>
      <c r="G50" s="6"/>
      <c r="H50" s="10" t="s">
        <v>12</v>
      </c>
      <c r="I50" s="56">
        <f>$I$26*$I$48</f>
        <v>0.11187502555923609</v>
      </c>
      <c r="J50" s="56">
        <f>$J$26*$J$48</f>
        <v>0.18205046415572732</v>
      </c>
      <c r="K50" s="56">
        <f>$K$26*$K$48</f>
        <v>0.1370743876007034</v>
      </c>
      <c r="L50" s="56">
        <f>$L$26*$L$48</f>
        <v>9.5032920296078183E-2</v>
      </c>
      <c r="M50" s="56">
        <f>$M$26*$M$48</f>
        <v>0.50043430253956567</v>
      </c>
      <c r="N50" s="6"/>
      <c r="O50" s="58">
        <f>SUM($I$50:$M$50)</f>
        <v>1.0264671001513106</v>
      </c>
      <c r="P50" s="58">
        <f>$O$50/$J$48</f>
        <v>5.6383657405743444</v>
      </c>
      <c r="Q50" s="52"/>
      <c r="R50" s="14"/>
      <c r="S50" s="5"/>
      <c r="U50" s="15"/>
      <c r="V50" s="6"/>
      <c r="W50" s="10" t="s">
        <v>26</v>
      </c>
      <c r="X50" s="56">
        <f>X26*X$48</f>
        <v>9.1774891774891773E-2</v>
      </c>
      <c r="Y50" s="56">
        <f t="shared" ref="Y50:AA52" si="21">Y26*Y$48</f>
        <v>0.22510822510822509</v>
      </c>
      <c r="Z50" s="56">
        <f t="shared" si="21"/>
        <v>0.31601731601731597</v>
      </c>
      <c r="AA50" s="56">
        <f t="shared" si="21"/>
        <v>0.31601731601731597</v>
      </c>
      <c r="AB50" s="56"/>
      <c r="AC50" s="6"/>
      <c r="AD50" s="57">
        <f>SUM($X$50:$AA$50)</f>
        <v>0.94891774891774883</v>
      </c>
      <c r="AE50" s="57">
        <f>$AD$50/$Y$48</f>
        <v>4.2153846153846155</v>
      </c>
      <c r="AF50" s="52"/>
      <c r="AG50" s="23"/>
      <c r="AJ50" s="15"/>
      <c r="AK50" s="6"/>
      <c r="AL50" s="10" t="s">
        <v>32</v>
      </c>
      <c r="AM50" s="56">
        <f t="shared" ref="AM50:AN52" si="22">AM26*AM$48</f>
        <v>6.0531408204514331E-2</v>
      </c>
      <c r="AN50" s="56">
        <f t="shared" si="22"/>
        <v>0.10386282527838614</v>
      </c>
      <c r="AO50" s="56">
        <f t="shared" ref="AO50:AP50" si="23">AO26*AO$48</f>
        <v>6.7712999494414006E-2</v>
      </c>
      <c r="AP50" s="56">
        <f t="shared" si="23"/>
        <v>0.19841796097058811</v>
      </c>
      <c r="AQ50" s="56"/>
      <c r="AR50" s="6"/>
      <c r="AS50" s="57">
        <f>SUM($AM$50:$AP50)</f>
        <v>0.43052519394790256</v>
      </c>
      <c r="AT50" s="57">
        <f>$AS$50/$AN$48</f>
        <v>4.1451327055080105</v>
      </c>
      <c r="AU50" s="52"/>
      <c r="AV50" s="23"/>
    </row>
    <row r="51" spans="6:50">
      <c r="F51" s="15"/>
      <c r="G51" s="6"/>
      <c r="H51" s="10" t="s">
        <v>13</v>
      </c>
      <c r="I51" s="56">
        <f>$I$27*$I$48</f>
        <v>0.11187502555923609</v>
      </c>
      <c r="J51" s="56">
        <f>$J$27*$J$48</f>
        <v>0.18205046415572732</v>
      </c>
      <c r="K51" s="56">
        <f>$K$27*$K$48</f>
        <v>0.1370743876007034</v>
      </c>
      <c r="L51" s="56">
        <f>$L$27*$L$48</f>
        <v>0.19006584059215637</v>
      </c>
      <c r="M51" s="56">
        <f>$M$27*$M$48</f>
        <v>0.12510857563489142</v>
      </c>
      <c r="N51" s="6"/>
      <c r="O51" s="58">
        <f>SUM($I$51:$M$51)</f>
        <v>0.74617429354271458</v>
      </c>
      <c r="P51" s="58">
        <f>$O$51/$K$48</f>
        <v>5.4435719655834935</v>
      </c>
      <c r="Q51" s="52"/>
      <c r="R51" s="14"/>
      <c r="U51" s="15"/>
      <c r="V51" s="6"/>
      <c r="W51" s="10" t="s">
        <v>27</v>
      </c>
      <c r="X51" s="56">
        <f t="shared" ref="X51:X52" si="24">X27*X$48</f>
        <v>0.22943722943722941</v>
      </c>
      <c r="Y51" s="56">
        <f t="shared" si="21"/>
        <v>0.11255411255411255</v>
      </c>
      <c r="Z51" s="56">
        <f t="shared" si="21"/>
        <v>0.15800865800865799</v>
      </c>
      <c r="AA51" s="56">
        <f t="shared" si="21"/>
        <v>0.15800865800865799</v>
      </c>
      <c r="AB51" s="56"/>
      <c r="AC51" s="6"/>
      <c r="AD51" s="57">
        <f>SUM($X$51:$AA$51)</f>
        <v>0.65800865800865793</v>
      </c>
      <c r="AE51" s="57">
        <f>$AD$51/$Z$48</f>
        <v>4.1643835616438354</v>
      </c>
      <c r="AF51" s="52"/>
      <c r="AG51" s="23"/>
      <c r="AJ51" s="15"/>
      <c r="AK51" s="6"/>
      <c r="AL51" s="10" t="s">
        <v>33</v>
      </c>
      <c r="AM51" s="56">
        <f t="shared" si="22"/>
        <v>0.42371985743160034</v>
      </c>
      <c r="AN51" s="56">
        <f t="shared" si="22"/>
        <v>0.62317695167031684</v>
      </c>
      <c r="AO51" s="56">
        <f t="shared" ref="AO51:AP51" si="25">AO27*AO$48</f>
        <v>0.40627799696648409</v>
      </c>
      <c r="AP51" s="56">
        <f t="shared" si="25"/>
        <v>0.33069660161764686</v>
      </c>
      <c r="AQ51" s="56"/>
      <c r="AR51" s="6"/>
      <c r="AS51" s="57">
        <f>SUM($AM$51:$AP$51)</f>
        <v>1.7838714076860482</v>
      </c>
      <c r="AT51" s="57">
        <f>$AS51/$AO48</f>
        <v>4.3907654881768279</v>
      </c>
      <c r="AU51" s="52"/>
      <c r="AV51" s="23"/>
    </row>
    <row r="52" spans="6:50">
      <c r="F52" s="15"/>
      <c r="G52" s="6"/>
      <c r="H52" s="10" t="s">
        <v>14</v>
      </c>
      <c r="I52" s="56">
        <f>$I$28*$I$48</f>
        <v>0.11187502555923609</v>
      </c>
      <c r="J52" s="56">
        <f>$J$28*$J$48</f>
        <v>0.18205046415572732</v>
      </c>
      <c r="K52" s="56">
        <f>$K$28*$K$48</f>
        <v>6.8537193800351698E-2</v>
      </c>
      <c r="L52" s="56">
        <f>$L$28*$L$48</f>
        <v>9.5032920296078183E-2</v>
      </c>
      <c r="M52" s="56">
        <f>$M$28*$M$48</f>
        <v>6.2554287817445708E-2</v>
      </c>
      <c r="N52" s="6"/>
      <c r="O52" s="58">
        <f>SUM($I$52:$M$52)</f>
        <v>0.52004989162883897</v>
      </c>
      <c r="P52" s="58">
        <f>$O$52/$L$48</f>
        <v>5.4723130680253371</v>
      </c>
      <c r="Q52" s="52"/>
      <c r="R52" s="14"/>
      <c r="U52" s="15"/>
      <c r="V52" s="6"/>
      <c r="W52" s="10" t="s">
        <v>28</v>
      </c>
      <c r="X52" s="56">
        <f t="shared" si="24"/>
        <v>0.22943722943722941</v>
      </c>
      <c r="Y52" s="56">
        <f t="shared" si="21"/>
        <v>0.11255411255411255</v>
      </c>
      <c r="Z52" s="56">
        <f t="shared" si="21"/>
        <v>0.15800865800865799</v>
      </c>
      <c r="AA52" s="56">
        <f t="shared" si="21"/>
        <v>0.15800865800865799</v>
      </c>
      <c r="AB52" s="56"/>
      <c r="AC52" s="6"/>
      <c r="AD52" s="57">
        <f>SUM($X$52:$AA$52)</f>
        <v>0.65800865800865793</v>
      </c>
      <c r="AE52" s="57">
        <f>$AD$52/$AA$48</f>
        <v>4.1643835616438354</v>
      </c>
      <c r="AF52" s="52"/>
      <c r="AG52" s="23"/>
      <c r="AJ52" s="15"/>
      <c r="AK52" s="6"/>
      <c r="AL52" s="10" t="s">
        <v>35</v>
      </c>
      <c r="AM52" s="56">
        <f t="shared" si="22"/>
        <v>8.4743971486320069E-2</v>
      </c>
      <c r="AN52" s="56">
        <f t="shared" si="22"/>
        <v>3.4620941759462044E-2</v>
      </c>
      <c r="AO52" s="56">
        <f t="shared" ref="AO52:AP52" si="26">AO28*AO$48</f>
        <v>8.1255599393296823E-2</v>
      </c>
      <c r="AP52" s="56">
        <f t="shared" si="26"/>
        <v>6.6139320323529371E-2</v>
      </c>
      <c r="AQ52" s="130"/>
      <c r="AR52" s="6"/>
      <c r="AS52" s="57">
        <f>SUM($AM$52:$AP$52)</f>
        <v>0.2667598329626083</v>
      </c>
      <c r="AT52" s="57">
        <f>$AS$52/$AP$48</f>
        <v>4.0333016979569303</v>
      </c>
      <c r="AU52" s="52"/>
      <c r="AV52" s="23"/>
    </row>
    <row r="53" spans="6:50">
      <c r="F53" s="15"/>
      <c r="G53" s="6"/>
      <c r="H53" s="10" t="s">
        <v>15</v>
      </c>
      <c r="I53" s="56">
        <f>$I$29*$I$48</f>
        <v>0.3356250766777083</v>
      </c>
      <c r="J53" s="56">
        <f>$J$29*$J$48</f>
        <v>9.1025232077863658E-2</v>
      </c>
      <c r="K53" s="56">
        <f>$K$29*$K$48</f>
        <v>0.27414877520140679</v>
      </c>
      <c r="L53" s="56">
        <f>$L$29*$L$48</f>
        <v>0.38013168118431273</v>
      </c>
      <c r="M53" s="56">
        <f>$M$29*$M$48</f>
        <v>0.25021715126978283</v>
      </c>
      <c r="N53" s="6"/>
      <c r="O53" s="58">
        <f>SUM($I$53:$M$53)</f>
        <v>1.3311479164110744</v>
      </c>
      <c r="P53" s="58">
        <f>$O$53/$M$48</f>
        <v>5.31997071206297</v>
      </c>
      <c r="Q53" s="52"/>
      <c r="R53" s="14"/>
      <c r="U53" s="15"/>
      <c r="V53" s="6"/>
      <c r="W53" s="65"/>
      <c r="X53" s="53"/>
      <c r="Y53" s="53"/>
      <c r="Z53" s="53"/>
      <c r="AA53" s="53"/>
      <c r="AB53" s="134"/>
      <c r="AC53" s="6"/>
      <c r="AD53" s="72"/>
      <c r="AE53" s="72"/>
      <c r="AF53" s="52"/>
      <c r="AG53" s="23"/>
      <c r="AJ53" s="15"/>
      <c r="AK53" s="6"/>
      <c r="AL53" s="65"/>
      <c r="AM53" s="53"/>
      <c r="AN53" s="53"/>
      <c r="AO53" s="53"/>
      <c r="AP53" s="53"/>
      <c r="AQ53" s="53"/>
      <c r="AR53" s="6"/>
      <c r="AS53" s="72"/>
      <c r="AT53" s="72"/>
      <c r="AU53" s="52"/>
      <c r="AV53" s="23"/>
    </row>
    <row r="54" spans="6:50">
      <c r="F54" s="15"/>
      <c r="G54" s="7"/>
      <c r="H54" s="8"/>
      <c r="I54" s="8"/>
      <c r="J54" s="8"/>
      <c r="K54" s="8"/>
      <c r="L54" s="8"/>
      <c r="M54" s="8"/>
      <c r="N54" s="6"/>
      <c r="O54" s="6"/>
      <c r="P54" s="6"/>
      <c r="Q54" s="6"/>
      <c r="R54" s="51"/>
      <c r="U54" s="15"/>
      <c r="V54" s="7"/>
      <c r="W54" s="7"/>
      <c r="X54" s="62"/>
      <c r="Y54" s="62"/>
      <c r="Z54" s="62"/>
      <c r="AA54" s="62"/>
      <c r="AB54" s="62"/>
      <c r="AC54" s="240"/>
      <c r="AD54" s="240"/>
      <c r="AE54" s="240"/>
      <c r="AF54" s="240"/>
      <c r="AG54" s="241"/>
      <c r="AJ54" s="15"/>
      <c r="AK54" s="7"/>
      <c r="AL54" s="7"/>
      <c r="AM54" s="62"/>
      <c r="AN54" s="62"/>
      <c r="AO54" s="62"/>
      <c r="AP54" s="62"/>
      <c r="AQ54" s="62"/>
      <c r="AR54" s="63"/>
      <c r="AS54" s="63"/>
      <c r="AT54" s="63"/>
      <c r="AU54" s="63"/>
      <c r="AV54" s="64"/>
    </row>
    <row r="55" spans="6:50" ht="15" thickBot="1">
      <c r="F55" s="16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8"/>
      <c r="U55" s="16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8"/>
      <c r="AJ55" s="16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8"/>
    </row>
    <row r="56" spans="6:50">
      <c r="F56" s="234" t="s">
        <v>66</v>
      </c>
      <c r="G56" s="235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3"/>
      <c r="U56" s="234" t="s">
        <v>66</v>
      </c>
      <c r="V56" s="235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3"/>
      <c r="AJ56" s="234" t="s">
        <v>66</v>
      </c>
      <c r="AK56" s="235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3"/>
    </row>
    <row r="57" spans="6:50" ht="15" thickBot="1">
      <c r="F57" s="236"/>
      <c r="G57" s="237"/>
      <c r="H57" s="6"/>
      <c r="I57" s="6"/>
      <c r="J57" s="6"/>
      <c r="K57" s="6"/>
      <c r="L57" s="6"/>
      <c r="M57" s="6"/>
      <c r="N57" s="6"/>
      <c r="O57" s="6"/>
      <c r="P57" s="6"/>
      <c r="Q57" s="6"/>
      <c r="R57" s="14"/>
      <c r="U57" s="236"/>
      <c r="V57" s="237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14"/>
      <c r="AJ57" s="236"/>
      <c r="AK57" s="237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14"/>
    </row>
    <row r="58" spans="6:50">
      <c r="F58" s="19"/>
      <c r="G58" s="7"/>
      <c r="H58" s="6"/>
      <c r="I58" s="6"/>
      <c r="J58" s="6"/>
      <c r="K58" s="6"/>
      <c r="L58" s="6"/>
      <c r="M58" s="6"/>
      <c r="N58" s="10" t="s">
        <v>76</v>
      </c>
      <c r="O58" s="26"/>
      <c r="P58" s="6"/>
      <c r="Q58" s="6"/>
      <c r="R58" s="14"/>
      <c r="U58" s="19"/>
      <c r="V58" s="7"/>
      <c r="W58" s="6"/>
      <c r="X58" s="6"/>
      <c r="Y58" s="6"/>
      <c r="Z58" s="6"/>
      <c r="AA58" s="6"/>
      <c r="AB58" s="6"/>
      <c r="AD58" s="6"/>
      <c r="AE58" s="6"/>
      <c r="AF58" s="6"/>
      <c r="AG58" s="14"/>
      <c r="AJ58" s="19"/>
      <c r="AK58" s="7"/>
      <c r="AL58" s="6"/>
      <c r="AM58" s="6"/>
      <c r="AN58" s="6"/>
      <c r="AO58" s="6"/>
      <c r="AP58" s="6"/>
      <c r="AQ58" s="6"/>
      <c r="AT58" s="6"/>
      <c r="AU58" s="6"/>
      <c r="AV58" s="14"/>
    </row>
    <row r="59" spans="6:50">
      <c r="F59" s="15"/>
      <c r="G59" s="6"/>
      <c r="H59" s="65"/>
      <c r="I59" s="231" t="s">
        <v>67</v>
      </c>
      <c r="J59" s="231"/>
      <c r="K59" s="231"/>
      <c r="L59" s="66">
        <f>R9</f>
        <v>5</v>
      </c>
      <c r="M59" s="65"/>
      <c r="N59" s="10" t="s">
        <v>11</v>
      </c>
      <c r="O59" s="77">
        <f>$N$37</f>
        <v>0.3356250766777083</v>
      </c>
      <c r="P59" s="54"/>
      <c r="Q59" s="54"/>
      <c r="R59" s="14"/>
      <c r="U59" s="15"/>
      <c r="V59" s="6"/>
      <c r="W59" s="65"/>
      <c r="X59" s="231" t="s">
        <v>67</v>
      </c>
      <c r="Y59" s="231"/>
      <c r="Z59" s="231"/>
      <c r="AA59" s="66">
        <f>AG9</f>
        <v>4</v>
      </c>
      <c r="AB59" s="65"/>
      <c r="AC59" s="6"/>
      <c r="AD59" s="9" t="s">
        <v>76</v>
      </c>
      <c r="AE59" s="26"/>
      <c r="AF59" s="54"/>
      <c r="AG59" s="14"/>
      <c r="AJ59" s="15"/>
      <c r="AK59" s="6"/>
      <c r="AL59" s="65"/>
      <c r="AM59" s="231" t="s">
        <v>67</v>
      </c>
      <c r="AN59" s="231"/>
      <c r="AO59" s="231"/>
      <c r="AP59" s="66">
        <f>AV9</f>
        <v>4</v>
      </c>
      <c r="AQ59" s="65"/>
      <c r="AS59" s="9" t="s">
        <v>76</v>
      </c>
      <c r="AT59" s="26"/>
      <c r="AU59" s="60"/>
      <c r="AV59" s="61"/>
    </row>
    <row r="60" spans="6:50">
      <c r="F60" s="15"/>
      <c r="G60" s="6"/>
      <c r="H60" s="65"/>
      <c r="I60" s="231"/>
      <c r="J60" s="231"/>
      <c r="K60" s="231"/>
      <c r="L60" s="22">
        <f>AVERAGE(P$49:P$53)</f>
        <v>5.4643430690354027</v>
      </c>
      <c r="M60" s="53"/>
      <c r="N60" s="10" t="s">
        <v>12</v>
      </c>
      <c r="O60" s="77">
        <f>$N$38</f>
        <v>0.18205046415572732</v>
      </c>
      <c r="P60" s="72"/>
      <c r="Q60" s="52"/>
      <c r="R60" s="14"/>
      <c r="U60" s="15"/>
      <c r="V60" s="6"/>
      <c r="W60" s="65"/>
      <c r="X60" s="231"/>
      <c r="Y60" s="231"/>
      <c r="Z60" s="231"/>
      <c r="AA60" s="22">
        <f>AVERAGE(AE$49:AE$52)</f>
        <v>4.3435851044793923</v>
      </c>
      <c r="AB60" s="53"/>
      <c r="AC60" s="6"/>
      <c r="AD60" s="10" t="s">
        <v>23</v>
      </c>
      <c r="AE60" s="77">
        <f>$AC$37</f>
        <v>0.45887445887445882</v>
      </c>
      <c r="AF60" s="52"/>
      <c r="AG60" s="14"/>
      <c r="AJ60" s="15"/>
      <c r="AK60" s="6"/>
      <c r="AL60" s="65"/>
      <c r="AM60" s="231"/>
      <c r="AN60" s="231"/>
      <c r="AO60" s="231"/>
      <c r="AP60" s="22">
        <f>AVERAGE(AT$49:AT$52)</f>
        <v>4.2560867118698997</v>
      </c>
      <c r="AQ60" s="53"/>
      <c r="AS60" s="10" t="s">
        <v>29</v>
      </c>
      <c r="AT60" s="77">
        <f>$AR$37</f>
        <v>0.42371985743160034</v>
      </c>
      <c r="AU60" s="52"/>
      <c r="AV60" s="23"/>
    </row>
    <row r="61" spans="6:50">
      <c r="F61" s="15"/>
      <c r="G61" s="6"/>
      <c r="H61" s="65"/>
      <c r="I61" s="232" t="s">
        <v>68</v>
      </c>
      <c r="J61" s="232"/>
      <c r="K61" s="232"/>
      <c r="L61" s="22">
        <f>($L$60-$L$59)/(L59-1)</f>
        <v>0.11608576725885067</v>
      </c>
      <c r="M61" s="53"/>
      <c r="N61" s="10" t="s">
        <v>13</v>
      </c>
      <c r="O61" s="77">
        <f>$N$39</f>
        <v>0.1370743876007034</v>
      </c>
      <c r="P61" s="72"/>
      <c r="Q61" s="52"/>
      <c r="R61" s="14"/>
      <c r="U61" s="15"/>
      <c r="V61" s="6"/>
      <c r="W61" s="65"/>
      <c r="X61" s="232" t="s">
        <v>68</v>
      </c>
      <c r="Y61" s="232"/>
      <c r="Z61" s="232"/>
      <c r="AA61" s="22">
        <f>($AA$60-$AA$59)/(AA59-1)</f>
        <v>0.11452836815979743</v>
      </c>
      <c r="AB61" s="53"/>
      <c r="AC61" s="6"/>
      <c r="AD61" s="10" t="s">
        <v>26</v>
      </c>
      <c r="AE61" s="77">
        <f>$AC$38</f>
        <v>0.22510822510822509</v>
      </c>
      <c r="AF61" s="52"/>
      <c r="AG61" s="14"/>
      <c r="AJ61" s="15"/>
      <c r="AK61" s="6"/>
      <c r="AL61" s="65"/>
      <c r="AM61" s="232" t="s">
        <v>68</v>
      </c>
      <c r="AN61" s="232"/>
      <c r="AO61" s="232"/>
      <c r="AP61" s="22">
        <f>($AP$60-$AP$59)/(AP59-1)</f>
        <v>8.5362237289966572E-2</v>
      </c>
      <c r="AQ61" s="53"/>
      <c r="AS61" s="10" t="s">
        <v>32</v>
      </c>
      <c r="AT61" s="77">
        <f>$AR$38</f>
        <v>0.10386282527838614</v>
      </c>
      <c r="AU61" s="52"/>
      <c r="AV61" s="23"/>
    </row>
    <row r="62" spans="6:50">
      <c r="F62" s="15"/>
      <c r="G62" s="6"/>
      <c r="H62" s="65"/>
      <c r="I62" s="231" t="s">
        <v>69</v>
      </c>
      <c r="J62" s="231"/>
      <c r="K62" s="231"/>
      <c r="L62" s="67">
        <f>IFERROR(L61/(INDEX($C$30:$C$39,MATCH(L59,$B$30:$B$39,0))),0)</f>
        <v>0.10364800648111666</v>
      </c>
      <c r="M62" s="53"/>
      <c r="N62" s="10" t="s">
        <v>14</v>
      </c>
      <c r="O62" s="77">
        <f>$N$40</f>
        <v>9.5032920296078183E-2</v>
      </c>
      <c r="P62" s="72"/>
      <c r="Q62" s="52"/>
      <c r="R62" s="14"/>
      <c r="U62" s="15"/>
      <c r="V62" s="6"/>
      <c r="W62" s="65"/>
      <c r="X62" s="231" t="s">
        <v>69</v>
      </c>
      <c r="Y62" s="231"/>
      <c r="Z62" s="231"/>
      <c r="AA62" s="67">
        <f>IFERROR(AA61/(INDEX($C$30:$C$39,MATCH(AA59,$B$30:$B$39,0))),0)</f>
        <v>0.12725374239977491</v>
      </c>
      <c r="AB62" s="53"/>
      <c r="AC62" s="6"/>
      <c r="AD62" s="10" t="s">
        <v>27</v>
      </c>
      <c r="AE62" s="77">
        <f>$AC$39</f>
        <v>0.15800865800865799</v>
      </c>
      <c r="AF62" s="52"/>
      <c r="AG62" s="14"/>
      <c r="AJ62" s="15"/>
      <c r="AK62" s="6"/>
      <c r="AL62" s="65"/>
      <c r="AM62" s="231" t="s">
        <v>69</v>
      </c>
      <c r="AN62" s="231"/>
      <c r="AO62" s="231"/>
      <c r="AP62" s="67">
        <f>IFERROR(AP61/(INDEX($C$30:$C$39,MATCH(AP59,$B$30:$B$39,0))),0)</f>
        <v>9.484693032218508E-2</v>
      </c>
      <c r="AQ62" s="53"/>
      <c r="AS62" s="10" t="s">
        <v>33</v>
      </c>
      <c r="AT62" s="77">
        <f>$AR$39</f>
        <v>0.40627799696648409</v>
      </c>
      <c r="AU62" s="52"/>
      <c r="AV62" s="23"/>
      <c r="AX62" s="92"/>
    </row>
    <row r="63" spans="6:50">
      <c r="F63" s="15"/>
      <c r="G63" s="6"/>
      <c r="H63" s="65"/>
      <c r="I63" s="233" t="s">
        <v>70</v>
      </c>
      <c r="J63" s="233"/>
      <c r="K63" s="233"/>
      <c r="L63" s="90">
        <f>L64/20</f>
        <v>0.1</v>
      </c>
      <c r="M63" s="53"/>
      <c r="N63" s="10" t="s">
        <v>15</v>
      </c>
      <c r="O63" s="77">
        <f>$N$41</f>
        <v>0.25021715126978283</v>
      </c>
      <c r="P63" s="72"/>
      <c r="Q63" s="52"/>
      <c r="R63" s="14"/>
      <c r="U63" s="15"/>
      <c r="V63" s="6"/>
      <c r="W63" s="65"/>
      <c r="X63" s="233" t="s">
        <v>70</v>
      </c>
      <c r="Y63" s="233"/>
      <c r="Z63" s="233"/>
      <c r="AA63" s="90">
        <f>AA64/20</f>
        <v>0.1</v>
      </c>
      <c r="AB63" s="53"/>
      <c r="AC63" s="6"/>
      <c r="AD63" s="10" t="s">
        <v>28</v>
      </c>
      <c r="AE63" s="77">
        <f>$AC$40</f>
        <v>0.15800865800865799</v>
      </c>
      <c r="AF63" s="52"/>
      <c r="AG63" s="14"/>
      <c r="AJ63" s="15"/>
      <c r="AK63" s="6"/>
      <c r="AL63" s="65"/>
      <c r="AM63" s="233" t="s">
        <v>70</v>
      </c>
      <c r="AN63" s="233"/>
      <c r="AO63" s="233"/>
      <c r="AP63" s="90">
        <f>AP64/20</f>
        <v>0.1</v>
      </c>
      <c r="AQ63" s="53"/>
      <c r="AS63" s="10" t="s">
        <v>35</v>
      </c>
      <c r="AT63" s="77">
        <f>$AR$40</f>
        <v>6.6139320323529371E-2</v>
      </c>
      <c r="AU63" s="52"/>
      <c r="AV63" s="23"/>
    </row>
    <row r="64" spans="6:50">
      <c r="F64" s="15"/>
      <c r="G64" s="6"/>
      <c r="H64" s="65"/>
      <c r="I64" s="224" t="s">
        <v>71</v>
      </c>
      <c r="J64" s="224"/>
      <c r="K64" s="224"/>
      <c r="L64" s="91">
        <v>2</v>
      </c>
      <c r="M64" s="53"/>
      <c r="O64" s="72"/>
      <c r="P64" s="72"/>
      <c r="Q64" s="52"/>
      <c r="R64" s="14"/>
      <c r="U64" s="15"/>
      <c r="V64" s="6"/>
      <c r="W64" s="65"/>
      <c r="X64" s="224" t="s">
        <v>71</v>
      </c>
      <c r="Y64" s="224"/>
      <c r="Z64" s="224"/>
      <c r="AA64" s="91">
        <v>2</v>
      </c>
      <c r="AB64" s="53"/>
      <c r="AD64" s="65"/>
      <c r="AE64" s="135"/>
      <c r="AF64" s="52"/>
      <c r="AG64" s="14"/>
      <c r="AJ64" s="15"/>
      <c r="AK64" s="6"/>
      <c r="AL64" s="65"/>
      <c r="AM64" s="224" t="s">
        <v>71</v>
      </c>
      <c r="AN64" s="224"/>
      <c r="AO64" s="224"/>
      <c r="AP64" s="91">
        <v>2</v>
      </c>
      <c r="AQ64" s="53"/>
      <c r="AS64" s="65"/>
      <c r="AT64" s="135"/>
      <c r="AU64" s="52"/>
      <c r="AV64" s="23"/>
    </row>
    <row r="65" spans="5:49">
      <c r="E65" s="212">
        <v>0</v>
      </c>
      <c r="F65" s="15"/>
      <c r="G65" s="7"/>
      <c r="H65" s="8"/>
      <c r="I65" s="8"/>
      <c r="J65" s="8"/>
      <c r="K65" s="8"/>
      <c r="L65" s="8"/>
      <c r="M65" s="8"/>
      <c r="N65" s="6"/>
      <c r="O65" s="6"/>
      <c r="P65" s="6"/>
      <c r="Q65" s="6"/>
      <c r="R65" s="51"/>
      <c r="S65" s="211">
        <v>1</v>
      </c>
      <c r="T65" s="212">
        <v>0</v>
      </c>
      <c r="U65" s="15"/>
      <c r="V65" s="7"/>
      <c r="W65" s="8"/>
      <c r="X65" s="8"/>
      <c r="Y65" s="8"/>
      <c r="Z65" s="8"/>
      <c r="AA65" s="8"/>
      <c r="AB65" s="8"/>
      <c r="AC65" s="6"/>
      <c r="AD65" s="6"/>
      <c r="AE65" s="6"/>
      <c r="AF65" s="6"/>
      <c r="AG65" s="51"/>
      <c r="AH65" s="211">
        <v>1</v>
      </c>
      <c r="AI65" s="212">
        <v>0</v>
      </c>
      <c r="AJ65" s="15"/>
      <c r="AK65" s="7"/>
      <c r="AL65" s="7"/>
      <c r="AM65" s="62"/>
      <c r="AN65" s="62"/>
      <c r="AO65" s="62"/>
      <c r="AP65" s="62"/>
      <c r="AQ65" s="62"/>
      <c r="AR65" s="63"/>
      <c r="AS65" s="63"/>
      <c r="AT65" s="63"/>
      <c r="AU65" s="63"/>
      <c r="AV65" s="64"/>
      <c r="AW65" s="211">
        <v>1</v>
      </c>
    </row>
    <row r="66" spans="5:49" ht="15" thickBot="1">
      <c r="E66" s="212"/>
      <c r="F66" s="16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8"/>
      <c r="S66" s="211"/>
      <c r="T66" s="212"/>
      <c r="U66" s="16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8"/>
      <c r="AH66" s="211"/>
      <c r="AI66" s="212"/>
      <c r="AJ66" s="16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8"/>
      <c r="AW66" s="211"/>
    </row>
  </sheetData>
  <mergeCells count="55">
    <mergeCell ref="AT9:AU9"/>
    <mergeCell ref="AC54:AG54"/>
    <mergeCell ref="AJ44:AK45"/>
    <mergeCell ref="U44:V45"/>
    <mergeCell ref="F10:G11"/>
    <mergeCell ref="N36:R36"/>
    <mergeCell ref="F21:G22"/>
    <mergeCell ref="U10:V11"/>
    <mergeCell ref="U21:V22"/>
    <mergeCell ref="U33:V34"/>
    <mergeCell ref="F33:G34"/>
    <mergeCell ref="F44:G45"/>
    <mergeCell ref="AS47:AS48"/>
    <mergeCell ref="AT47:AT48"/>
    <mergeCell ref="AJ56:AK57"/>
    <mergeCell ref="F56:G57"/>
    <mergeCell ref="U56:V57"/>
    <mergeCell ref="AJ10:AK11"/>
    <mergeCell ref="AJ21:AK22"/>
    <mergeCell ref="AJ33:AK34"/>
    <mergeCell ref="P47:P48"/>
    <mergeCell ref="X63:Z63"/>
    <mergeCell ref="X64:Z64"/>
    <mergeCell ref="I60:K60"/>
    <mergeCell ref="I59:K59"/>
    <mergeCell ref="I61:K61"/>
    <mergeCell ref="I62:K62"/>
    <mergeCell ref="I63:K63"/>
    <mergeCell ref="AM64:AO64"/>
    <mergeCell ref="P9:Q9"/>
    <mergeCell ref="F9:O9"/>
    <mergeCell ref="AE9:AF9"/>
    <mergeCell ref="U9:AD9"/>
    <mergeCell ref="AJ9:AS9"/>
    <mergeCell ref="AM59:AO59"/>
    <mergeCell ref="AM60:AO60"/>
    <mergeCell ref="AM61:AO61"/>
    <mergeCell ref="AM62:AO62"/>
    <mergeCell ref="AM63:AO63"/>
    <mergeCell ref="I64:K64"/>
    <mergeCell ref="X59:Z59"/>
    <mergeCell ref="X60:Z60"/>
    <mergeCell ref="X61:Z61"/>
    <mergeCell ref="X62:Z62"/>
    <mergeCell ref="B3:F3"/>
    <mergeCell ref="B4:F4"/>
    <mergeCell ref="B5:F5"/>
    <mergeCell ref="AE47:AE48"/>
    <mergeCell ref="AD47:AD48"/>
    <mergeCell ref="AW65:AW66"/>
    <mergeCell ref="E65:E66"/>
    <mergeCell ref="S65:S66"/>
    <mergeCell ref="T65:T66"/>
    <mergeCell ref="AH65:AH66"/>
    <mergeCell ref="AI65:AI66"/>
  </mergeCells>
  <phoneticPr fontId="2" type="noConversion"/>
  <conditionalFormatting sqref="I13:M18 I59 L59:M59">
    <cfRule type="cellIs" dxfId="37" priority="94" operator="equal">
      <formula>1</formula>
    </cfRule>
  </conditionalFormatting>
  <conditionalFormatting sqref="I14:M18">
    <cfRule type="cellIs" dxfId="36" priority="95" operator="greaterThan">
      <formula>1</formula>
    </cfRule>
    <cfRule type="cellIs" dxfId="35" priority="96" operator="lessThan">
      <formula>1</formula>
    </cfRule>
  </conditionalFormatting>
  <conditionalFormatting sqref="I24:M29">
    <cfRule type="cellIs" dxfId="34" priority="53" operator="equal">
      <formula>1</formula>
    </cfRule>
  </conditionalFormatting>
  <conditionalFormatting sqref="I25:M29">
    <cfRule type="cellIs" dxfId="33" priority="83" operator="greaterThan">
      <formula>1</formula>
    </cfRule>
    <cfRule type="cellIs" dxfId="32" priority="84" operator="lessThan">
      <formula>1</formula>
    </cfRule>
  </conditionalFormatting>
  <conditionalFormatting sqref="I36:M36">
    <cfRule type="cellIs" dxfId="31" priority="52" operator="equal">
      <formula>1</formula>
    </cfRule>
  </conditionalFormatting>
  <conditionalFormatting sqref="I47:M48">
    <cfRule type="cellIs" dxfId="30" priority="51" operator="equal">
      <formula>1</formula>
    </cfRule>
  </conditionalFormatting>
  <conditionalFormatting sqref="L62">
    <cfRule type="cellIs" dxfId="29" priority="50" operator="lessThan">
      <formula>$L$63</formula>
    </cfRule>
    <cfRule type="cellIs" dxfId="28" priority="49" operator="greaterThan">
      <formula>$L$63</formula>
    </cfRule>
  </conditionalFormatting>
  <conditionalFormatting sqref="O59:O63">
    <cfRule type="expression" dxfId="27" priority="10">
      <formula>$L$62&lt;$L$63</formula>
    </cfRule>
    <cfRule type="expression" dxfId="26" priority="11">
      <formula>$L$62&gt;$L$63</formula>
    </cfRule>
  </conditionalFormatting>
  <conditionalFormatting sqref="X59 AA59:AB59">
    <cfRule type="cellIs" dxfId="25" priority="21" operator="equal">
      <formula>1</formula>
    </cfRule>
  </conditionalFormatting>
  <conditionalFormatting sqref="X13:AB18">
    <cfRule type="cellIs" dxfId="24" priority="7" operator="equal">
      <formula>1</formula>
    </cfRule>
  </conditionalFormatting>
  <conditionalFormatting sqref="X14:AB18">
    <cfRule type="cellIs" dxfId="23" priority="68" operator="lessThan">
      <formula>1</formula>
    </cfRule>
    <cfRule type="cellIs" dxfId="22" priority="67" operator="greaterThan">
      <formula>1</formula>
    </cfRule>
  </conditionalFormatting>
  <conditionalFormatting sqref="X24:AB29">
    <cfRule type="cellIs" dxfId="21" priority="39" operator="equal">
      <formula>1</formula>
    </cfRule>
  </conditionalFormatting>
  <conditionalFormatting sqref="X25:AB29">
    <cfRule type="cellIs" dxfId="20" priority="44" operator="lessThan">
      <formula>1</formula>
    </cfRule>
    <cfRule type="cellIs" dxfId="19" priority="43" operator="greaterThan">
      <formula>1</formula>
    </cfRule>
  </conditionalFormatting>
  <conditionalFormatting sqref="X36:AB36">
    <cfRule type="cellIs" dxfId="18" priority="9" operator="equal">
      <formula>1</formula>
    </cfRule>
  </conditionalFormatting>
  <conditionalFormatting sqref="X47:AB48">
    <cfRule type="cellIs" dxfId="17" priority="8" operator="equal">
      <formula>1</formula>
    </cfRule>
  </conditionalFormatting>
  <conditionalFormatting sqref="AA62">
    <cfRule type="cellIs" dxfId="16" priority="19" operator="greaterThan">
      <formula>$AA$63</formula>
    </cfRule>
    <cfRule type="cellIs" dxfId="15" priority="20" operator="lessThan">
      <formula>$AA$63</formula>
    </cfRule>
  </conditionalFormatting>
  <conditionalFormatting sqref="AE60:AE64">
    <cfRule type="expression" dxfId="14" priority="106">
      <formula>$AA$62&lt;$AA$63</formula>
    </cfRule>
    <cfRule type="expression" dxfId="13" priority="105">
      <formula>$AA$62&gt;$AA$63</formula>
    </cfRule>
  </conditionalFormatting>
  <conditionalFormatting sqref="AM59 AP59:AQ59">
    <cfRule type="cellIs" dxfId="12" priority="18" operator="equal">
      <formula>1</formula>
    </cfRule>
  </conditionalFormatting>
  <conditionalFormatting sqref="AM13:AQ18">
    <cfRule type="cellIs" dxfId="11" priority="29" operator="equal">
      <formula>1</formula>
    </cfRule>
  </conditionalFormatting>
  <conditionalFormatting sqref="AM14:AQ18">
    <cfRule type="cellIs" dxfId="10" priority="60" operator="greaterThan">
      <formula>1</formula>
    </cfRule>
    <cfRule type="cellIs" dxfId="9" priority="61" operator="lessThan">
      <formula>1</formula>
    </cfRule>
  </conditionalFormatting>
  <conditionalFormatting sqref="AM24:AQ29">
    <cfRule type="cellIs" dxfId="8" priority="3" operator="equal">
      <formula>1</formula>
    </cfRule>
  </conditionalFormatting>
  <conditionalFormatting sqref="AM25:AQ29">
    <cfRule type="cellIs" dxfId="7" priority="57" operator="greaterThan">
      <formula>1</formula>
    </cfRule>
    <cfRule type="cellIs" dxfId="6" priority="58" operator="lessThan">
      <formula>1</formula>
    </cfRule>
  </conditionalFormatting>
  <conditionalFormatting sqref="AM36:AQ36">
    <cfRule type="cellIs" dxfId="5" priority="2" operator="equal">
      <formula>1</formula>
    </cfRule>
  </conditionalFormatting>
  <conditionalFormatting sqref="AM47:AQ48">
    <cfRule type="cellIs" dxfId="4" priority="1" operator="equal">
      <formula>1</formula>
    </cfRule>
  </conditionalFormatting>
  <conditionalFormatting sqref="AP62">
    <cfRule type="cellIs" dxfId="3" priority="17" operator="lessThan">
      <formula>$AP$63</formula>
    </cfRule>
    <cfRule type="cellIs" dxfId="2" priority="16" operator="greaterThan">
      <formula>$AP$63</formula>
    </cfRule>
  </conditionalFormatting>
  <conditionalFormatting sqref="AT60:AT64">
    <cfRule type="expression" dxfId="1" priority="14">
      <formula>$AP$62&gt;$AP$63</formula>
    </cfRule>
    <cfRule type="expression" dxfId="0" priority="15">
      <formula>$AP$62&lt;$AP$63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23" r:id="rId4" name="Scroll Bar 11">
              <controlPr defaultSize="0" autoPict="0">
                <anchor moveWithCells="1">
                  <from>
                    <xdr:col>20</xdr:col>
                    <xdr:colOff>129540</xdr:colOff>
                    <xdr:row>64</xdr:row>
                    <xdr:rowOff>76200</xdr:rowOff>
                  </from>
                  <to>
                    <xdr:col>33</xdr:col>
                    <xdr:colOff>236220</xdr:colOff>
                    <xdr:row>65</xdr:row>
                    <xdr:rowOff>91440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4" r:id="rId5" name="Scroll Bar 12">
              <controlPr defaultSize="0" autoPict="0">
                <anchor moveWithCells="1">
                  <from>
                    <xdr:col>35</xdr:col>
                    <xdr:colOff>91440</xdr:colOff>
                    <xdr:row>64</xdr:row>
                    <xdr:rowOff>76200</xdr:rowOff>
                  </from>
                  <to>
                    <xdr:col>48</xdr:col>
                    <xdr:colOff>198120</xdr:colOff>
                    <xdr:row>65</xdr:row>
                    <xdr:rowOff>91440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2" r:id="rId6" name="Scroll Bar 10">
              <controlPr defaultSize="0" autoPict="0">
                <anchor moveWithCells="1">
                  <from>
                    <xdr:col>5</xdr:col>
                    <xdr:colOff>198120</xdr:colOff>
                    <xdr:row>64</xdr:row>
                    <xdr:rowOff>76200</xdr:rowOff>
                  </from>
                  <to>
                    <xdr:col>17</xdr:col>
                    <xdr:colOff>434340</xdr:colOff>
                    <xdr:row>65</xdr:row>
                    <xdr:rowOff>91440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733BE7AC873E4891E49075C942167B" ma:contentTypeVersion="13" ma:contentTypeDescription="Een nieuw document maken." ma:contentTypeScope="" ma:versionID="9498ecd6e76f12bcb018f61cd92bd828">
  <xsd:schema xmlns:xsd="http://www.w3.org/2001/XMLSchema" xmlns:xs="http://www.w3.org/2001/XMLSchema" xmlns:p="http://schemas.microsoft.com/office/2006/metadata/properties" xmlns:ns3="89bea102-5021-4ca8-92cd-3a7761f2b0db" xmlns:ns4="bd2aa9fc-5f87-4fe1-8be7-ce22abf98345" targetNamespace="http://schemas.microsoft.com/office/2006/metadata/properties" ma:root="true" ma:fieldsID="245a1cc07826dd65bcaa3df5f3b4efba" ns3:_="" ns4:_="">
    <xsd:import namespace="89bea102-5021-4ca8-92cd-3a7761f2b0db"/>
    <xsd:import namespace="bd2aa9fc-5f87-4fe1-8be7-ce22abf9834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3:MediaServiceObjectDetectorVersions" minOccurs="0"/>
                <xsd:element ref="ns3:MediaServiceSearchPropertie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bea102-5021-4ca8-92cd-3a7761f2b0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aa9fc-5f87-4fe1-8be7-ce22abf9834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9bea102-5021-4ca8-92cd-3a7761f2b0d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7152D6-9A58-4EDA-A7F9-2B87C3BE81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bea102-5021-4ca8-92cd-3a7761f2b0db"/>
    <ds:schemaRef ds:uri="bd2aa9fc-5f87-4fe1-8be7-ce22abf983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BC9DB8-A824-4B1E-AA29-575A4A5FF405}">
  <ds:schemaRefs>
    <ds:schemaRef ds:uri="http://schemas.microsoft.com/office/2006/metadata/properties"/>
    <ds:schemaRef ds:uri="http://schemas.microsoft.com/office/infopath/2007/PartnerControls"/>
    <ds:schemaRef ds:uri="89bea102-5021-4ca8-92cd-3a7761f2b0db"/>
  </ds:schemaRefs>
</ds:datastoreItem>
</file>

<file path=customXml/itemProps3.xml><?xml version="1.0" encoding="utf-8"?>
<ds:datastoreItem xmlns:ds="http://schemas.openxmlformats.org/officeDocument/2006/customXml" ds:itemID="{FE789554-CCA5-4E86-A351-5EFE3F6AF2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1. Decision_making_criteria</vt:lpstr>
      <vt:lpstr>2. Pairwise_comparison</vt:lpstr>
      <vt:lpstr>3. Criteria_weights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Vera Koster</dc:creator>
  <cp:keywords/>
  <dc:description/>
  <cp:lastModifiedBy>Prateek Wahi</cp:lastModifiedBy>
  <cp:revision/>
  <dcterms:created xsi:type="dcterms:W3CDTF">2015-06-05T18:19:34Z</dcterms:created>
  <dcterms:modified xsi:type="dcterms:W3CDTF">2024-08-02T20:54:18Z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0x010100F9733BE7AC873E4891E49075C942167B</vt:lpwstr>
  </property>
</Properties>
</file>