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harts/chartEx1.xml" ContentType="application/vnd.ms-office.chartex+xml"/>
  <Override PartName="/xl/charts/style1.xml" ContentType="application/vnd.ms-office.chartstyle+xml"/>
  <Override PartName="/xl/charts/colors1.xml" ContentType="application/vnd.ms-office.chartcolorstyle+xml"/>
  <Override PartName="/xl/comments6.xml" ContentType="application/vnd.openxmlformats-officedocument.spreadsheetml.comments+xml"/>
  <Override PartName="/xl/drawings/drawing2.xml" ContentType="application/vnd.openxmlformats-officedocument.drawing+xml"/>
  <Override PartName="/xl/charts/chartEx2.xml" ContentType="application/vnd.ms-office.chartex+xml"/>
  <Override PartName="/xl/charts/style2.xml" ContentType="application/vnd.ms-office.chartstyle+xml"/>
  <Override PartName="/xl/charts/colors2.xml" ContentType="application/vnd.ms-office.chartcolorstyle+xml"/>
  <Override PartName="/xl/charts/chartEx3.xml" ContentType="application/vnd.ms-office.chartex+xml"/>
  <Override PartName="/xl/charts/style3.xml" ContentType="application/vnd.ms-office.chartstyle+xml"/>
  <Override PartName="/xl/charts/colors3.xml" ContentType="application/vnd.ms-office.chartcolorstyle+xml"/>
  <Override PartName="/xl/charts/chartEx4.xml" ContentType="application/vnd.ms-office.chartex+xml"/>
  <Override PartName="/xl/charts/style4.xml" ContentType="application/vnd.ms-office.chartstyle+xml"/>
  <Override PartName="/xl/charts/colors4.xml" ContentType="application/vnd.ms-office.chartcolorstyle+xml"/>
  <Override PartName="/xl/charts/chartEx5.xml" ContentType="application/vnd.ms-office.chartex+xml"/>
  <Override PartName="/xl/charts/style5.xml" ContentType="application/vnd.ms-office.chartstyle+xml"/>
  <Override PartName="/xl/charts/colors5.xml" ContentType="application/vnd.ms-office.chartcolorstyle+xml"/>
  <Override PartName="/xl/drawings/drawing3.xml" ContentType="application/vnd.openxmlformats-officedocument.drawing+xml"/>
  <Override PartName="/xl/charts/chart1.xml" ContentType="application/vnd.openxmlformats-officedocument.drawingml.chart+xml"/>
  <Override PartName="/xl/charts/style6.xml" ContentType="application/vnd.ms-office.chartstyle+xml"/>
  <Override PartName="/xl/charts/colors6.xml" ContentType="application/vnd.ms-office.chartcolorstyle+xml"/>
  <Override PartName="/xl/charts/chart2.xml" ContentType="application/vnd.openxmlformats-officedocument.drawingml.chart+xml"/>
  <Override PartName="/xl/charts/style7.xml" ContentType="application/vnd.ms-office.chartstyle+xml"/>
  <Override PartName="/xl/charts/colors7.xml" ContentType="application/vnd.ms-office.chartcolorstyle+xml"/>
  <Override PartName="/xl/charts/chart3.xml" ContentType="application/vnd.openxmlformats-officedocument.drawingml.chart+xml"/>
  <Override PartName="/xl/charts/style8.xml" ContentType="application/vnd.ms-office.chartstyle+xml"/>
  <Override PartName="/xl/charts/colors8.xml" ContentType="application/vnd.ms-office.chartcolorstyle+xml"/>
  <Override PartName="/xl/charts/chart4.xml" ContentType="application/vnd.openxmlformats-officedocument.drawingml.chart+xml"/>
  <Override PartName="/xl/charts/style9.xml" ContentType="application/vnd.ms-office.chartstyle+xml"/>
  <Override PartName="/xl/charts/colors9.xml" ContentType="application/vnd.ms-office.chartcolorstyle+xml"/>
  <Override PartName="/xl/charts/chart5.xml" ContentType="application/vnd.openxmlformats-officedocument.drawingml.chart+xml"/>
  <Override PartName="/xl/charts/style10.xml" ContentType="application/vnd.ms-office.chartstyle+xml"/>
  <Override PartName="/xl/charts/colors10.xml" ContentType="application/vnd.ms-office.chartcolorstyle+xml"/>
  <Override PartName="/xl/charts/chart6.xml" ContentType="application/vnd.openxmlformats-officedocument.drawingml.chart+xml"/>
  <Override PartName="/xl/charts/style11.xml" ContentType="application/vnd.ms-office.chartstyle+xml"/>
  <Override PartName="/xl/charts/colors11.xml" ContentType="application/vnd.ms-office.chartcolorstyle+xml"/>
  <Override PartName="/xl/charts/chart7.xml" ContentType="application/vnd.openxmlformats-officedocument.drawingml.chart+xml"/>
  <Override PartName="/xl/charts/style12.xml" ContentType="application/vnd.ms-office.chartstyle+xml"/>
  <Override PartName="/xl/charts/colors12.xml" ContentType="application/vnd.ms-office.chartcolorstyle+xml"/>
  <Override PartName="/xl/charts/chart8.xml" ContentType="application/vnd.openxmlformats-officedocument.drawingml.chart+xml"/>
  <Override PartName="/xl/charts/style13.xml" ContentType="application/vnd.ms-office.chartstyle+xml"/>
  <Override PartName="/xl/charts/colors13.xml" ContentType="application/vnd.ms-office.chartcolorstyle+xml"/>
  <Override PartName="/xl/charts/chart9.xml" ContentType="application/vnd.openxmlformats-officedocument.drawingml.chart+xml"/>
  <Override PartName="/xl/charts/style14.xml" ContentType="application/vnd.ms-office.chartstyle+xml"/>
  <Override PartName="/xl/charts/colors14.xml" ContentType="application/vnd.ms-office.chartcolorstyle+xml"/>
  <Override PartName="/xl/charts/chart10.xml" ContentType="application/vnd.openxmlformats-officedocument.drawingml.chart+xml"/>
  <Override PartName="/xl/charts/style15.xml" ContentType="application/vnd.ms-office.chartstyle+xml"/>
  <Override PartName="/xl/charts/colors15.xml" ContentType="application/vnd.ms-office.chartcolorstyle+xml"/>
  <Override PartName="/xl/charts/chart11.xml" ContentType="application/vnd.openxmlformats-officedocument.drawingml.chart+xml"/>
  <Override PartName="/xl/charts/style16.xml" ContentType="application/vnd.ms-office.chartstyle+xml"/>
  <Override PartName="/xl/charts/colors16.xml" ContentType="application/vnd.ms-office.chartcolorstyle+xml"/>
  <Override PartName="/xl/charts/chart12.xml" ContentType="application/vnd.openxmlformats-officedocument.drawingml.chart+xml"/>
  <Override PartName="/xl/charts/style17.xml" ContentType="application/vnd.ms-office.chartstyle+xml"/>
  <Override PartName="/xl/charts/colors17.xml" ContentType="application/vnd.ms-office.chartcolorstyle+xml"/>
  <Override PartName="/xl/charts/chart13.xml" ContentType="application/vnd.openxmlformats-officedocument.drawingml.chart+xml"/>
  <Override PartName="/xl/charts/style18.xml" ContentType="application/vnd.ms-office.chartstyle+xml"/>
  <Override PartName="/xl/charts/colors18.xml" ContentType="application/vnd.ms-office.chartcolorstyle+xml"/>
  <Override PartName="/xl/charts/chart14.xml" ContentType="application/vnd.openxmlformats-officedocument.drawingml.chart+xml"/>
  <Override PartName="/xl/charts/style19.xml" ContentType="application/vnd.ms-office.chartstyle+xml"/>
  <Override PartName="/xl/charts/colors19.xml" ContentType="application/vnd.ms-office.chartcolorstyle+xml"/>
  <Override PartName="/xl/charts/chart15.xml" ContentType="application/vnd.openxmlformats-officedocument.drawingml.chart+xml"/>
  <Override PartName="/xl/charts/style20.xml" ContentType="application/vnd.ms-office.chartstyle+xml"/>
  <Override PartName="/xl/charts/colors20.xml" ContentType="application/vnd.ms-office.chartcolorstyle+xml"/>
  <Override PartName="/xl/charts/chart16.xml" ContentType="application/vnd.openxmlformats-officedocument.drawingml.chart+xml"/>
  <Override PartName="/xl/charts/style21.xml" ContentType="application/vnd.ms-office.chartstyle+xml"/>
  <Override PartName="/xl/charts/colors21.xml" ContentType="application/vnd.ms-office.chartcolorstyle+xml"/>
  <Override PartName="/xl/charts/chart17.xml" ContentType="application/vnd.openxmlformats-officedocument.drawingml.chart+xml"/>
  <Override PartName="/xl/charts/style22.xml" ContentType="application/vnd.ms-office.chartstyle+xml"/>
  <Override PartName="/xl/charts/colors22.xml" ContentType="application/vnd.ms-office.chartcolorstyle+xml"/>
  <Override PartName="/xl/charts/chart18.xml" ContentType="application/vnd.openxmlformats-officedocument.drawingml.chart+xml"/>
  <Override PartName="/xl/charts/style23.xml" ContentType="application/vnd.ms-office.chartstyle+xml"/>
  <Override PartName="/xl/charts/colors23.xml" ContentType="application/vnd.ms-office.chartcolorstyle+xml"/>
  <Override PartName="/xl/charts/chart19.xml" ContentType="application/vnd.openxmlformats-officedocument.drawingml.chart+xml"/>
  <Override PartName="/xl/charts/style24.xml" ContentType="application/vnd.ms-office.chartstyle+xml"/>
  <Override PartName="/xl/charts/colors24.xml" ContentType="application/vnd.ms-office.chartcolorstyle+xml"/>
  <Override PartName="/xl/charts/chart20.xml" ContentType="application/vnd.openxmlformats-officedocument.drawingml.chart+xml"/>
  <Override PartName="/xl/charts/style25.xml" ContentType="application/vnd.ms-office.chartstyle+xml"/>
  <Override PartName="/xl/charts/colors25.xml" ContentType="application/vnd.ms-office.chartcolorstyle+xml"/>
  <Override PartName="/xl/charts/chart21.xml" ContentType="application/vnd.openxmlformats-officedocument.drawingml.chart+xml"/>
  <Override PartName="/xl/charts/style26.xml" ContentType="application/vnd.ms-office.chartstyle+xml"/>
  <Override PartName="/xl/charts/colors26.xml" ContentType="application/vnd.ms-office.chartcolorstyle+xml"/>
  <Override PartName="/xl/charts/chart22.xml" ContentType="application/vnd.openxmlformats-officedocument.drawingml.chart+xml"/>
  <Override PartName="/xl/charts/style27.xml" ContentType="application/vnd.ms-office.chartstyle+xml"/>
  <Override PartName="/xl/charts/colors27.xml" ContentType="application/vnd.ms-office.chartcolorstyle+xml"/>
  <Override PartName="/xl/charts/chart23.xml" ContentType="application/vnd.openxmlformats-officedocument.drawingml.chart+xml"/>
  <Override PartName="/xl/charts/style28.xml" ContentType="application/vnd.ms-office.chartstyle+xml"/>
  <Override PartName="/xl/charts/colors28.xml" ContentType="application/vnd.ms-office.chartcolorstyle+xml"/>
  <Override PartName="/xl/charts/chart24.xml" ContentType="application/vnd.openxmlformats-officedocument.drawingml.chart+xml"/>
  <Override PartName="/xl/charts/style29.xml" ContentType="application/vnd.ms-office.chartstyle+xml"/>
  <Override PartName="/xl/charts/colors29.xml" ContentType="application/vnd.ms-office.chartcolorstyle+xml"/>
  <Override PartName="/xl/charts/chart25.xml" ContentType="application/vnd.openxmlformats-officedocument.drawingml.chart+xml"/>
  <Override PartName="/xl/charts/style30.xml" ContentType="application/vnd.ms-office.chartstyle+xml"/>
  <Override PartName="/xl/charts/colors30.xml" ContentType="application/vnd.ms-office.chartcolorstyle+xml"/>
  <Override PartName="/xl/charts/chart26.xml" ContentType="application/vnd.openxmlformats-officedocument.drawingml.chart+xml"/>
  <Override PartName="/xl/charts/style31.xml" ContentType="application/vnd.ms-office.chartstyle+xml"/>
  <Override PartName="/xl/charts/colors31.xml" ContentType="application/vnd.ms-office.chartcolorstyle+xml"/>
  <Override PartName="/xl/charts/chart27.xml" ContentType="application/vnd.openxmlformats-officedocument.drawingml.chart+xml"/>
  <Override PartName="/xl/charts/style32.xml" ContentType="application/vnd.ms-office.chartstyle+xml"/>
  <Override PartName="/xl/charts/colors32.xml" ContentType="application/vnd.ms-office.chartcolorstyle+xml"/>
  <Override PartName="/xl/charts/chart28.xml" ContentType="application/vnd.openxmlformats-officedocument.drawingml.chart+xml"/>
  <Override PartName="/xl/charts/style33.xml" ContentType="application/vnd.ms-office.chartstyle+xml"/>
  <Override PartName="/xl/charts/colors33.xml" ContentType="application/vnd.ms-office.chartcolorstyle+xml"/>
  <Override PartName="/xl/charts/chart29.xml" ContentType="application/vnd.openxmlformats-officedocument.drawingml.chart+xml"/>
  <Override PartName="/xl/charts/style34.xml" ContentType="application/vnd.ms-office.chartstyle+xml"/>
  <Override PartName="/xl/charts/colors34.xml" ContentType="application/vnd.ms-office.chartcolorstyle+xml"/>
  <Override PartName="/xl/charts/chart30.xml" ContentType="application/vnd.openxmlformats-officedocument.drawingml.chart+xml"/>
  <Override PartName="/xl/charts/style35.xml" ContentType="application/vnd.ms-office.chartstyle+xml"/>
  <Override PartName="/xl/charts/colors35.xml" ContentType="application/vnd.ms-office.chartcolorstyle+xml"/>
  <Override PartName="/xl/charts/chart31.xml" ContentType="application/vnd.openxmlformats-officedocument.drawingml.chart+xml"/>
  <Override PartName="/xl/charts/style36.xml" ContentType="application/vnd.ms-office.chartstyle+xml"/>
  <Override PartName="/xl/charts/colors36.xml" ContentType="application/vnd.ms-office.chartcolorstyle+xml"/>
  <Override PartName="/xl/charts/chart32.xml" ContentType="application/vnd.openxmlformats-officedocument.drawingml.chart+xml"/>
  <Override PartName="/xl/charts/style37.xml" ContentType="application/vnd.ms-office.chartstyle+xml"/>
  <Override PartName="/xl/charts/colors37.xml" ContentType="application/vnd.ms-office.chartcolorstyle+xml"/>
  <Override PartName="/xl/charts/chart33.xml" ContentType="application/vnd.openxmlformats-officedocument.drawingml.chart+xml"/>
  <Override PartName="/xl/charts/style38.xml" ContentType="application/vnd.ms-office.chartstyle+xml"/>
  <Override PartName="/xl/charts/colors38.xml" ContentType="application/vnd.ms-office.chartcolorstyle+xml"/>
  <Override PartName="/xl/charts/chart34.xml" ContentType="application/vnd.openxmlformats-officedocument.drawingml.chart+xml"/>
  <Override PartName="/xl/charts/style39.xml" ContentType="application/vnd.ms-office.chartstyle+xml"/>
  <Override PartName="/xl/charts/colors39.xml" ContentType="application/vnd.ms-office.chartcolorstyle+xml"/>
  <Override PartName="/xl/charts/chart35.xml" ContentType="application/vnd.openxmlformats-officedocument.drawingml.chart+xml"/>
  <Override PartName="/xl/charts/style40.xml" ContentType="application/vnd.ms-office.chartstyle+xml"/>
  <Override PartName="/xl/charts/colors40.xml" ContentType="application/vnd.ms-office.chartcolorstyle+xml"/>
  <Override PartName="/xl/charts/chart36.xml" ContentType="application/vnd.openxmlformats-officedocument.drawingml.chart+xml"/>
  <Override PartName="/xl/charts/style41.xml" ContentType="application/vnd.ms-office.chartstyle+xml"/>
  <Override PartName="/xl/charts/colors41.xml" ContentType="application/vnd.ms-office.chartcolorstyle+xml"/>
  <Override PartName="/xl/charts/chart37.xml" ContentType="application/vnd.openxmlformats-officedocument.drawingml.chart+xml"/>
  <Override PartName="/xl/charts/style42.xml" ContentType="application/vnd.ms-office.chartstyle+xml"/>
  <Override PartName="/xl/charts/colors42.xml" ContentType="application/vnd.ms-office.chartcolorstyle+xml"/>
  <Override PartName="/xl/comments7.xml" ContentType="application/vnd.openxmlformats-officedocument.spreadsheetml.comments+xml"/>
  <Override PartName="/xl/drawings/drawing4.xml" ContentType="application/vnd.openxmlformats-officedocument.drawing+xml"/>
  <Override PartName="/xl/charts/chart38.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mc:AlternateContent xmlns:mc="http://schemas.openxmlformats.org/markup-compatibility/2006">
    <mc:Choice Requires="x15">
      <x15ac:absPath xmlns:x15ac="http://schemas.microsoft.com/office/spreadsheetml/2010/11/ac" url="C:\Users\Jeann\OneDrive\Documenten\Geo-Energy Engineering\MSc thesis\3. Geochemistry\The Netherlands\"/>
    </mc:Choice>
  </mc:AlternateContent>
  <xr:revisionPtr revIDLastSave="0" documentId="13_ncr:1_{57B8AAFA-6F0E-4334-AF2D-203F2F22481A}" xr6:coauthVersionLast="47" xr6:coauthVersionMax="47" xr10:uidLastSave="{00000000-0000-0000-0000-000000000000}"/>
  <bookViews>
    <workbookView xWindow="1116" yWindow="1116" windowWidth="17280" windowHeight="8964" tabRatio="810" xr2:uid="{00000000-000D-0000-FFFF-FFFF00000000}"/>
  </bookViews>
  <sheets>
    <sheet name="Read me first" sheetId="19" r:id="rId1"/>
    <sheet name="Well data" sheetId="1" r:id="rId2"/>
    <sheet name="Fluid sample data (complete)" sheetId="10" r:id="rId3"/>
    <sheet name="Fluid sample data (processed)" sheetId="2" r:id="rId4"/>
    <sheet name="Regional data" sheetId="12" r:id="rId5"/>
    <sheet name="Toxic gases" sheetId="20" r:id="rId6"/>
    <sheet name="Toxic elements" sheetId="18" r:id="rId7"/>
    <sheet name="Guideline values exceeded" sheetId="21" r:id="rId8"/>
    <sheet name="Correlation coefficients" sheetId="23" r:id="rId9"/>
    <sheet name="Correlation graphs" sheetId="13" r:id="rId10"/>
    <sheet name="Ternary diagrams input" sheetId="24" r:id="rId11"/>
    <sheet name="Na-K-Mg diagram" sheetId="26" r:id="rId12"/>
    <sheet name="Cl-SO4-HCO3 diagram" sheetId="25" r:id="rId13"/>
    <sheet name="Munka4" sheetId="5" state="hidden" r:id="rId14"/>
    <sheet name="Munka2" sheetId="6" state="hidden" r:id="rId15"/>
    <sheet name="Munka1" sheetId="7" state="hidden" r:id="rId16"/>
    <sheet name="Munka6" sheetId="8" state="hidden" r:id="rId17"/>
    <sheet name="Munka3" sheetId="9" state="hidden" r:id="rId18"/>
  </sheets>
  <externalReferences>
    <externalReference r:id="rId19"/>
  </externalReferences>
  <definedNames>
    <definedName name="_xlchart.v1.0" hidden="1">'Toxic gases'!$T$3</definedName>
    <definedName name="_xlchart.v1.1" hidden="1">'Toxic gases'!$T$4:$T$12</definedName>
    <definedName name="_xlchart.v1.10" hidden="1">'Regional data'!$AF$5</definedName>
    <definedName name="_xlchart.v1.11" hidden="1">'Regional data'!$AF$8:$AF$61</definedName>
    <definedName name="_xlchart.v1.12" hidden="1">'Fluid sample data (processed)'!$BF$5</definedName>
    <definedName name="_xlchart.v1.13" hidden="1">'Fluid sample data (processed)'!$BF$6:$BF$55</definedName>
    <definedName name="_xlchart.v1.14" hidden="1">'Fluid sample data (processed)'!$BC$7:$BC$328</definedName>
    <definedName name="_xlchart.v1.15" hidden="1">'Fluid sample data (processed)'!$BD$6:$BD$8</definedName>
    <definedName name="_xlchart.v1.2" hidden="1">'Toxic gases'!$W$3</definedName>
    <definedName name="_xlchart.v1.3" hidden="1">'Toxic gases'!$W$4:$W$12</definedName>
    <definedName name="_xlchart.v1.4" hidden="1">'Toxic gases'!$X$3</definedName>
    <definedName name="_xlchart.v1.5" hidden="1">'Toxic gases'!$X$4:$X$12</definedName>
    <definedName name="_xlchart.v1.6" hidden="1">'Toxic gases'!$Y$3</definedName>
    <definedName name="_xlchart.v1.7" hidden="1">'Toxic gases'!$Y$4:$Y$12</definedName>
    <definedName name="_xlchart.v1.8" hidden="1">'Regional data'!$BJ$5</definedName>
    <definedName name="_xlchart.v1.9" hidden="1">'Regional data'!$BJ$8:$BJ$61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C330" i="24" l="1"/>
  <c r="DC329" i="24"/>
  <c r="DC328" i="24"/>
  <c r="DC327" i="24"/>
  <c r="DC326" i="24"/>
  <c r="DC325" i="24"/>
  <c r="DC324" i="24"/>
  <c r="DC323" i="24"/>
  <c r="DC322" i="24"/>
  <c r="DC321" i="24"/>
  <c r="DC320" i="24"/>
  <c r="DC319" i="24"/>
  <c r="DC318" i="24"/>
  <c r="DC317" i="24"/>
  <c r="DC316" i="24"/>
  <c r="DC315" i="24"/>
  <c r="DC314" i="24"/>
  <c r="DC313" i="24"/>
  <c r="DC312" i="24"/>
  <c r="DC311" i="24"/>
  <c r="DC310" i="24"/>
  <c r="DC309" i="24"/>
  <c r="DC308" i="24"/>
  <c r="DC307" i="24"/>
  <c r="DC306" i="24"/>
  <c r="DC305" i="24"/>
  <c r="DC304" i="24"/>
  <c r="DC303" i="24"/>
  <c r="DC302" i="24"/>
  <c r="DC301" i="24"/>
  <c r="DC300" i="24"/>
  <c r="DC299" i="24"/>
  <c r="DC298" i="24"/>
  <c r="DC297" i="24"/>
  <c r="DC296" i="24"/>
  <c r="DC295" i="24"/>
  <c r="DC294" i="24"/>
  <c r="DC293" i="24"/>
  <c r="DC292" i="24"/>
  <c r="DC291" i="24"/>
  <c r="DC290" i="24"/>
  <c r="DC289" i="24"/>
  <c r="DC288" i="24"/>
  <c r="DC287" i="24"/>
  <c r="DC286" i="24"/>
  <c r="DC285" i="24"/>
  <c r="DC284" i="24"/>
  <c r="DC283" i="24"/>
  <c r="DC282" i="24"/>
  <c r="DC281" i="24"/>
  <c r="DC280" i="24"/>
  <c r="DC279" i="24"/>
  <c r="DC278" i="24"/>
  <c r="DC277" i="24"/>
  <c r="DC276" i="24"/>
  <c r="DC275" i="24"/>
  <c r="DC274" i="24"/>
  <c r="DC273" i="24"/>
  <c r="DC272" i="24"/>
  <c r="DC271" i="24"/>
  <c r="DC270" i="24"/>
  <c r="DC269" i="24"/>
  <c r="DC268" i="24"/>
  <c r="DC267" i="24"/>
  <c r="DC266" i="24"/>
  <c r="DC265" i="24"/>
  <c r="DC264" i="24"/>
  <c r="DC263" i="24"/>
  <c r="DC262" i="24"/>
  <c r="DC261" i="24"/>
  <c r="DC260" i="24"/>
  <c r="DC259" i="24"/>
  <c r="DC258" i="24"/>
  <c r="DC257" i="24"/>
  <c r="DC256" i="24"/>
  <c r="DC255" i="24"/>
  <c r="DC254" i="24"/>
  <c r="DC253" i="24"/>
  <c r="DC252" i="24"/>
  <c r="DC251" i="24"/>
  <c r="DC250" i="24"/>
  <c r="DC249" i="24"/>
  <c r="DC248" i="24"/>
  <c r="DC247" i="24"/>
  <c r="DC246" i="24"/>
  <c r="DC245" i="24"/>
  <c r="DC244" i="24"/>
  <c r="DC243" i="24"/>
  <c r="DC242" i="24"/>
  <c r="DC241" i="24"/>
  <c r="DC240" i="24"/>
  <c r="DC239" i="24"/>
  <c r="DC238" i="24"/>
  <c r="DC237" i="24"/>
  <c r="DC236" i="24"/>
  <c r="DC235" i="24"/>
  <c r="DC234" i="24"/>
  <c r="DC233" i="24"/>
  <c r="DC232" i="24"/>
  <c r="DC231" i="24"/>
  <c r="DC230" i="24"/>
  <c r="DC229" i="24"/>
  <c r="DC228" i="24"/>
  <c r="DC227" i="24"/>
  <c r="DC226" i="24"/>
  <c r="DC225" i="24"/>
  <c r="DC224" i="24"/>
  <c r="DC223" i="24"/>
  <c r="DC222" i="24"/>
  <c r="DC221" i="24"/>
  <c r="DC220" i="24"/>
  <c r="DC219" i="24"/>
  <c r="DC218" i="24"/>
  <c r="DC217" i="24"/>
  <c r="DC216" i="24"/>
  <c r="DC215" i="24"/>
  <c r="DC214" i="24"/>
  <c r="DC213" i="24"/>
  <c r="DC212" i="24"/>
  <c r="DC211" i="24"/>
  <c r="DC210" i="24"/>
  <c r="DC209" i="24"/>
  <c r="DC208" i="24"/>
  <c r="DC207" i="24"/>
  <c r="DC206" i="24"/>
  <c r="DC205" i="24"/>
  <c r="DC204" i="24"/>
  <c r="DC203" i="24"/>
  <c r="DC202" i="24"/>
  <c r="DC201" i="24"/>
  <c r="DC200" i="24"/>
  <c r="DC199" i="24"/>
  <c r="DC198" i="24"/>
  <c r="DC197" i="24"/>
  <c r="DC196" i="24"/>
  <c r="DC195" i="24"/>
  <c r="DC194" i="24"/>
  <c r="DC193" i="24"/>
  <c r="DC192" i="24"/>
  <c r="DC191" i="24"/>
  <c r="DC190" i="24"/>
  <c r="DC189" i="24"/>
  <c r="DC188" i="24"/>
  <c r="DC187" i="24"/>
  <c r="DC186" i="24"/>
  <c r="DC185" i="24"/>
  <c r="DC184" i="24"/>
  <c r="DC183" i="24"/>
  <c r="DC182" i="24"/>
  <c r="DC181" i="24"/>
  <c r="DC180" i="24"/>
  <c r="DC179" i="24"/>
  <c r="DC178" i="24"/>
  <c r="DC177" i="24"/>
  <c r="DC176" i="24"/>
  <c r="DC175" i="24"/>
  <c r="DC174" i="24"/>
  <c r="DC173" i="24"/>
  <c r="DC172" i="24"/>
  <c r="DC171" i="24"/>
  <c r="DC170" i="24"/>
  <c r="DC169" i="24"/>
  <c r="DC168" i="24"/>
  <c r="DC167" i="24"/>
  <c r="DC166" i="24"/>
  <c r="DC165" i="24"/>
  <c r="DC164" i="24"/>
  <c r="DC163" i="24"/>
  <c r="DC162" i="24"/>
  <c r="DC161" i="24"/>
  <c r="DC160" i="24"/>
  <c r="DC159" i="24"/>
  <c r="DC158" i="24"/>
  <c r="DC157" i="24"/>
  <c r="DC156" i="24"/>
  <c r="DC155" i="24"/>
  <c r="DC154" i="24"/>
  <c r="DC153" i="24"/>
  <c r="DC152" i="24"/>
  <c r="DC151" i="24"/>
  <c r="DC150" i="24"/>
  <c r="DC149" i="24"/>
  <c r="DC148" i="24"/>
  <c r="DC147" i="24"/>
  <c r="DC146" i="24"/>
  <c r="DC145" i="24"/>
  <c r="DC144" i="24"/>
  <c r="DC143" i="24"/>
  <c r="DC142" i="24"/>
  <c r="DC141" i="24"/>
  <c r="DC140" i="24"/>
  <c r="DC139" i="24"/>
  <c r="DC138" i="24"/>
  <c r="DC137" i="24"/>
  <c r="DC136" i="24"/>
  <c r="DC135" i="24"/>
  <c r="DC134" i="24"/>
  <c r="DC133" i="24"/>
  <c r="DC132" i="24"/>
  <c r="DC131" i="24"/>
  <c r="DC130" i="24"/>
  <c r="DC129" i="24"/>
  <c r="DC128" i="24"/>
  <c r="DC127" i="24"/>
  <c r="DC126" i="24"/>
  <c r="DC125" i="24"/>
  <c r="DC124" i="24"/>
  <c r="DC123" i="24"/>
  <c r="DC122" i="24"/>
  <c r="DC121" i="24"/>
  <c r="DC120" i="24"/>
  <c r="DC119" i="24"/>
  <c r="DC118" i="24"/>
  <c r="DC117" i="24"/>
  <c r="DC116" i="24"/>
  <c r="DC115" i="24"/>
  <c r="DC114" i="24"/>
  <c r="DC113" i="24"/>
  <c r="DC112" i="24"/>
  <c r="DC111" i="24"/>
  <c r="DC110" i="24"/>
  <c r="DC109" i="24"/>
  <c r="DC108" i="24"/>
  <c r="DC107" i="24"/>
  <c r="DC106" i="24"/>
  <c r="DC105" i="24"/>
  <c r="DC104" i="24"/>
  <c r="DC103" i="24"/>
  <c r="DC102" i="24"/>
  <c r="DC101" i="24"/>
  <c r="DC100" i="24"/>
  <c r="DC99" i="24"/>
  <c r="DC98" i="24"/>
  <c r="DC97" i="24"/>
  <c r="DC96" i="24"/>
  <c r="DC95" i="24"/>
  <c r="DC94" i="24"/>
  <c r="DC93" i="24"/>
  <c r="DC92" i="24"/>
  <c r="DC91" i="24"/>
  <c r="DC90" i="24"/>
  <c r="DC89" i="24"/>
  <c r="DC88" i="24"/>
  <c r="DC87" i="24"/>
  <c r="DC86" i="24"/>
  <c r="DC85" i="24"/>
  <c r="DC84" i="24"/>
  <c r="DC83" i="24"/>
  <c r="DC82" i="24"/>
  <c r="DC81" i="24"/>
  <c r="DC80" i="24"/>
  <c r="DC79" i="24"/>
  <c r="DC78" i="24"/>
  <c r="DC77" i="24"/>
  <c r="DC76" i="24"/>
  <c r="DC75" i="24"/>
  <c r="DC74" i="24"/>
  <c r="DC73" i="24"/>
  <c r="DC72" i="24"/>
  <c r="DC71" i="24"/>
  <c r="DC70" i="24"/>
  <c r="DC69" i="24"/>
  <c r="DC68" i="24"/>
  <c r="DC67" i="24"/>
  <c r="DC66" i="24"/>
  <c r="DC65" i="24"/>
  <c r="DC64" i="24"/>
  <c r="DC63" i="24"/>
  <c r="DC62" i="24"/>
  <c r="DC61" i="24"/>
  <c r="DC60" i="24"/>
  <c r="DC59" i="24"/>
  <c r="DC58" i="24"/>
  <c r="O57" i="24"/>
  <c r="O56" i="24"/>
  <c r="O55" i="24"/>
  <c r="O54" i="24"/>
  <c r="O53" i="24"/>
  <c r="O52" i="24"/>
  <c r="O51" i="24"/>
  <c r="O50" i="24"/>
  <c r="O49" i="24"/>
  <c r="O48" i="24"/>
  <c r="O47" i="24"/>
  <c r="O46" i="24"/>
  <c r="O45" i="24"/>
  <c r="O44" i="24"/>
  <c r="O43" i="24"/>
  <c r="O42" i="24"/>
  <c r="O41" i="24"/>
  <c r="O40" i="24"/>
  <c r="O39" i="24"/>
  <c r="O38" i="24"/>
  <c r="O37" i="24"/>
  <c r="O36" i="24"/>
  <c r="O35" i="24"/>
  <c r="O34" i="24"/>
  <c r="O33" i="24"/>
  <c r="O32" i="24"/>
  <c r="O31" i="24"/>
  <c r="O30" i="24"/>
  <c r="O29" i="24"/>
  <c r="O28" i="24"/>
  <c r="O27" i="24"/>
  <c r="O26" i="24"/>
  <c r="O25" i="24"/>
  <c r="O24" i="24"/>
  <c r="O23" i="24"/>
  <c r="O22" i="24"/>
  <c r="O21" i="24"/>
  <c r="O20" i="24"/>
  <c r="O19" i="24"/>
  <c r="O18" i="24"/>
  <c r="O17" i="24"/>
  <c r="O16" i="24"/>
  <c r="O15" i="24"/>
  <c r="O14" i="24"/>
  <c r="O13" i="24"/>
  <c r="O12" i="24"/>
  <c r="O11" i="24"/>
  <c r="O10" i="24"/>
  <c r="O9" i="24"/>
  <c r="O8" i="24"/>
  <c r="CS7" i="24"/>
  <c r="CR7" i="24"/>
  <c r="CQ7" i="24"/>
  <c r="CE7" i="24"/>
  <c r="CA7" i="24"/>
  <c r="BY7" i="24"/>
  <c r="BV7" i="24"/>
  <c r="BO7" i="24"/>
  <c r="CN6" i="24"/>
  <c r="CM6" i="24"/>
  <c r="CL6" i="24"/>
  <c r="CF6" i="24"/>
  <c r="CF7" i="24" s="1"/>
  <c r="CE6" i="24"/>
  <c r="CD6" i="24"/>
  <c r="CD7" i="24" s="1"/>
  <c r="CA6" i="24"/>
  <c r="BZ6" i="24"/>
  <c r="BZ7" i="24" s="1"/>
  <c r="BY6" i="24"/>
  <c r="BV6" i="24"/>
  <c r="BU6" i="24"/>
  <c r="BT6" i="24"/>
  <c r="BT7" i="24" s="1"/>
  <c r="BQ6" i="24"/>
  <c r="BQ7" i="24" s="1"/>
  <c r="BP6" i="24"/>
  <c r="BP7" i="24" s="1"/>
  <c r="BO6" i="24"/>
  <c r="BU7" i="24" l="1"/>
  <c r="AO5" i="18"/>
  <c r="AO11" i="18" l="1"/>
  <c r="AO8" i="18"/>
  <c r="AO61" i="12"/>
  <c r="AO60" i="12"/>
  <c r="AO59" i="12"/>
  <c r="AO58" i="12"/>
  <c r="AO57" i="12"/>
  <c r="AO54" i="12"/>
  <c r="AO53" i="12"/>
  <c r="AO52" i="12"/>
  <c r="AO51" i="12"/>
  <c r="AO50" i="12"/>
  <c r="AO49" i="12"/>
  <c r="AO48" i="12"/>
  <c r="AO47" i="12"/>
  <c r="AO46" i="12"/>
  <c r="AW45" i="12"/>
  <c r="AV45" i="12"/>
  <c r="AT45" i="12"/>
  <c r="AO45" i="12"/>
  <c r="AD45" i="12"/>
  <c r="AB45" i="12"/>
  <c r="AA45" i="12"/>
  <c r="Z45" i="12"/>
  <c r="Y45" i="12"/>
  <c r="AO44" i="12"/>
  <c r="AO43" i="12"/>
  <c r="AO42" i="12"/>
  <c r="AO41" i="12"/>
  <c r="AO40" i="12"/>
  <c r="AO39" i="12"/>
  <c r="AO38" i="12"/>
  <c r="AO37" i="12"/>
  <c r="AO36" i="12"/>
  <c r="AO35" i="12"/>
  <c r="AO34" i="12"/>
  <c r="AO33" i="12"/>
  <c r="AO32" i="12"/>
  <c r="AO31" i="12"/>
  <c r="AO30" i="12"/>
  <c r="AO27" i="12"/>
  <c r="AO26" i="12"/>
  <c r="AO25" i="12"/>
  <c r="AO24" i="12"/>
  <c r="AO23" i="12"/>
  <c r="AW22" i="12"/>
  <c r="AV22" i="12"/>
  <c r="AT22" i="12"/>
  <c r="AO22" i="12"/>
  <c r="AB22" i="12"/>
  <c r="AA22" i="12"/>
  <c r="Z22" i="12"/>
  <c r="Y22" i="12"/>
  <c r="AW21" i="12"/>
  <c r="AV21" i="12"/>
  <c r="AT21" i="12"/>
  <c r="AO21" i="12"/>
  <c r="AB21" i="12"/>
  <c r="AA21" i="12"/>
  <c r="Z21" i="12"/>
  <c r="Y21" i="12"/>
  <c r="AO20" i="12"/>
  <c r="AO19" i="12"/>
  <c r="AO18" i="12"/>
  <c r="AO17" i="12"/>
  <c r="AO16" i="12"/>
  <c r="AO15" i="12"/>
  <c r="AO14" i="12"/>
  <c r="AO13" i="12"/>
  <c r="AO12" i="12"/>
  <c r="AO11" i="12"/>
  <c r="AO10" i="12"/>
  <c r="AO9" i="12"/>
  <c r="AO8" i="12"/>
  <c r="AO55" i="2"/>
  <c r="AO54" i="2"/>
  <c r="AO53" i="2"/>
  <c r="AO52" i="2"/>
  <c r="AO51" i="2"/>
  <c r="AO50" i="2"/>
  <c r="AO49" i="2"/>
  <c r="AO48" i="2"/>
  <c r="AO47" i="2"/>
  <c r="AW46" i="2"/>
  <c r="AV46" i="2"/>
  <c r="AT46" i="2"/>
  <c r="AO46" i="2"/>
  <c r="AD46" i="2"/>
  <c r="AB46" i="2"/>
  <c r="AA46" i="2"/>
  <c r="Z46" i="2"/>
  <c r="Y46" i="2"/>
  <c r="AO45" i="2"/>
  <c r="AO44" i="2"/>
  <c r="AO43" i="2"/>
  <c r="AO42" i="2"/>
  <c r="AO41" i="2"/>
  <c r="AO40" i="2"/>
  <c r="AO39" i="2"/>
  <c r="AW38" i="2"/>
  <c r="AV38" i="2"/>
  <c r="AT38" i="2"/>
  <c r="AO38" i="2"/>
  <c r="AB38" i="2"/>
  <c r="AA38" i="2"/>
  <c r="Z38" i="2"/>
  <c r="Y38" i="2"/>
  <c r="AW37" i="2"/>
  <c r="AV37" i="2"/>
  <c r="AT37" i="2"/>
  <c r="AO37" i="2"/>
  <c r="AB37" i="2"/>
  <c r="AA37" i="2"/>
  <c r="Z37" i="2"/>
  <c r="Y37" i="2"/>
  <c r="AO36" i="2"/>
  <c r="AO35" i="2"/>
  <c r="AO34" i="2"/>
  <c r="AO33" i="2"/>
  <c r="AO32" i="2"/>
  <c r="AO31" i="2"/>
  <c r="AO30" i="2"/>
  <c r="AO29" i="2"/>
  <c r="AO28" i="2"/>
  <c r="AO27" i="2"/>
  <c r="AO26" i="2"/>
  <c r="AO25" i="2"/>
  <c r="AO24" i="2"/>
  <c r="AO23" i="2"/>
  <c r="AO22" i="2"/>
  <c r="AO21" i="2"/>
  <c r="AO20" i="2"/>
  <c r="AO19" i="2"/>
  <c r="AO18" i="2"/>
  <c r="AO17" i="2"/>
  <c r="AO16" i="2"/>
  <c r="AO15" i="2"/>
  <c r="AO14" i="2"/>
  <c r="AO13" i="2"/>
  <c r="AO12" i="2"/>
  <c r="AO11" i="2"/>
  <c r="AO10" i="2"/>
  <c r="AO9" i="2"/>
  <c r="AO8" i="2"/>
  <c r="AO7" i="2"/>
  <c r="AO6" i="2"/>
  <c r="AO55" i="10"/>
  <c r="AO54" i="10"/>
  <c r="AO53" i="10"/>
  <c r="AO52" i="10"/>
  <c r="AO51" i="10"/>
  <c r="AO50" i="10"/>
  <c r="AO49" i="10"/>
  <c r="AO48" i="10"/>
  <c r="AO47" i="10"/>
  <c r="AO46" i="10"/>
  <c r="AO45" i="10"/>
  <c r="AO44" i="10"/>
  <c r="AO43" i="10"/>
  <c r="AO42" i="10"/>
  <c r="AO41" i="10"/>
  <c r="AO40" i="10"/>
  <c r="AO39" i="10"/>
  <c r="AW38" i="10"/>
  <c r="AV38" i="10"/>
  <c r="AT38" i="10"/>
  <c r="AO38" i="10"/>
  <c r="AB38" i="10"/>
  <c r="AA38" i="10"/>
  <c r="Z38" i="10"/>
  <c r="Y38" i="10"/>
  <c r="AW37" i="10"/>
  <c r="AV37" i="10"/>
  <c r="AT37" i="10"/>
  <c r="AO37" i="10"/>
  <c r="AB37" i="10"/>
  <c r="AA37" i="10"/>
  <c r="Z37" i="10"/>
  <c r="Y37" i="10"/>
  <c r="AO36" i="10"/>
  <c r="AO35" i="10"/>
  <c r="AO34" i="10"/>
  <c r="AO33" i="10"/>
  <c r="AO32" i="10"/>
  <c r="AO31" i="10"/>
  <c r="AO30" i="10"/>
  <c r="AO29" i="10"/>
  <c r="AO28" i="10"/>
  <c r="AO27" i="10"/>
  <c r="AO26" i="10"/>
  <c r="AO25" i="10"/>
  <c r="AO24" i="10"/>
  <c r="AO23" i="10"/>
  <c r="AO22" i="10"/>
  <c r="AO21" i="10"/>
  <c r="AO20" i="10"/>
  <c r="AO19" i="10"/>
  <c r="AO18" i="10"/>
  <c r="AO17" i="10"/>
  <c r="AO16" i="10"/>
  <c r="AO15" i="10"/>
  <c r="AO14" i="10"/>
  <c r="AO13" i="10"/>
  <c r="AO12" i="10"/>
  <c r="AO11" i="10"/>
  <c r="AO10" i="10"/>
  <c r="AO9" i="10"/>
  <c r="AO8" i="10"/>
  <c r="AO7" i="10"/>
  <c r="AO6" i="10"/>
  <c r="AT287" i="24"/>
  <c r="AP241" i="24"/>
  <c r="AX298" i="24"/>
  <c r="AQ327" i="24"/>
  <c r="AG294" i="24"/>
  <c r="BA266" i="24"/>
  <c r="BB286" i="24"/>
  <c r="AR318" i="24"/>
  <c r="AW311" i="24"/>
  <c r="AP236" i="24"/>
  <c r="AX231" i="24"/>
  <c r="AN261" i="24"/>
  <c r="AL305" i="24"/>
  <c r="AL296" i="24"/>
  <c r="AL329" i="24"/>
  <c r="AR271" i="24"/>
  <c r="AS299" i="24"/>
  <c r="BE316" i="24"/>
  <c r="AZ298" i="24"/>
  <c r="AZ310" i="24"/>
  <c r="AO298" i="24"/>
  <c r="AQ277" i="24"/>
  <c r="AL235" i="24"/>
  <c r="BF270" i="24"/>
  <c r="AZ275" i="24"/>
  <c r="AQ324" i="24"/>
  <c r="AR283" i="24"/>
  <c r="AN292" i="24"/>
  <c r="AP277" i="24"/>
  <c r="AW279" i="24"/>
  <c r="BA263" i="24"/>
  <c r="AO266" i="24"/>
  <c r="BC253" i="24"/>
  <c r="BE260" i="24"/>
  <c r="AV306" i="24"/>
  <c r="BF271" i="24"/>
  <c r="BA231" i="24"/>
  <c r="AW260" i="24"/>
  <c r="AG316" i="24"/>
  <c r="AR314" i="24"/>
  <c r="AV212" i="24"/>
  <c r="AU292" i="24"/>
  <c r="AX274" i="24"/>
  <c r="BF303" i="24"/>
  <c r="AP304" i="24"/>
  <c r="AZ210" i="24"/>
  <c r="AQ295" i="24"/>
  <c r="BC251" i="24"/>
  <c r="AW282" i="24"/>
  <c r="AW223" i="24"/>
  <c r="AP299" i="24"/>
  <c r="BC274" i="24"/>
  <c r="AW321" i="24"/>
  <c r="AR231" i="24"/>
  <c r="AN272" i="24"/>
  <c r="AS273" i="24"/>
  <c r="BF320" i="24"/>
  <c r="AW273" i="24"/>
  <c r="AX305" i="24"/>
  <c r="AX288" i="24"/>
  <c r="AN289" i="24"/>
  <c r="AU279" i="24"/>
  <c r="AQ297" i="24"/>
  <c r="AT325" i="24"/>
  <c r="AQ314" i="24"/>
  <c r="AO307" i="24"/>
  <c r="BH269" i="24"/>
  <c r="AZ220" i="24"/>
  <c r="AV269" i="24"/>
  <c r="AR324" i="24"/>
  <c r="BF288" i="24"/>
  <c r="AO318" i="24"/>
  <c r="BF312" i="24"/>
  <c r="BF261" i="24"/>
  <c r="AO283" i="24"/>
  <c r="AZ296" i="24"/>
  <c r="AL243" i="24"/>
  <c r="AL272" i="24"/>
  <c r="AU312" i="24"/>
  <c r="AO281" i="24"/>
  <c r="AU257" i="24"/>
  <c r="BH279" i="24"/>
  <c r="BC259" i="24"/>
  <c r="AR268" i="24"/>
  <c r="AX297" i="24"/>
  <c r="BA292" i="24"/>
  <c r="BA287" i="24"/>
  <c r="AX304" i="24"/>
  <c r="AW275" i="24"/>
  <c r="AR299" i="24"/>
  <c r="AZ297" i="24"/>
  <c r="BB310" i="24"/>
  <c r="AG280" i="24"/>
  <c r="AX217" i="24"/>
  <c r="BH261" i="24"/>
  <c r="AX325" i="24"/>
  <c r="AS319" i="24"/>
  <c r="AZ316" i="24"/>
  <c r="AG295" i="24"/>
  <c r="AV307" i="24"/>
  <c r="BE305" i="24"/>
  <c r="BH300" i="24"/>
  <c r="AN294" i="24"/>
  <c r="AO224" i="24"/>
  <c r="AU288" i="24"/>
  <c r="BB288" i="24"/>
  <c r="BE295" i="24"/>
  <c r="AT323" i="24"/>
  <c r="AQ258" i="24"/>
  <c r="AR287" i="24"/>
  <c r="BC269" i="24"/>
  <c r="AW302" i="24"/>
  <c r="AG285" i="24"/>
  <c r="BE299" i="24"/>
  <c r="BA311" i="24"/>
  <c r="AL213" i="24"/>
  <c r="BA328" i="24"/>
  <c r="AR302" i="24"/>
  <c r="AL274" i="24"/>
  <c r="AT266" i="24"/>
  <c r="BF329" i="24"/>
  <c r="AX311" i="24"/>
  <c r="AW316" i="24"/>
  <c r="AN326" i="24"/>
  <c r="BA329" i="24"/>
  <c r="BH288" i="24"/>
  <c r="AU244" i="24"/>
  <c r="AW268" i="24"/>
  <c r="AZ287" i="24"/>
  <c r="BE259" i="24"/>
  <c r="AL263" i="24"/>
  <c r="BA301" i="24"/>
  <c r="AO328" i="24"/>
  <c r="BA243" i="24"/>
  <c r="AW210" i="24"/>
  <c r="AL166" i="24"/>
  <c r="AT128" i="24"/>
  <c r="BH307" i="24"/>
  <c r="BF265" i="24"/>
  <c r="BH235" i="24"/>
  <c r="AO201" i="24"/>
  <c r="AX211" i="24"/>
  <c r="AO279" i="24"/>
  <c r="AQ240" i="24"/>
  <c r="AQ175" i="24"/>
  <c r="AG237" i="24"/>
  <c r="AQ195" i="24"/>
  <c r="AR317" i="24"/>
  <c r="AQ133" i="24"/>
  <c r="AR233" i="24"/>
  <c r="BF160" i="24"/>
  <c r="BA308" i="24"/>
  <c r="AG310" i="24"/>
  <c r="AW139" i="24"/>
  <c r="AR254" i="24"/>
  <c r="BA234" i="24"/>
  <c r="AU318" i="24"/>
  <c r="AR315" i="24"/>
  <c r="AG284" i="24"/>
  <c r="AT315" i="24"/>
  <c r="AT318" i="24"/>
  <c r="AX272" i="24"/>
  <c r="BH206" i="24"/>
  <c r="AN309" i="24"/>
  <c r="AG330" i="24"/>
  <c r="AT308" i="24"/>
  <c r="BA322" i="24"/>
  <c r="AO312" i="24"/>
  <c r="BE276" i="24"/>
  <c r="BH293" i="24"/>
  <c r="AL298" i="24"/>
  <c r="BC284" i="24"/>
  <c r="AP306" i="24"/>
  <c r="BC308" i="24"/>
  <c r="BA289" i="24"/>
  <c r="AX320" i="24"/>
  <c r="BB241" i="24"/>
  <c r="AS229" i="24"/>
  <c r="BE328" i="24"/>
  <c r="AG318" i="24"/>
  <c r="BC143" i="24"/>
  <c r="AL277" i="24"/>
  <c r="AZ308" i="24"/>
  <c r="AN300" i="24"/>
  <c r="AU206" i="24"/>
  <c r="AQ268" i="24"/>
  <c r="AT276" i="24"/>
  <c r="AO327" i="24"/>
  <c r="BA327" i="24"/>
  <c r="AG304" i="24"/>
  <c r="AS310" i="24"/>
  <c r="AS312" i="24"/>
  <c r="AN284" i="24"/>
  <c r="AV252" i="24"/>
  <c r="AL212" i="24"/>
  <c r="AL312" i="24"/>
  <c r="AT269" i="24"/>
  <c r="AR225" i="24"/>
  <c r="AN283" i="24"/>
  <c r="BE297" i="24"/>
  <c r="AQ184" i="24"/>
  <c r="AV302" i="24"/>
  <c r="AQ306" i="24"/>
  <c r="AO321" i="24"/>
  <c r="BA277" i="24"/>
  <c r="AQ276" i="24"/>
  <c r="BH295" i="24"/>
  <c r="AT271" i="24"/>
  <c r="AT272" i="24"/>
  <c r="BA264" i="24"/>
  <c r="BB204" i="24"/>
  <c r="AN259" i="24"/>
  <c r="AV308" i="24"/>
  <c r="AP293" i="24"/>
  <c r="AP326" i="24"/>
  <c r="BH318" i="24"/>
  <c r="BE284" i="24"/>
  <c r="AW293" i="24"/>
  <c r="BH304" i="24"/>
  <c r="BA282" i="24"/>
  <c r="AL313" i="24"/>
  <c r="AZ324" i="24"/>
  <c r="AZ326" i="24"/>
  <c r="AU309" i="24"/>
  <c r="AU324" i="24"/>
  <c r="BB293" i="24"/>
  <c r="AZ302" i="24"/>
  <c r="AZ284" i="24"/>
  <c r="BH251" i="24"/>
  <c r="AX294" i="24"/>
  <c r="AW320" i="24"/>
  <c r="AS257" i="24"/>
  <c r="BC278" i="24"/>
  <c r="AR296" i="24"/>
  <c r="AS320" i="24"/>
  <c r="BB307" i="24"/>
  <c r="AS288" i="24"/>
  <c r="AV253" i="24"/>
  <c r="AG291" i="24"/>
  <c r="BH321" i="24"/>
  <c r="AS285" i="24"/>
  <c r="AV262" i="24"/>
  <c r="AS201" i="24"/>
  <c r="AT267" i="24"/>
  <c r="AT292" i="24"/>
  <c r="AT279" i="24"/>
  <c r="BB277" i="24"/>
  <c r="AV285" i="24"/>
  <c r="AL303" i="24"/>
  <c r="BA254" i="24"/>
  <c r="AG322" i="24"/>
  <c r="AS275" i="24"/>
  <c r="AN279" i="24"/>
  <c r="BH270" i="24"/>
  <c r="AV293" i="24"/>
  <c r="BC329" i="24"/>
  <c r="AO272" i="24"/>
  <c r="AU242" i="24"/>
  <c r="BH263" i="24"/>
  <c r="AS259" i="24"/>
  <c r="AV260" i="24"/>
  <c r="BE253" i="24"/>
  <c r="BH213" i="24"/>
  <c r="AS224" i="24"/>
  <c r="AG265" i="24"/>
  <c r="AG281" i="24"/>
  <c r="AP256" i="24"/>
  <c r="AW153" i="24"/>
  <c r="BA247" i="24"/>
  <c r="AU256" i="24"/>
  <c r="AZ305" i="24"/>
  <c r="AV313" i="24"/>
  <c r="AL317" i="24"/>
  <c r="BA319" i="24"/>
  <c r="AW221" i="24"/>
  <c r="AV264" i="24"/>
  <c r="AO308" i="24"/>
  <c r="AR300" i="24"/>
  <c r="BF241" i="24"/>
  <c r="AR262" i="24"/>
  <c r="AN212" i="24"/>
  <c r="AP329" i="24"/>
  <c r="AN324" i="24"/>
  <c r="AU266" i="24"/>
  <c r="AQ303" i="24"/>
  <c r="AT286" i="24"/>
  <c r="AO310" i="24"/>
  <c r="AG298" i="24"/>
  <c r="AG261" i="24"/>
  <c r="AU307" i="24"/>
  <c r="BC305" i="24"/>
  <c r="AL270" i="24"/>
  <c r="BE271" i="24"/>
  <c r="AW269" i="24"/>
  <c r="AX309" i="24"/>
  <c r="AW281" i="24"/>
  <c r="AO269" i="24"/>
  <c r="BE325" i="24"/>
  <c r="BF272" i="24"/>
  <c r="BB305" i="24"/>
  <c r="AP276" i="24"/>
  <c r="BA318" i="24"/>
  <c r="AQ322" i="24"/>
  <c r="AW298" i="24"/>
  <c r="AW265" i="24"/>
  <c r="AP226" i="24"/>
  <c r="AQ227" i="24"/>
  <c r="AW324" i="24"/>
  <c r="AU323" i="24"/>
  <c r="AP232" i="24"/>
  <c r="BB295" i="24"/>
  <c r="BA307" i="24"/>
  <c r="BE307" i="24"/>
  <c r="AS269" i="24"/>
  <c r="AN317" i="24"/>
  <c r="BE324" i="24"/>
  <c r="AX308" i="24"/>
  <c r="AN276" i="24"/>
  <c r="BH309" i="24"/>
  <c r="AP327" i="24"/>
  <c r="BC330" i="24"/>
  <c r="AO330" i="24"/>
  <c r="AW305" i="24"/>
  <c r="BE229" i="24"/>
  <c r="AZ315" i="24"/>
  <c r="AZ289" i="24"/>
  <c r="AT265" i="24"/>
  <c r="AS317" i="24"/>
  <c r="AS277" i="24"/>
  <c r="BA314" i="24"/>
  <c r="BH254" i="24"/>
  <c r="AQ321" i="24"/>
  <c r="BB275" i="24"/>
  <c r="BH265" i="24"/>
  <c r="AT330" i="24"/>
  <c r="BB283" i="24"/>
  <c r="AN254" i="24"/>
  <c r="BB321" i="24"/>
  <c r="AS314" i="24"/>
  <c r="AS327" i="24"/>
  <c r="AP255" i="24"/>
  <c r="AP308" i="24"/>
  <c r="AP319" i="24"/>
  <c r="AP273" i="24"/>
  <c r="AG270" i="24"/>
  <c r="BH290" i="24"/>
  <c r="AL253" i="24"/>
  <c r="BA262" i="24"/>
  <c r="AQ266" i="24"/>
  <c r="AP282" i="24"/>
  <c r="AT255" i="24"/>
  <c r="BC277" i="24"/>
  <c r="AS309" i="24"/>
  <c r="BH303" i="24"/>
  <c r="AW290" i="24"/>
  <c r="BB248" i="24"/>
  <c r="AG217" i="24"/>
  <c r="AX328" i="24"/>
  <c r="AQ302" i="24"/>
  <c r="AR312" i="24"/>
  <c r="AX303" i="24"/>
  <c r="BF260" i="24"/>
  <c r="BB330" i="24"/>
  <c r="AS315" i="24"/>
  <c r="AL223" i="24"/>
  <c r="AO220" i="24"/>
  <c r="AO253" i="24"/>
  <c r="BA270" i="24"/>
  <c r="BA257" i="24"/>
  <c r="BH314" i="24"/>
  <c r="AW313" i="24"/>
  <c r="AQ305" i="24"/>
  <c r="AV322" i="24"/>
  <c r="AW253" i="24"/>
  <c r="BC273" i="24"/>
  <c r="AG288" i="24"/>
  <c r="BH241" i="24"/>
  <c r="AR221" i="24"/>
  <c r="AS268" i="24"/>
  <c r="AL314" i="24"/>
  <c r="AO290" i="24"/>
  <c r="AW328" i="24"/>
  <c r="AW247" i="24"/>
  <c r="BF223" i="24"/>
  <c r="AO306" i="24"/>
  <c r="AU295" i="24"/>
  <c r="AU250" i="24"/>
  <c r="AR286" i="24"/>
  <c r="BC287" i="24"/>
  <c r="BH311" i="24"/>
  <c r="AG325" i="24"/>
  <c r="AO301" i="24"/>
  <c r="AT256" i="24"/>
  <c r="BC218" i="24"/>
  <c r="BC270" i="24"/>
  <c r="BA259" i="24"/>
  <c r="AL328" i="24"/>
  <c r="AN274" i="24"/>
  <c r="AZ150" i="24"/>
  <c r="AZ294" i="24"/>
  <c r="AV304" i="24"/>
  <c r="AV295" i="24"/>
  <c r="BF286" i="24"/>
  <c r="AQ278" i="24"/>
  <c r="BC268" i="24"/>
  <c r="AS300" i="24"/>
  <c r="AU315" i="24"/>
  <c r="BH324" i="24"/>
  <c r="AL302" i="24"/>
  <c r="AT236" i="24"/>
  <c r="BH308" i="24"/>
  <c r="AN314" i="24"/>
  <c r="AZ182" i="24"/>
  <c r="AT144" i="24"/>
  <c r="BE170" i="24"/>
  <c r="BE244" i="24"/>
  <c r="BH202" i="24"/>
  <c r="AT225" i="24"/>
  <c r="BA148" i="24"/>
  <c r="BE190" i="24"/>
  <c r="BE221" i="24"/>
  <c r="AS330" i="24"/>
  <c r="BF250" i="24"/>
  <c r="AQ211" i="24"/>
  <c r="AQ272" i="24"/>
  <c r="BB223" i="24"/>
  <c r="AX154" i="24"/>
  <c r="AZ138" i="24"/>
  <c r="AP265" i="24"/>
  <c r="BH250" i="24"/>
  <c r="AV294" i="24"/>
  <c r="AL330" i="24"/>
  <c r="AV283" i="24"/>
  <c r="AO232" i="24"/>
  <c r="AT242" i="24"/>
  <c r="AP292" i="24"/>
  <c r="AR234" i="24"/>
  <c r="AS271" i="24"/>
  <c r="AZ260" i="24"/>
  <c r="AS323" i="24"/>
  <c r="AW257" i="24"/>
  <c r="AN312" i="24"/>
  <c r="BA323" i="24"/>
  <c r="BE323" i="24"/>
  <c r="BE312" i="24"/>
  <c r="AR304" i="24"/>
  <c r="AT291" i="24"/>
  <c r="AT294" i="24"/>
  <c r="BE275" i="24"/>
  <c r="AL321" i="24"/>
  <c r="AP213" i="24"/>
  <c r="AP261" i="24"/>
  <c r="AG235" i="24"/>
  <c r="AN223" i="24"/>
  <c r="AX324" i="24"/>
  <c r="BH330" i="24"/>
  <c r="AS294" i="24"/>
  <c r="AV271" i="24"/>
  <c r="BF209" i="24"/>
  <c r="AR260" i="24"/>
  <c r="AQ307" i="24"/>
  <c r="AV309" i="24"/>
  <c r="AN206" i="24"/>
  <c r="AO317" i="24"/>
  <c r="BE285" i="24"/>
  <c r="AW306" i="24"/>
  <c r="BB311" i="24"/>
  <c r="AG258" i="24"/>
  <c r="AR319" i="24"/>
  <c r="BA304" i="24"/>
  <c r="AP260" i="24"/>
  <c r="AX314" i="24"/>
  <c r="AT313" i="24"/>
  <c r="AL311" i="24"/>
  <c r="AW284" i="24"/>
  <c r="AO289" i="24"/>
  <c r="AU273" i="24"/>
  <c r="AU327" i="24"/>
  <c r="BF269" i="24"/>
  <c r="AG311" i="24"/>
  <c r="AQ315" i="24"/>
  <c r="BF327" i="24"/>
  <c r="BE238" i="24"/>
  <c r="AV282" i="24"/>
  <c r="AP280" i="24"/>
  <c r="AT289" i="24"/>
  <c r="AV290" i="24"/>
  <c r="BH239" i="24"/>
  <c r="BF282" i="24"/>
  <c r="BF294" i="24"/>
  <c r="AL267" i="24"/>
  <c r="BB282" i="24"/>
  <c r="AS267" i="24"/>
  <c r="AO311" i="24"/>
  <c r="BF310" i="24"/>
  <c r="AT302" i="24"/>
  <c r="BF279" i="24"/>
  <c r="AR295" i="24"/>
  <c r="BC302" i="24"/>
  <c r="AW329" i="24"/>
  <c r="AS234" i="24"/>
  <c r="AO213" i="24"/>
  <c r="AP244" i="24"/>
  <c r="BB327" i="24"/>
  <c r="BA258" i="24"/>
  <c r="AX271" i="24"/>
  <c r="BC297" i="24"/>
  <c r="BE292" i="24"/>
  <c r="AT284" i="24"/>
  <c r="AW272" i="24"/>
  <c r="BB263" i="24"/>
  <c r="AT277" i="24"/>
  <c r="AU281" i="24"/>
  <c r="AN291" i="24"/>
  <c r="AQ283" i="24"/>
  <c r="AU308" i="24"/>
  <c r="AS318" i="24"/>
  <c r="AQ308" i="24"/>
  <c r="AQ309" i="24"/>
  <c r="AP323" i="24"/>
  <c r="BE246" i="24"/>
  <c r="AS289" i="24"/>
  <c r="AT285" i="24"/>
  <c r="AW301" i="24"/>
  <c r="AN297" i="24"/>
  <c r="BA290" i="24"/>
  <c r="AR307" i="24"/>
  <c r="AN264" i="24"/>
  <c r="AV230" i="24"/>
  <c r="AP330" i="24"/>
  <c r="BC285" i="24"/>
  <c r="AP284" i="24"/>
  <c r="AL283" i="24"/>
  <c r="AW252" i="24"/>
  <c r="BB276" i="24"/>
  <c r="AZ143" i="24"/>
  <c r="AL278" i="24"/>
  <c r="AG326" i="24"/>
  <c r="AR252" i="24"/>
  <c r="AT216" i="24"/>
  <c r="BB148" i="24"/>
  <c r="AW326" i="24"/>
  <c r="AR291" i="24"/>
  <c r="AR274" i="24"/>
  <c r="AW264" i="24"/>
  <c r="AL273" i="24"/>
  <c r="AX247" i="24"/>
  <c r="AU261" i="24"/>
  <c r="BA297" i="24"/>
  <c r="AG286" i="24"/>
  <c r="AO263" i="24"/>
  <c r="AS311" i="24"/>
  <c r="BF258" i="24"/>
  <c r="BH305" i="24"/>
  <c r="AL292" i="24"/>
  <c r="AW286" i="24"/>
  <c r="BH292" i="24"/>
  <c r="AV296" i="24"/>
  <c r="BC264" i="24"/>
  <c r="AT320" i="24"/>
  <c r="AR213" i="24"/>
  <c r="AQ220" i="24"/>
  <c r="AL248" i="24"/>
  <c r="AR327" i="24"/>
  <c r="BF291" i="24"/>
  <c r="BF274" i="24"/>
  <c r="BF315" i="24"/>
  <c r="BH219" i="24"/>
  <c r="AO286" i="24"/>
  <c r="AV281" i="24"/>
  <c r="AT274" i="24"/>
  <c r="AN303" i="24"/>
  <c r="AT223" i="24"/>
  <c r="AN310" i="24"/>
  <c r="AU287" i="24"/>
  <c r="AL280" i="24"/>
  <c r="AN255" i="24"/>
  <c r="AZ323" i="24"/>
  <c r="AQ284" i="24"/>
  <c r="AZ325" i="24"/>
  <c r="AS302" i="24"/>
  <c r="AL327" i="24"/>
  <c r="AQ286" i="24"/>
  <c r="BH325" i="24"/>
  <c r="AP307" i="24"/>
  <c r="BC310" i="24"/>
  <c r="BH285" i="24"/>
  <c r="BF304" i="24"/>
  <c r="BC325" i="24"/>
  <c r="BC215" i="24"/>
  <c r="AT282" i="24"/>
  <c r="AP211" i="24"/>
  <c r="AN253" i="24"/>
  <c r="AN280" i="24"/>
  <c r="AV315" i="24"/>
  <c r="AQ262" i="24"/>
  <c r="BC236" i="24"/>
  <c r="AR276" i="24"/>
  <c r="AN270" i="24"/>
  <c r="AZ309" i="24"/>
  <c r="AP309" i="24"/>
  <c r="BC312" i="24"/>
  <c r="AW254" i="24"/>
  <c r="AO251" i="24"/>
  <c r="BA326" i="24"/>
  <c r="AS303" i="24"/>
  <c r="AZ280" i="24"/>
  <c r="BF275" i="24"/>
  <c r="AU265" i="24"/>
  <c r="BF324" i="24"/>
  <c r="AT253" i="24"/>
  <c r="BE245" i="24"/>
  <c r="BH274" i="24"/>
  <c r="AN308" i="24"/>
  <c r="AO255" i="24"/>
  <c r="AW205" i="24"/>
  <c r="AO326" i="24"/>
  <c r="AN228" i="24"/>
  <c r="BB279" i="24"/>
  <c r="AL290" i="24"/>
  <c r="BH271" i="24"/>
  <c r="AR330" i="24"/>
  <c r="BC300" i="24"/>
  <c r="AS249" i="24"/>
  <c r="AL320" i="24"/>
  <c r="BF296" i="24"/>
  <c r="AZ277" i="24"/>
  <c r="AZ259" i="24"/>
  <c r="AP302" i="24"/>
  <c r="AN319" i="24"/>
  <c r="AQ329" i="24"/>
  <c r="AN288" i="24"/>
  <c r="AL276" i="24"/>
  <c r="AS293" i="24"/>
  <c r="AZ290" i="24"/>
  <c r="AU214" i="24"/>
  <c r="BE263" i="24"/>
  <c r="AP270" i="24"/>
  <c r="AR322" i="24"/>
  <c r="BF292" i="24"/>
  <c r="BA293" i="24"/>
  <c r="BC316" i="24"/>
  <c r="AN281" i="24"/>
  <c r="AP290" i="24"/>
  <c r="BA212" i="24"/>
  <c r="AW192" i="24"/>
  <c r="BF144" i="24"/>
  <c r="AU294" i="24"/>
  <c r="AG269" i="24"/>
  <c r="AT233" i="24"/>
  <c r="AX140" i="24"/>
  <c r="AS159" i="24"/>
  <c r="AV318" i="24"/>
  <c r="AX322" i="24"/>
  <c r="AO294" i="24"/>
  <c r="AV196" i="24"/>
  <c r="AO234" i="24"/>
  <c r="AO226" i="24"/>
  <c r="AN213" i="24"/>
  <c r="AT138" i="24"/>
  <c r="BC210" i="24"/>
  <c r="AT206" i="24"/>
  <c r="BA256" i="24"/>
  <c r="AN278" i="24"/>
  <c r="BA244" i="24"/>
  <c r="AZ201" i="24"/>
  <c r="AO249" i="24"/>
  <c r="AS178" i="24"/>
  <c r="AL275" i="24"/>
  <c r="AS292" i="24"/>
  <c r="AL289" i="24"/>
  <c r="AX326" i="24"/>
  <c r="AT264" i="24"/>
  <c r="AR310" i="24"/>
  <c r="AU290" i="24"/>
  <c r="AG317" i="24"/>
  <c r="AX264" i="24"/>
  <c r="AT246" i="24"/>
  <c r="AW309" i="24"/>
  <c r="AW280" i="24"/>
  <c r="BC286" i="24"/>
  <c r="AV240" i="24"/>
  <c r="AX252" i="24"/>
  <c r="BA283" i="24"/>
  <c r="BE283" i="24"/>
  <c r="BB314" i="24"/>
  <c r="BA215" i="24"/>
  <c r="AG276" i="24"/>
  <c r="BF230" i="24"/>
  <c r="AR301" i="24"/>
  <c r="AS328" i="24"/>
  <c r="BC328" i="24"/>
  <c r="AT260" i="24"/>
  <c r="AS233" i="24"/>
  <c r="AR228" i="24"/>
  <c r="AX330" i="24"/>
  <c r="AW288" i="24"/>
  <c r="AX284" i="24"/>
  <c r="AX307" i="24"/>
  <c r="AX310" i="24"/>
  <c r="AR308" i="24"/>
  <c r="AQ267" i="24"/>
  <c r="AX318" i="24"/>
  <c r="BH226" i="24"/>
  <c r="AN328" i="24"/>
  <c r="AW250" i="24"/>
  <c r="AO295" i="24"/>
  <c r="AN305" i="24"/>
  <c r="AO293" i="24"/>
  <c r="AO314" i="24"/>
  <c r="BE237" i="24"/>
  <c r="AS237" i="24"/>
  <c r="AR280" i="24"/>
  <c r="AT319" i="24"/>
  <c r="AP324" i="24"/>
  <c r="BB269" i="24"/>
  <c r="AP217" i="24"/>
  <c r="AU291" i="24"/>
  <c r="AN258" i="24"/>
  <c r="AX285" i="24"/>
  <c r="BH283" i="24"/>
  <c r="AU316" i="24"/>
  <c r="AX293" i="24"/>
  <c r="BC246" i="24"/>
  <c r="AZ295" i="24"/>
  <c r="AG274" i="24"/>
  <c r="AR272" i="24"/>
  <c r="BE322" i="24"/>
  <c r="AV222" i="24"/>
  <c r="AT321" i="24"/>
  <c r="BE313" i="24"/>
  <c r="BB303" i="24"/>
  <c r="AN302" i="24"/>
  <c r="BA305" i="24"/>
  <c r="AT273" i="24"/>
  <c r="AP286" i="24"/>
  <c r="BH245" i="24"/>
  <c r="AP300" i="24"/>
  <c r="BH296" i="24"/>
  <c r="AT280" i="24"/>
  <c r="AN207" i="24"/>
  <c r="BE282" i="24"/>
  <c r="AT218" i="24"/>
  <c r="AZ271" i="24"/>
  <c r="BC315" i="24"/>
  <c r="AS308" i="24"/>
  <c r="AN262" i="24"/>
  <c r="BC247" i="24"/>
  <c r="BA296" i="24"/>
  <c r="AZ267" i="24"/>
  <c r="BE309" i="24"/>
  <c r="AW330" i="24"/>
  <c r="AN248" i="24"/>
  <c r="AG293" i="24"/>
  <c r="AW327" i="24"/>
  <c r="BC303" i="24"/>
  <c r="AG245" i="24"/>
  <c r="AS298" i="24"/>
  <c r="BH329" i="24"/>
  <c r="BB244" i="24"/>
  <c r="AS306" i="24"/>
  <c r="AN263" i="24"/>
  <c r="BE327" i="24"/>
  <c r="AL325" i="24"/>
  <c r="AS274" i="24"/>
  <c r="AV314" i="24"/>
  <c r="AV297" i="24"/>
  <c r="AX270" i="24"/>
  <c r="AO274" i="24"/>
  <c r="AT299" i="24"/>
  <c r="AO329" i="24"/>
  <c r="BC292" i="24"/>
  <c r="BA295" i="24"/>
  <c r="AL220" i="24"/>
  <c r="BA278" i="24"/>
  <c r="AW225" i="24"/>
  <c r="AO252" i="24"/>
  <c r="AW310" i="24"/>
  <c r="BE268" i="24"/>
  <c r="AW277" i="24"/>
  <c r="AW323" i="24"/>
  <c r="BA239" i="24"/>
  <c r="AW262" i="24"/>
  <c r="AU275" i="24"/>
  <c r="AU210" i="24"/>
  <c r="AQ318" i="24"/>
  <c r="AS304" i="24"/>
  <c r="AT288" i="24"/>
  <c r="BC198" i="24"/>
  <c r="AZ268" i="24"/>
  <c r="BE293" i="24"/>
  <c r="AV278" i="24"/>
  <c r="AZ219" i="24"/>
  <c r="BB230" i="24"/>
  <c r="AZ265" i="24"/>
  <c r="AL240" i="24"/>
  <c r="AX282" i="24"/>
  <c r="AZ306" i="24"/>
  <c r="AU313" i="24"/>
  <c r="AX290" i="24"/>
  <c r="AW213" i="24"/>
  <c r="BH310" i="24"/>
  <c r="BH259" i="24"/>
  <c r="AX289" i="24"/>
  <c r="AS316" i="24"/>
  <c r="AO221" i="24"/>
  <c r="AS281" i="24"/>
  <c r="AU321" i="24"/>
  <c r="BH267" i="24"/>
  <c r="BH317" i="24"/>
  <c r="BH319" i="24"/>
  <c r="AG296" i="24"/>
  <c r="AV266" i="24"/>
  <c r="BF295" i="24"/>
  <c r="BE265" i="24"/>
  <c r="AW318" i="24"/>
  <c r="BB298" i="24"/>
  <c r="AW285" i="24"/>
  <c r="AR328" i="24"/>
  <c r="AP274" i="24"/>
  <c r="BA253" i="24"/>
  <c r="AW245" i="24"/>
  <c r="AL324" i="24"/>
  <c r="AL259" i="24"/>
  <c r="BB299" i="24"/>
  <c r="AL293" i="24"/>
  <c r="AZ285" i="24"/>
  <c r="AP318" i="24"/>
  <c r="AU297" i="24"/>
  <c r="AT312" i="24"/>
  <c r="BC196" i="24"/>
  <c r="AO154" i="24"/>
  <c r="BE280" i="24"/>
  <c r="AR321" i="24"/>
  <c r="AX228" i="24"/>
  <c r="AU147" i="24"/>
  <c r="AO276" i="24"/>
  <c r="AZ245" i="24"/>
  <c r="AQ228" i="24"/>
  <c r="BH301" i="24"/>
  <c r="BC223" i="24"/>
  <c r="AQ242" i="24"/>
  <c r="BC271" i="24"/>
  <c r="AR188" i="24"/>
  <c r="AQ210" i="24"/>
  <c r="AZ217" i="24"/>
  <c r="AZ251" i="24"/>
  <c r="AS240" i="24"/>
  <c r="AQ247" i="24"/>
  <c r="AP257" i="24"/>
  <c r="AL244" i="24"/>
  <c r="AL202" i="24"/>
  <c r="AV276" i="24"/>
  <c r="AX300" i="24"/>
  <c r="AQ294" i="24"/>
  <c r="AR214" i="24"/>
  <c r="AL323" i="24"/>
  <c r="AU301" i="24"/>
  <c r="BF323" i="24"/>
  <c r="BH327" i="24"/>
  <c r="AZ238" i="24"/>
  <c r="AP297" i="24"/>
  <c r="AZ328" i="24"/>
  <c r="BE329" i="24"/>
  <c r="AS286" i="24"/>
  <c r="AX313" i="24"/>
  <c r="AR311" i="24"/>
  <c r="BC322" i="24"/>
  <c r="AX321" i="24"/>
  <c r="AQ296" i="24"/>
  <c r="AT301" i="24"/>
  <c r="AO267" i="24"/>
  <c r="AU255" i="24"/>
  <c r="BC318" i="24"/>
  <c r="BC309" i="24"/>
  <c r="AG308" i="24"/>
  <c r="AZ300" i="24"/>
  <c r="AW251" i="24"/>
  <c r="AL294" i="24"/>
  <c r="BB329" i="24"/>
  <c r="AW215" i="24"/>
  <c r="AV157" i="24"/>
  <c r="AW308" i="24"/>
  <c r="BB309" i="24"/>
  <c r="AO273" i="24"/>
  <c r="BA317" i="24"/>
  <c r="BC233" i="24"/>
  <c r="BB323" i="24"/>
  <c r="AW325" i="24"/>
  <c r="AQ323" i="24"/>
  <c r="AQ285" i="24"/>
  <c r="AU319" i="24"/>
  <c r="BH289" i="24"/>
  <c r="BE288" i="24"/>
  <c r="BC299" i="24"/>
  <c r="AN265" i="24"/>
  <c r="AT327" i="24"/>
  <c r="AW315" i="24"/>
  <c r="AP253" i="24"/>
  <c r="BH273" i="24"/>
  <c r="AG150" i="24"/>
  <c r="BF290" i="24"/>
  <c r="AS261" i="24"/>
  <c r="AN315" i="24"/>
  <c r="BA306" i="24"/>
  <c r="AG321" i="24"/>
  <c r="AP231" i="24"/>
  <c r="BF302" i="24"/>
  <c r="BF237" i="24"/>
  <c r="AT281" i="24"/>
  <c r="AT328" i="24"/>
  <c r="BE319" i="24"/>
  <c r="AG305" i="24"/>
  <c r="AL281" i="24"/>
  <c r="AG228" i="24"/>
  <c r="AR209" i="24"/>
  <c r="AZ314" i="24"/>
  <c r="AN275" i="24"/>
  <c r="AG306" i="24"/>
  <c r="AZ322" i="24"/>
  <c r="AN301" i="24"/>
  <c r="BC289" i="24"/>
  <c r="AX203" i="24"/>
  <c r="AL239" i="24"/>
  <c r="AR288" i="24"/>
  <c r="AX317" i="24"/>
  <c r="AQ291" i="24"/>
  <c r="BC295" i="24"/>
  <c r="AP325" i="24"/>
  <c r="BC244" i="24"/>
  <c r="AT324" i="24"/>
  <c r="BF234" i="24"/>
  <c r="BE287" i="24"/>
  <c r="BC327" i="24"/>
  <c r="AQ250" i="24"/>
  <c r="BA274" i="24"/>
  <c r="BB210" i="24"/>
  <c r="AL322" i="24"/>
  <c r="AW319" i="24"/>
  <c r="BH313" i="24"/>
  <c r="AT290" i="24"/>
  <c r="AZ281" i="24"/>
  <c r="BA261" i="24"/>
  <c r="AV256" i="24"/>
  <c r="AW294" i="24"/>
  <c r="BA291" i="24"/>
  <c r="AX306" i="24"/>
  <c r="BA303" i="24"/>
  <c r="BB213" i="24"/>
  <c r="AL304" i="24"/>
  <c r="AL316" i="24"/>
  <c r="AV273" i="24"/>
  <c r="AV312" i="24"/>
  <c r="BE306" i="24"/>
  <c r="BH323" i="24"/>
  <c r="AP301" i="24"/>
  <c r="BC226" i="24"/>
  <c r="AW270" i="24"/>
  <c r="BE258" i="24"/>
  <c r="AX266" i="24"/>
  <c r="AV317" i="24"/>
  <c r="BH224" i="24"/>
  <c r="BA269" i="24"/>
  <c r="AX219" i="24"/>
  <c r="AV321" i="24"/>
  <c r="AN318" i="24"/>
  <c r="AQ275" i="24"/>
  <c r="AV329" i="24"/>
  <c r="AX237" i="24"/>
  <c r="BC224" i="24"/>
  <c r="AL265" i="24"/>
  <c r="AZ276" i="24"/>
  <c r="BB281" i="24"/>
  <c r="AT234" i="24"/>
  <c r="AZ313" i="24"/>
  <c r="BC205" i="24"/>
  <c r="AX296" i="24"/>
  <c r="BC319" i="24"/>
  <c r="AO282" i="24"/>
  <c r="AV300" i="24"/>
  <c r="AT210" i="24"/>
  <c r="AU317" i="24"/>
  <c r="AP262" i="24"/>
  <c r="AG300" i="24"/>
  <c r="BH298" i="24"/>
  <c r="BE230" i="24"/>
  <c r="AS329" i="24"/>
  <c r="AO287" i="24"/>
  <c r="BB302" i="24"/>
  <c r="BF318" i="24"/>
  <c r="BE303" i="24"/>
  <c r="BE314" i="24"/>
  <c r="BE317" i="24"/>
  <c r="AL308" i="24"/>
  <c r="BF306" i="24"/>
  <c r="BF221" i="24"/>
  <c r="AR140" i="24"/>
  <c r="BH291" i="24"/>
  <c r="AT252" i="24"/>
  <c r="AG309" i="24"/>
  <c r="BH299" i="24"/>
  <c r="AQ273" i="24"/>
  <c r="AL295" i="24"/>
  <c r="AL307" i="24"/>
  <c r="AQ289" i="24"/>
  <c r="AN236" i="24"/>
  <c r="AQ238" i="24"/>
  <c r="BF235" i="24"/>
  <c r="BA227" i="24"/>
  <c r="AW194" i="24"/>
  <c r="AV181" i="24"/>
  <c r="BH232" i="24"/>
  <c r="BA208" i="24"/>
  <c r="AX224" i="24"/>
  <c r="AV255" i="24"/>
  <c r="BF277" i="24"/>
  <c r="BF225" i="24"/>
  <c r="BB155" i="24"/>
  <c r="BF77" i="24"/>
  <c r="AQ159" i="24"/>
  <c r="BH316" i="24"/>
  <c r="AQ261" i="24"/>
  <c r="AQ304" i="24"/>
  <c r="AL144" i="24"/>
  <c r="AR320" i="24"/>
  <c r="BH322" i="24"/>
  <c r="BC206" i="24"/>
  <c r="AT163" i="24"/>
  <c r="BB180" i="24"/>
  <c r="AV258" i="24"/>
  <c r="AO228" i="24"/>
  <c r="AS204" i="24"/>
  <c r="BC326" i="24"/>
  <c r="AV324" i="24"/>
  <c r="AR266" i="24"/>
  <c r="AQ254" i="24"/>
  <c r="BA223" i="24"/>
  <c r="BF316" i="24"/>
  <c r="AL306" i="24"/>
  <c r="BB308" i="24"/>
  <c r="BH244" i="24"/>
  <c r="BA280" i="24"/>
  <c r="AG287" i="24"/>
  <c r="BA316" i="24"/>
  <c r="BE289" i="24"/>
  <c r="AU305" i="24"/>
  <c r="BB326" i="24"/>
  <c r="AQ298" i="24"/>
  <c r="AW296" i="24"/>
  <c r="AS290" i="24"/>
  <c r="AZ307" i="24"/>
  <c r="BC311" i="24"/>
  <c r="BH326" i="24"/>
  <c r="AN287" i="24"/>
  <c r="AV284" i="24"/>
  <c r="AV275" i="24"/>
  <c r="AG314" i="24"/>
  <c r="AL252" i="24"/>
  <c r="AU289" i="24"/>
  <c r="BB260" i="24"/>
  <c r="BF300" i="24"/>
  <c r="AR325" i="24"/>
  <c r="AL196" i="24"/>
  <c r="AT317" i="24"/>
  <c r="BF322" i="24"/>
  <c r="BA276" i="24"/>
  <c r="AR298" i="24"/>
  <c r="BF264" i="24"/>
  <c r="AN222" i="24"/>
  <c r="AO277" i="24"/>
  <c r="BH262" i="24"/>
  <c r="AT226" i="24"/>
  <c r="AO285" i="24"/>
  <c r="AO304" i="24"/>
  <c r="AP315" i="24"/>
  <c r="BF311" i="24"/>
  <c r="AN321" i="24"/>
  <c r="AN141" i="24"/>
  <c r="AX302" i="24"/>
  <c r="BC262" i="24"/>
  <c r="BE315" i="24"/>
  <c r="BB322" i="24"/>
  <c r="AN325" i="24"/>
  <c r="AV238" i="24"/>
  <c r="BB290" i="24"/>
  <c r="AL279" i="24"/>
  <c r="AW231" i="24"/>
  <c r="BH184" i="24"/>
  <c r="AN230" i="24"/>
  <c r="AP296" i="24"/>
  <c r="BC260" i="24"/>
  <c r="AO315" i="24"/>
  <c r="AP313" i="24"/>
  <c r="AN266" i="24"/>
  <c r="AX295" i="24"/>
  <c r="BE250" i="24"/>
  <c r="AQ255" i="24"/>
  <c r="AU284" i="24"/>
  <c r="AT268" i="24"/>
  <c r="AW256" i="24"/>
  <c r="AU282" i="24"/>
  <c r="BB240" i="24"/>
  <c r="AN286" i="24"/>
  <c r="BH249" i="24"/>
  <c r="AT298" i="24"/>
  <c r="AT296" i="24"/>
  <c r="BF226" i="24"/>
  <c r="AT261" i="24"/>
  <c r="AV325" i="24"/>
  <c r="AU277" i="24"/>
  <c r="AS247" i="24"/>
  <c r="AQ313" i="24"/>
  <c r="AT310" i="24"/>
  <c r="AZ299" i="24"/>
  <c r="AT322" i="24"/>
  <c r="AP206" i="24"/>
  <c r="AO303" i="24"/>
  <c r="AZ269" i="24"/>
  <c r="BF314" i="24"/>
  <c r="AX329" i="24"/>
  <c r="AR284" i="24"/>
  <c r="AZ205" i="24"/>
  <c r="BF325" i="24"/>
  <c r="AG282" i="24"/>
  <c r="AW322" i="24"/>
  <c r="AV226" i="24"/>
  <c r="BB252" i="24"/>
  <c r="AU283" i="24"/>
  <c r="AT270" i="24"/>
  <c r="BA268" i="24"/>
  <c r="AQ259" i="24"/>
  <c r="AU296" i="24"/>
  <c r="BC323" i="24"/>
  <c r="AV246" i="24"/>
  <c r="AG244" i="24"/>
  <c r="BB232" i="24"/>
  <c r="AT149" i="24"/>
  <c r="BB294" i="24"/>
  <c r="AX221" i="24"/>
  <c r="AZ234" i="24"/>
  <c r="AG248" i="24"/>
  <c r="BF319" i="24"/>
  <c r="AW226" i="24"/>
  <c r="AZ215" i="24"/>
  <c r="AQ214" i="24"/>
  <c r="AZ288" i="24"/>
  <c r="BE290" i="24"/>
  <c r="AP311" i="24"/>
  <c r="AP240" i="24"/>
  <c r="AT311" i="24"/>
  <c r="AZ293" i="24"/>
  <c r="AL315" i="24"/>
  <c r="AW211" i="24"/>
  <c r="BE279" i="24"/>
  <c r="AW289" i="24"/>
  <c r="AQ292" i="24"/>
  <c r="BE321" i="24"/>
  <c r="AQ269" i="24"/>
  <c r="AP316" i="24"/>
  <c r="AU285" i="24"/>
  <c r="BC290" i="24"/>
  <c r="AX312" i="24"/>
  <c r="AW261" i="24"/>
  <c r="AL254" i="24"/>
  <c r="AL318" i="24"/>
  <c r="AG315" i="24"/>
  <c r="AX155" i="24"/>
  <c r="AS148" i="24"/>
  <c r="BE251" i="24"/>
  <c r="AQ229" i="24"/>
  <c r="AU220" i="24"/>
  <c r="AO319" i="24"/>
  <c r="AL151" i="24"/>
  <c r="AT247" i="24"/>
  <c r="AT228" i="24"/>
  <c r="AU237" i="24"/>
  <c r="BA237" i="24"/>
  <c r="AT238" i="24"/>
  <c r="AS213" i="24"/>
  <c r="AO189" i="24"/>
  <c r="AV234" i="24"/>
  <c r="AQ235" i="24"/>
  <c r="BA267" i="24"/>
  <c r="AO291" i="24"/>
  <c r="BC235" i="24"/>
  <c r="AX291" i="24"/>
  <c r="AG259" i="24"/>
  <c r="AV254" i="24"/>
  <c r="AZ321" i="24"/>
  <c r="AL250" i="24"/>
  <c r="BE242" i="24"/>
  <c r="AT278" i="24"/>
  <c r="AU276" i="24"/>
  <c r="BH240" i="24"/>
  <c r="AR297" i="24"/>
  <c r="AW148" i="24"/>
  <c r="AU247" i="24"/>
  <c r="BE236" i="24"/>
  <c r="AS248" i="24"/>
  <c r="AX261" i="24"/>
  <c r="AL171" i="24"/>
  <c r="AG262" i="24"/>
  <c r="BA207" i="24"/>
  <c r="AO188" i="24"/>
  <c r="BF229" i="24"/>
  <c r="AG229" i="24"/>
  <c r="AR259" i="24"/>
  <c r="AV149" i="24"/>
  <c r="AG146" i="24"/>
  <c r="AL255" i="24"/>
  <c r="BB262" i="24"/>
  <c r="AL237" i="24"/>
  <c r="AU181" i="24"/>
  <c r="AO210" i="24"/>
  <c r="AG241" i="24"/>
  <c r="AG216" i="24"/>
  <c r="AO141" i="24"/>
  <c r="AN180" i="24"/>
  <c r="BE235" i="24"/>
  <c r="AR256" i="24"/>
  <c r="BC313" i="24"/>
  <c r="BA159" i="24"/>
  <c r="AT297" i="24"/>
  <c r="AP314" i="24"/>
  <c r="BC188" i="24"/>
  <c r="BB187" i="24"/>
  <c r="BA245" i="24"/>
  <c r="AS260" i="24"/>
  <c r="AL266" i="24"/>
  <c r="AX146" i="24"/>
  <c r="AS170" i="24"/>
  <c r="AS244" i="24"/>
  <c r="BB306" i="24"/>
  <c r="AV316" i="24"/>
  <c r="BE198" i="24"/>
  <c r="AL163" i="24"/>
  <c r="AS164" i="24"/>
  <c r="BH255" i="24"/>
  <c r="AT224" i="24"/>
  <c r="AZ246" i="24"/>
  <c r="AN156" i="24"/>
  <c r="BH186" i="24"/>
  <c r="BC276" i="24"/>
  <c r="AG221" i="24"/>
  <c r="BH199" i="24"/>
  <c r="AP185" i="24"/>
  <c r="AO140" i="24"/>
  <c r="AV224" i="24"/>
  <c r="BA203" i="24"/>
  <c r="BH207" i="24"/>
  <c r="AP212" i="24"/>
  <c r="AW297" i="24"/>
  <c r="BA285" i="24"/>
  <c r="AX91" i="24"/>
  <c r="AX152" i="24"/>
  <c r="BC243" i="24"/>
  <c r="AP215" i="24"/>
  <c r="AU222" i="24"/>
  <c r="BA164" i="24"/>
  <c r="AX242" i="24"/>
  <c r="AZ232" i="24"/>
  <c r="AT275" i="24"/>
  <c r="BB271" i="24"/>
  <c r="AZ253" i="24"/>
  <c r="AO217" i="24"/>
  <c r="AO209" i="24"/>
  <c r="AQ149" i="24"/>
  <c r="AS313" i="24"/>
  <c r="BA324" i="24"/>
  <c r="AN238" i="24"/>
  <c r="AS291" i="24"/>
  <c r="BF206" i="24"/>
  <c r="AW307" i="24"/>
  <c r="AR294" i="24"/>
  <c r="AV330" i="24"/>
  <c r="AW271" i="24"/>
  <c r="BB220" i="24"/>
  <c r="AP281" i="24"/>
  <c r="AL238" i="24"/>
  <c r="BE320" i="24"/>
  <c r="AZ317" i="24"/>
  <c r="AT239" i="24"/>
  <c r="AZ279" i="24"/>
  <c r="AN214" i="24"/>
  <c r="AV287" i="24"/>
  <c r="AQ279" i="24"/>
  <c r="AG313" i="24"/>
  <c r="AR293" i="24"/>
  <c r="AR133" i="24"/>
  <c r="BA209" i="24"/>
  <c r="BA199" i="24"/>
  <c r="AZ146" i="24"/>
  <c r="AZ248" i="24"/>
  <c r="BF228" i="24"/>
  <c r="AR192" i="24"/>
  <c r="AW312" i="24"/>
  <c r="BH238" i="24"/>
  <c r="BF232" i="24"/>
  <c r="BH253" i="24"/>
  <c r="AX245" i="24"/>
  <c r="AG134" i="24"/>
  <c r="AT173" i="24"/>
  <c r="BE211" i="24"/>
  <c r="AX277" i="24"/>
  <c r="BC267" i="24"/>
  <c r="BE233" i="24"/>
  <c r="AP237" i="24"/>
  <c r="AQ320" i="24"/>
  <c r="AO176" i="24"/>
  <c r="AX162" i="24"/>
  <c r="AG240" i="24"/>
  <c r="BB251" i="24"/>
  <c r="BH260" i="24"/>
  <c r="AU330" i="24"/>
  <c r="AN260" i="24"/>
  <c r="AL300" i="24"/>
  <c r="AU241" i="24"/>
  <c r="BB191" i="24"/>
  <c r="AT205" i="24"/>
  <c r="AO245" i="24"/>
  <c r="BA171" i="24"/>
  <c r="AU189" i="24"/>
  <c r="AN140" i="24"/>
  <c r="AU325" i="24"/>
  <c r="AT251" i="24"/>
  <c r="AQ183" i="24"/>
  <c r="BB250" i="24"/>
  <c r="BH229" i="24"/>
  <c r="AX235" i="24"/>
  <c r="AO190" i="24"/>
  <c r="BH209" i="24"/>
  <c r="AR226" i="24"/>
  <c r="BH223" i="24"/>
  <c r="AN195" i="24"/>
  <c r="BF280" i="24"/>
  <c r="BF287" i="24"/>
  <c r="AV153" i="24"/>
  <c r="BB258" i="24"/>
  <c r="BE262" i="24"/>
  <c r="AR223" i="24"/>
  <c r="AG207" i="24"/>
  <c r="AQ328" i="24"/>
  <c r="AG208" i="24"/>
  <c r="BA140" i="24"/>
  <c r="AP317" i="24"/>
  <c r="AN285" i="24"/>
  <c r="BE159" i="24"/>
  <c r="AQ230" i="24"/>
  <c r="AR267" i="24"/>
  <c r="BA219" i="24"/>
  <c r="AZ171" i="24"/>
  <c r="BF181" i="24"/>
  <c r="BB167" i="24"/>
  <c r="AS254" i="24"/>
  <c r="AN316" i="24"/>
  <c r="BA279" i="24"/>
  <c r="AW172" i="24"/>
  <c r="AT170" i="24"/>
  <c r="AV204" i="24"/>
  <c r="AG249" i="24"/>
  <c r="AT241" i="24"/>
  <c r="AL192" i="24"/>
  <c r="AG160" i="24"/>
  <c r="BB291" i="24"/>
  <c r="AU269" i="24"/>
  <c r="AP279" i="24"/>
  <c r="AQ208" i="24"/>
  <c r="AT155" i="24"/>
  <c r="AP149" i="24"/>
  <c r="AO313" i="24"/>
  <c r="AU223" i="24"/>
  <c r="AR232" i="24"/>
  <c r="AO168" i="24"/>
  <c r="BC213" i="24"/>
  <c r="AZ329" i="24"/>
  <c r="AL284" i="24"/>
  <c r="AS278" i="24"/>
  <c r="AW304" i="24"/>
  <c r="AN296" i="24"/>
  <c r="BA325" i="24"/>
  <c r="BB297" i="24"/>
  <c r="AG266" i="24"/>
  <c r="AU303" i="24"/>
  <c r="AO305" i="24"/>
  <c r="AX316" i="24"/>
  <c r="AN215" i="24"/>
  <c r="BB265" i="24"/>
  <c r="AW295" i="24"/>
  <c r="AL247" i="24"/>
  <c r="BF330" i="24"/>
  <c r="AW235" i="24"/>
  <c r="BH275" i="24"/>
  <c r="AS307" i="24"/>
  <c r="AS235" i="24"/>
  <c r="AX253" i="24"/>
  <c r="BF297" i="24"/>
  <c r="BC263" i="24"/>
  <c r="AG148" i="24"/>
  <c r="AX243" i="24"/>
  <c r="AG329" i="24"/>
  <c r="BF128" i="24"/>
  <c r="BC288" i="24"/>
  <c r="BC250" i="24"/>
  <c r="AW174" i="24"/>
  <c r="AT262" i="24"/>
  <c r="AL182" i="24"/>
  <c r="AG199" i="24"/>
  <c r="AZ330" i="24"/>
  <c r="BE241" i="24"/>
  <c r="AX255" i="24"/>
  <c r="AQ300" i="24"/>
  <c r="BF215" i="24"/>
  <c r="BB257" i="24"/>
  <c r="AW232" i="24"/>
  <c r="AG168" i="24"/>
  <c r="AQ221" i="24"/>
  <c r="AS258" i="24"/>
  <c r="AZ278" i="24"/>
  <c r="AQ256" i="24"/>
  <c r="AS325" i="24"/>
  <c r="BF247" i="24"/>
  <c r="AQ173" i="24"/>
  <c r="AW150" i="24"/>
  <c r="AP163" i="24"/>
  <c r="AO225" i="24"/>
  <c r="AO256" i="24"/>
  <c r="BF214" i="24"/>
  <c r="AG119" i="24"/>
  <c r="AR146" i="24"/>
  <c r="AU329" i="24"/>
  <c r="AS321" i="24"/>
  <c r="BA232" i="24"/>
  <c r="AU262" i="24"/>
  <c r="AV236" i="24"/>
  <c r="AV215" i="24"/>
  <c r="AL164" i="24"/>
  <c r="AX174" i="24"/>
  <c r="AP243" i="24"/>
  <c r="AR306" i="24"/>
  <c r="AU234" i="24"/>
  <c r="AS324" i="24"/>
  <c r="AS305" i="24"/>
  <c r="BB320" i="24"/>
  <c r="AN151" i="24"/>
  <c r="AS195" i="24"/>
  <c r="AW243" i="24"/>
  <c r="AR269" i="24"/>
  <c r="AT214" i="24"/>
  <c r="AW161" i="24"/>
  <c r="AX195" i="24"/>
  <c r="AN271" i="24"/>
  <c r="AP288" i="24"/>
  <c r="AW237" i="24"/>
  <c r="BF284" i="24"/>
  <c r="AX283" i="24"/>
  <c r="AO237" i="24"/>
  <c r="AZ164" i="24"/>
  <c r="AP177" i="24"/>
  <c r="AR243" i="24"/>
  <c r="BB272" i="24"/>
  <c r="BE274" i="24"/>
  <c r="BE311" i="24"/>
  <c r="AG91" i="24"/>
  <c r="BF243" i="24"/>
  <c r="AP294" i="24"/>
  <c r="BC304" i="24"/>
  <c r="AU162" i="24"/>
  <c r="AN164" i="24"/>
  <c r="BH277" i="24"/>
  <c r="AL287" i="24"/>
  <c r="BC280" i="24"/>
  <c r="BE223" i="24"/>
  <c r="AW158" i="24"/>
  <c r="AR97" i="24"/>
  <c r="AT204" i="24"/>
  <c r="AP283" i="24"/>
  <c r="BC214" i="24"/>
  <c r="AX175" i="24"/>
  <c r="AV163" i="24"/>
  <c r="AP254" i="24"/>
  <c r="BE330" i="24"/>
  <c r="AO240" i="24"/>
  <c r="BF218" i="24"/>
  <c r="AU280" i="24"/>
  <c r="AT232" i="24"/>
  <c r="AS167" i="24"/>
  <c r="AQ135" i="24"/>
  <c r="AW283" i="24"/>
  <c r="AO216" i="24"/>
  <c r="BB289" i="24"/>
  <c r="AQ246" i="24"/>
  <c r="BE205" i="24"/>
  <c r="BF278" i="24"/>
  <c r="AN143" i="24"/>
  <c r="BC256" i="24"/>
  <c r="AZ204" i="24"/>
  <c r="BA216" i="24"/>
  <c r="AL201" i="24"/>
  <c r="AN165" i="24"/>
  <c r="AP210" i="24"/>
  <c r="BH328" i="24"/>
  <c r="BB328" i="24"/>
  <c r="AZ243" i="24"/>
  <c r="AP278" i="24"/>
  <c r="AX248" i="24"/>
  <c r="AV286" i="24"/>
  <c r="AQ311" i="24"/>
  <c r="BF245" i="24"/>
  <c r="AN295" i="24"/>
  <c r="AG231" i="24"/>
  <c r="AN277" i="24"/>
  <c r="AP320" i="24"/>
  <c r="BE298" i="24"/>
  <c r="AU227" i="24"/>
  <c r="AX286" i="24"/>
  <c r="AV291" i="24"/>
  <c r="AZ261" i="24"/>
  <c r="AW276" i="24"/>
  <c r="AG301" i="24"/>
  <c r="AN208" i="24"/>
  <c r="BC177" i="24"/>
  <c r="AT208" i="24"/>
  <c r="BB237" i="24"/>
  <c r="AW248" i="24"/>
  <c r="AP190" i="24"/>
  <c r="BB278" i="24"/>
  <c r="AR229" i="24"/>
  <c r="AU236" i="24"/>
  <c r="AT257" i="24"/>
  <c r="AX215" i="24"/>
  <c r="AT212" i="24"/>
  <c r="AG196" i="24"/>
  <c r="AS200" i="24"/>
  <c r="AN183" i="24"/>
  <c r="AN245" i="24"/>
  <c r="AX241" i="24"/>
  <c r="AP167" i="24"/>
  <c r="AG289" i="24"/>
  <c r="AS203" i="24"/>
  <c r="AL206" i="24"/>
  <c r="BC134" i="24"/>
  <c r="BE135" i="24"/>
  <c r="AL230" i="24"/>
  <c r="AV261" i="24"/>
  <c r="AR184" i="24"/>
  <c r="AW300" i="24"/>
  <c r="BA286" i="24"/>
  <c r="AX223" i="24"/>
  <c r="AW164" i="24"/>
  <c r="AG147" i="24"/>
  <c r="BE326" i="24"/>
  <c r="AP235" i="24"/>
  <c r="BA179" i="24"/>
  <c r="AW169" i="24"/>
  <c r="AS180" i="24"/>
  <c r="AN191" i="24"/>
  <c r="AO257" i="24"/>
  <c r="AV288" i="24"/>
  <c r="BB242" i="24"/>
  <c r="AR207" i="24"/>
  <c r="AW202" i="24"/>
  <c r="BA230" i="24"/>
  <c r="BE154" i="24"/>
  <c r="AO250" i="24"/>
  <c r="AZ244" i="24"/>
  <c r="BF202" i="24"/>
  <c r="AZ213" i="24"/>
  <c r="AQ265" i="24"/>
  <c r="AN187" i="24"/>
  <c r="BF154" i="24"/>
  <c r="BC195" i="24"/>
  <c r="AL183" i="24"/>
  <c r="AO242" i="24"/>
  <c r="AS296" i="24"/>
  <c r="BF231" i="24"/>
  <c r="AS156" i="24"/>
  <c r="AX132" i="24"/>
  <c r="BA275" i="24"/>
  <c r="AL269" i="24"/>
  <c r="AZ266" i="24"/>
  <c r="AW228" i="24"/>
  <c r="AW201" i="24"/>
  <c r="AV228" i="24"/>
  <c r="AT131" i="24"/>
  <c r="AG303" i="24"/>
  <c r="AZ311" i="24"/>
  <c r="AR279" i="24"/>
  <c r="BC265" i="24"/>
  <c r="AW303" i="24"/>
  <c r="AL178" i="24"/>
  <c r="AO208" i="24"/>
  <c r="AQ252" i="24"/>
  <c r="BH280" i="24"/>
  <c r="AR154" i="24"/>
  <c r="BF166" i="24"/>
  <c r="BE219" i="24"/>
  <c r="AL285" i="24"/>
  <c r="AR303" i="24"/>
  <c r="AQ181" i="24"/>
  <c r="BF153" i="24"/>
  <c r="AV279" i="24"/>
  <c r="AS218" i="24"/>
  <c r="AV213" i="24"/>
  <c r="AV141" i="24"/>
  <c r="AS150" i="24"/>
  <c r="AQ170" i="24"/>
  <c r="AX280" i="24"/>
  <c r="AN323" i="24"/>
  <c r="AP259" i="24"/>
  <c r="BH228" i="24"/>
  <c r="AV303" i="24"/>
  <c r="BC306" i="24"/>
  <c r="AG239" i="24"/>
  <c r="BA313" i="24"/>
  <c r="AR316" i="24"/>
  <c r="AG211" i="24"/>
  <c r="BE291" i="24"/>
  <c r="AQ310" i="24"/>
  <c r="AT307" i="24"/>
  <c r="AO320" i="24"/>
  <c r="BA265" i="24"/>
  <c r="AQ263" i="24"/>
  <c r="AT263" i="24"/>
  <c r="AQ316" i="24"/>
  <c r="AT222" i="24"/>
  <c r="AQ282" i="24"/>
  <c r="AV227" i="24"/>
  <c r="AN257" i="24"/>
  <c r="AN320" i="24"/>
  <c r="AW129" i="24"/>
  <c r="AO222" i="24"/>
  <c r="AR125" i="24"/>
  <c r="AR323" i="24"/>
  <c r="AW166" i="24"/>
  <c r="AZ286" i="24"/>
  <c r="AT235" i="24"/>
  <c r="AS287" i="24"/>
  <c r="AV270" i="24"/>
  <c r="AT231" i="24"/>
  <c r="BE215" i="24"/>
  <c r="AP225" i="24"/>
  <c r="AU235" i="24"/>
  <c r="AL195" i="24"/>
  <c r="AS246" i="24"/>
  <c r="AQ253" i="24"/>
  <c r="AV298" i="24"/>
  <c r="BA224" i="24"/>
  <c r="AS199" i="24"/>
  <c r="AX258" i="24"/>
  <c r="BC190" i="24"/>
  <c r="AO179" i="24"/>
  <c r="AS256" i="24"/>
  <c r="AS238" i="24"/>
  <c r="BB206" i="24"/>
  <c r="AL228" i="24"/>
  <c r="BF298" i="24"/>
  <c r="BA281" i="24"/>
  <c r="AX281" i="24"/>
  <c r="AO84" i="24"/>
  <c r="AL156" i="24"/>
  <c r="AN252" i="24"/>
  <c r="AV243" i="24"/>
  <c r="BB221" i="24"/>
  <c r="BH164" i="24"/>
  <c r="BE164" i="24"/>
  <c r="BH231" i="24"/>
  <c r="AQ317" i="24"/>
  <c r="AV319" i="24"/>
  <c r="AP264" i="24"/>
  <c r="AL258" i="24"/>
  <c r="AG243" i="24"/>
  <c r="AO163" i="24"/>
  <c r="AV188" i="24"/>
  <c r="AQ280" i="24"/>
  <c r="AT258" i="24"/>
  <c r="AU310" i="24"/>
  <c r="BH320" i="24"/>
  <c r="BE308" i="24"/>
  <c r="BB229" i="24"/>
  <c r="BB84" i="24"/>
  <c r="AZ195" i="24"/>
  <c r="BC255" i="24"/>
  <c r="AZ263" i="24"/>
  <c r="BE225" i="24"/>
  <c r="AV165" i="24"/>
  <c r="AX199" i="24"/>
  <c r="AG267" i="24"/>
  <c r="BC203" i="24"/>
  <c r="BB256" i="24"/>
  <c r="BH208" i="24"/>
  <c r="BA235" i="24"/>
  <c r="AP208" i="24"/>
  <c r="AL158" i="24"/>
  <c r="BB76" i="24"/>
  <c r="AS216" i="24"/>
  <c r="AU259" i="24"/>
  <c r="BF219" i="24"/>
  <c r="BE277" i="24"/>
  <c r="AT300" i="24"/>
  <c r="AP218" i="24"/>
  <c r="AG271" i="24"/>
  <c r="BC261" i="24"/>
  <c r="AR219" i="24"/>
  <c r="AO162" i="24"/>
  <c r="BB233" i="24"/>
  <c r="AU254" i="24"/>
  <c r="AQ270" i="24"/>
  <c r="AS326" i="24"/>
  <c r="AT160" i="24"/>
  <c r="BH162" i="24"/>
  <c r="AR263" i="24"/>
  <c r="BA226" i="24"/>
  <c r="AN282" i="24"/>
  <c r="AT316" i="24"/>
  <c r="AG290" i="24"/>
  <c r="AT329" i="24"/>
  <c r="AR255" i="24"/>
  <c r="AV272" i="24"/>
  <c r="AU320" i="24"/>
  <c r="AU328" i="24"/>
  <c r="AL218" i="24"/>
  <c r="BA299" i="24"/>
  <c r="BF233" i="24"/>
  <c r="AZ319" i="24"/>
  <c r="AV323" i="24"/>
  <c r="BE296" i="24"/>
  <c r="BC301" i="24"/>
  <c r="AP268" i="24"/>
  <c r="AW266" i="24"/>
  <c r="AR270" i="24"/>
  <c r="AR278" i="24"/>
  <c r="AW317" i="24"/>
  <c r="BH169" i="24"/>
  <c r="AZ229" i="24"/>
  <c r="BB292" i="24"/>
  <c r="AW314" i="24"/>
  <c r="BB160" i="24"/>
  <c r="AG257" i="24"/>
  <c r="AN243" i="24"/>
  <c r="AP287" i="24"/>
  <c r="AN211" i="24"/>
  <c r="AO309" i="24"/>
  <c r="AO193" i="24"/>
  <c r="BC275" i="24"/>
  <c r="AW193" i="24"/>
  <c r="BB247" i="24"/>
  <c r="AR285" i="24"/>
  <c r="AR261" i="24"/>
  <c r="AX275" i="24"/>
  <c r="BA272" i="24"/>
  <c r="AT259" i="24"/>
  <c r="AN298" i="24"/>
  <c r="BB181" i="24"/>
  <c r="AP156" i="24"/>
  <c r="BH136" i="24"/>
  <c r="AN250" i="24"/>
  <c r="AW191" i="24"/>
  <c r="AN181" i="24"/>
  <c r="AG297" i="24"/>
  <c r="AX278" i="24"/>
  <c r="AV150" i="24"/>
  <c r="BC179" i="24"/>
  <c r="BC220" i="24"/>
  <c r="AX227" i="24"/>
  <c r="AG277" i="24"/>
  <c r="AW177" i="24"/>
  <c r="AO259" i="24"/>
  <c r="AR206" i="24"/>
  <c r="BE196" i="24"/>
  <c r="AS272" i="24"/>
  <c r="AX269" i="24"/>
  <c r="AP250" i="24"/>
  <c r="AP229" i="24"/>
  <c r="AV151" i="24"/>
  <c r="AR197" i="24"/>
  <c r="AU258" i="24"/>
  <c r="BF285" i="24"/>
  <c r="AU177" i="24"/>
  <c r="AN189" i="24"/>
  <c r="AV320" i="24"/>
  <c r="AQ301" i="24"/>
  <c r="AR164" i="24"/>
  <c r="AP139" i="24"/>
  <c r="AU224" i="24"/>
  <c r="AT213" i="24"/>
  <c r="BE257" i="24"/>
  <c r="BB238" i="24"/>
  <c r="AP184" i="24"/>
  <c r="AX139" i="24"/>
  <c r="BE195" i="24"/>
  <c r="AL309" i="24"/>
  <c r="AP295" i="24"/>
  <c r="AS210" i="24"/>
  <c r="AG251" i="24"/>
  <c r="AR242" i="24"/>
  <c r="AG198" i="24"/>
  <c r="BE209" i="24"/>
  <c r="AZ224" i="24"/>
  <c r="AN219" i="24"/>
  <c r="AV233" i="24"/>
  <c r="AQ281" i="24"/>
  <c r="BC294" i="24"/>
  <c r="AX220" i="24"/>
  <c r="AN299" i="24"/>
  <c r="BE266" i="24"/>
  <c r="AL225" i="24"/>
  <c r="BH302" i="24"/>
  <c r="AQ233" i="24"/>
  <c r="AV274" i="24"/>
  <c r="BB319" i="24"/>
  <c r="BB287" i="24"/>
  <c r="BA191" i="24"/>
  <c r="BC248" i="24"/>
  <c r="BB317" i="24"/>
  <c r="BB325" i="24"/>
  <c r="AN307" i="24"/>
  <c r="AZ303" i="24"/>
  <c r="AU218" i="24"/>
  <c r="AO325" i="24"/>
  <c r="BH287" i="24"/>
  <c r="AW236" i="24"/>
  <c r="AZ144" i="24"/>
  <c r="BB312" i="24"/>
  <c r="AO299" i="24"/>
  <c r="BF217" i="24"/>
  <c r="AQ226" i="24"/>
  <c r="AZ255" i="24"/>
  <c r="AO239" i="24"/>
  <c r="AS227" i="24"/>
  <c r="AU293" i="24"/>
  <c r="AO104" i="24"/>
  <c r="AS266" i="24"/>
  <c r="BC189" i="24"/>
  <c r="BB253" i="24"/>
  <c r="BB236" i="24"/>
  <c r="AT200" i="24"/>
  <c r="AO218" i="24"/>
  <c r="BE304" i="24"/>
  <c r="BB301" i="24"/>
  <c r="AP269" i="24"/>
  <c r="BE151" i="24"/>
  <c r="AT162" i="24"/>
  <c r="AZ197" i="24"/>
  <c r="BB224" i="24"/>
  <c r="BH234" i="24"/>
  <c r="AN225" i="24"/>
  <c r="AW278" i="24"/>
  <c r="BC231" i="24"/>
  <c r="BH200" i="24"/>
  <c r="AW299" i="24"/>
  <c r="AP238" i="24"/>
  <c r="BC202" i="24"/>
  <c r="AW255" i="24"/>
  <c r="BH172" i="24"/>
  <c r="AU146" i="24"/>
  <c r="BF326" i="24"/>
  <c r="BF210" i="24"/>
  <c r="BF283" i="24"/>
  <c r="AT245" i="24"/>
  <c r="AW218" i="24"/>
  <c r="BA246" i="24"/>
  <c r="AT136" i="24"/>
  <c r="AP246" i="24"/>
  <c r="AG278" i="24"/>
  <c r="AN227" i="24"/>
  <c r="AP221" i="24"/>
  <c r="BF161" i="24"/>
  <c r="AP291" i="24"/>
  <c r="AQ326" i="24"/>
  <c r="BH201" i="24"/>
  <c r="BF198" i="24"/>
  <c r="BB266" i="24"/>
  <c r="AG232" i="24"/>
  <c r="AU212" i="24"/>
  <c r="AV173" i="24"/>
  <c r="AW179" i="24"/>
  <c r="BB264" i="24"/>
  <c r="BE217" i="24"/>
  <c r="AV292" i="24"/>
  <c r="AN239" i="24"/>
  <c r="AW217" i="24"/>
  <c r="AP242" i="24"/>
  <c r="AV202" i="24"/>
  <c r="BH170" i="24"/>
  <c r="AP223" i="24"/>
  <c r="AN234" i="24"/>
  <c r="AO284" i="24"/>
  <c r="AP144" i="24"/>
  <c r="AQ251" i="24"/>
  <c r="AN327" i="24"/>
  <c r="AR289" i="24"/>
  <c r="AQ234" i="24"/>
  <c r="AW224" i="24"/>
  <c r="BA180" i="24"/>
  <c r="AX240" i="24"/>
  <c r="AU211" i="24"/>
  <c r="BE264" i="24"/>
  <c r="AZ240" i="24"/>
  <c r="BH282" i="24"/>
  <c r="AQ176" i="24"/>
  <c r="AL232" i="24"/>
  <c r="AZ209" i="24"/>
  <c r="BF254" i="24"/>
  <c r="AW132" i="24"/>
  <c r="BE146" i="24"/>
  <c r="AV209" i="24"/>
  <c r="AL310" i="24"/>
  <c r="AQ287" i="24"/>
  <c r="AV219" i="24"/>
  <c r="AX299" i="24"/>
  <c r="BB284" i="24"/>
  <c r="BB171" i="24"/>
  <c r="BE127" i="24"/>
  <c r="AO261" i="24"/>
  <c r="AR282" i="24"/>
  <c r="BC324" i="24"/>
  <c r="BA300" i="24"/>
  <c r="BF262" i="24"/>
  <c r="AP228" i="24"/>
  <c r="AS263" i="24"/>
  <c r="AZ318" i="24"/>
  <c r="AW292" i="24"/>
  <c r="BA250" i="24"/>
  <c r="AW287" i="24"/>
  <c r="AZ235" i="24"/>
  <c r="BE301" i="24"/>
  <c r="AV311" i="24"/>
  <c r="BA255" i="24"/>
  <c r="AN304" i="24"/>
  <c r="AT305" i="24"/>
  <c r="AZ223" i="24"/>
  <c r="AS219" i="24"/>
  <c r="AL249" i="24"/>
  <c r="BA229" i="24"/>
  <c r="BA167" i="24"/>
  <c r="BF276" i="24"/>
  <c r="AP303" i="24"/>
  <c r="AO139" i="24"/>
  <c r="AX273" i="24"/>
  <c r="AU201" i="24"/>
  <c r="AS239" i="24"/>
  <c r="AG256" i="24"/>
  <c r="AW229" i="24"/>
  <c r="BE199" i="24"/>
  <c r="BC314" i="24"/>
  <c r="AU208" i="24"/>
  <c r="AL209" i="24"/>
  <c r="AT217" i="24"/>
  <c r="BH148" i="24"/>
  <c r="BA321" i="24"/>
  <c r="AT303" i="24"/>
  <c r="AN167" i="24"/>
  <c r="AS242" i="24"/>
  <c r="AW291" i="24"/>
  <c r="AN330" i="24"/>
  <c r="AZ208" i="24"/>
  <c r="BB188" i="24"/>
  <c r="AG162" i="24"/>
  <c r="AP322" i="24"/>
  <c r="BH281" i="24"/>
  <c r="BH194" i="24"/>
  <c r="AO288" i="24"/>
  <c r="AQ196" i="24"/>
  <c r="AZ273" i="24"/>
  <c r="AN201" i="24"/>
  <c r="AT141" i="24"/>
  <c r="AV239" i="24"/>
  <c r="BF293" i="24"/>
  <c r="BH220" i="24"/>
  <c r="AZ301" i="24"/>
  <c r="AZ242" i="24"/>
  <c r="BC279" i="24"/>
  <c r="BB179" i="24"/>
  <c r="BE232" i="24"/>
  <c r="AL271" i="24"/>
  <c r="AT227" i="24"/>
  <c r="AL227" i="24"/>
  <c r="AN173" i="24"/>
  <c r="AX257" i="24"/>
  <c r="AS245" i="24"/>
  <c r="AO324" i="24"/>
  <c r="AT171" i="24"/>
  <c r="AG307" i="24"/>
  <c r="AQ203" i="24"/>
  <c r="AL242" i="24"/>
  <c r="BB196" i="24"/>
  <c r="AU191" i="24"/>
  <c r="AN247" i="24"/>
  <c r="AU286" i="24"/>
  <c r="BF227" i="24"/>
  <c r="BF281" i="24"/>
  <c r="BB228" i="24"/>
  <c r="AO143" i="24"/>
  <c r="AZ174" i="24"/>
  <c r="BC199" i="24"/>
  <c r="AT196" i="24"/>
  <c r="AV231" i="24"/>
  <c r="AO204" i="24"/>
  <c r="AP234" i="24"/>
  <c r="AU272" i="24"/>
  <c r="AG227" i="24"/>
  <c r="AN192" i="24"/>
  <c r="AP207" i="24"/>
  <c r="AG233" i="24"/>
  <c r="BB285" i="24"/>
  <c r="AX160" i="24"/>
  <c r="AT197" i="24"/>
  <c r="AV221" i="24"/>
  <c r="AQ205" i="24"/>
  <c r="AQ325" i="24"/>
  <c r="BC291" i="24"/>
  <c r="AG209" i="24"/>
  <c r="BA242" i="24"/>
  <c r="BE278" i="24"/>
  <c r="AR305" i="24"/>
  <c r="AX129" i="24"/>
  <c r="AZ225" i="24"/>
  <c r="BC217" i="24"/>
  <c r="BE234" i="24"/>
  <c r="AR217" i="24"/>
  <c r="AX249" i="24"/>
  <c r="AL236" i="24"/>
  <c r="AG183" i="24"/>
  <c r="BB211" i="24"/>
  <c r="AR265" i="24"/>
  <c r="AR235" i="24"/>
  <c r="BC242" i="24"/>
  <c r="BE240" i="24"/>
  <c r="AO275" i="24"/>
  <c r="AS295" i="24"/>
  <c r="BB161" i="24"/>
  <c r="AO207" i="24"/>
  <c r="AO268" i="24"/>
  <c r="AS231" i="24"/>
  <c r="AW200" i="24"/>
  <c r="AZ312" i="24"/>
  <c r="AT309" i="24"/>
  <c r="AT326" i="24"/>
  <c r="AZ231" i="24"/>
  <c r="AN313" i="24"/>
  <c r="AS226" i="24"/>
  <c r="AO302" i="24"/>
  <c r="BH221" i="24"/>
  <c r="AN273" i="24"/>
  <c r="AO264" i="24"/>
  <c r="AP321" i="24"/>
  <c r="AQ274" i="24"/>
  <c r="AG264" i="24"/>
  <c r="BH294" i="24"/>
  <c r="AS270" i="24"/>
  <c r="BC321" i="24"/>
  <c r="BF268" i="24"/>
  <c r="AU271" i="24"/>
  <c r="BB261" i="24"/>
  <c r="BF186" i="24"/>
  <c r="BE187" i="24"/>
  <c r="AN209" i="24"/>
  <c r="BA284" i="24"/>
  <c r="BF239" i="24"/>
  <c r="AU167" i="24"/>
  <c r="AL282" i="24"/>
  <c r="AR212" i="24"/>
  <c r="AP289" i="24"/>
  <c r="AW244" i="24"/>
  <c r="AR313" i="24"/>
  <c r="AS185" i="24"/>
  <c r="BE243" i="24"/>
  <c r="AG247" i="24"/>
  <c r="AN196" i="24"/>
  <c r="BF141" i="24"/>
  <c r="AV170" i="24"/>
  <c r="BE255" i="24"/>
  <c r="AN246" i="24"/>
  <c r="BB140" i="24"/>
  <c r="AP171" i="24"/>
  <c r="AG212" i="24"/>
  <c r="AT243" i="24"/>
  <c r="BA222" i="24"/>
  <c r="BF242" i="24"/>
  <c r="AZ155" i="24"/>
  <c r="BA310" i="24"/>
  <c r="AS283" i="24"/>
  <c r="BF253" i="24"/>
  <c r="AO248" i="24"/>
  <c r="AR210" i="24"/>
  <c r="BE249" i="24"/>
  <c r="AN172" i="24"/>
  <c r="AL256" i="24"/>
  <c r="AL261" i="24"/>
  <c r="BC207" i="24"/>
  <c r="BC266" i="24"/>
  <c r="AL233" i="24"/>
  <c r="AL214" i="24"/>
  <c r="AP165" i="24"/>
  <c r="AP136" i="24"/>
  <c r="AV267" i="24"/>
  <c r="AX251" i="24"/>
  <c r="AN235" i="24"/>
  <c r="AL241" i="24"/>
  <c r="AV263" i="24"/>
  <c r="AU221" i="24"/>
  <c r="AS297" i="24"/>
  <c r="BE300" i="24"/>
  <c r="AU207" i="24"/>
  <c r="AT229" i="24"/>
  <c r="AQ217" i="24"/>
  <c r="AT250" i="24"/>
  <c r="BA172" i="24"/>
  <c r="AG187" i="24"/>
  <c r="BF252" i="24"/>
  <c r="BB214" i="24"/>
  <c r="AS241" i="24"/>
  <c r="AT306" i="24"/>
  <c r="AG204" i="24"/>
  <c r="BH257" i="24"/>
  <c r="BC136" i="24"/>
  <c r="AT165" i="24"/>
  <c r="AV211" i="24"/>
  <c r="AN242" i="24"/>
  <c r="AR277" i="24"/>
  <c r="BF301" i="24"/>
  <c r="BE183" i="24"/>
  <c r="BC282" i="24"/>
  <c r="BC245" i="24"/>
  <c r="AV289" i="24"/>
  <c r="BB147" i="24"/>
  <c r="AO171" i="24"/>
  <c r="BE318" i="24"/>
  <c r="AR218" i="24"/>
  <c r="BC229" i="24"/>
  <c r="AG225" i="24"/>
  <c r="BE213" i="24"/>
  <c r="BB313" i="24"/>
  <c r="BA260" i="24"/>
  <c r="AR205" i="24"/>
  <c r="AU268" i="24"/>
  <c r="AV178" i="24"/>
  <c r="AO147" i="24"/>
  <c r="AV305" i="24"/>
  <c r="AL299" i="24"/>
  <c r="AZ327" i="24"/>
  <c r="AR326" i="24"/>
  <c r="AG324" i="24"/>
  <c r="AN224" i="24"/>
  <c r="AS225" i="24"/>
  <c r="AG292" i="24"/>
  <c r="BB318" i="24"/>
  <c r="AN311" i="24"/>
  <c r="AW258" i="24"/>
  <c r="AQ319" i="24"/>
  <c r="AT314" i="24"/>
  <c r="AQ260" i="24"/>
  <c r="AP267" i="24"/>
  <c r="AG268" i="24"/>
  <c r="AV245" i="24"/>
  <c r="AN267" i="24"/>
  <c r="BA220" i="24"/>
  <c r="AW185" i="24"/>
  <c r="AN231" i="24"/>
  <c r="AP328" i="24"/>
  <c r="AO181" i="24"/>
  <c r="AN198" i="24"/>
  <c r="AX239" i="24"/>
  <c r="AU251" i="24"/>
  <c r="AU230" i="24"/>
  <c r="AS160" i="24"/>
  <c r="AV203" i="24"/>
  <c r="AT147" i="24"/>
  <c r="BB216" i="24"/>
  <c r="BH215" i="24"/>
  <c r="BF201" i="24"/>
  <c r="AL211" i="24"/>
  <c r="AW163" i="24"/>
  <c r="BH286" i="24"/>
  <c r="AT293" i="24"/>
  <c r="AG252" i="24"/>
  <c r="AS211" i="24"/>
  <c r="AL222" i="24"/>
  <c r="AR251" i="24"/>
  <c r="AO155" i="24"/>
  <c r="AG170" i="24"/>
  <c r="AG219" i="24"/>
  <c r="BA309" i="24"/>
  <c r="AS265" i="24"/>
  <c r="AP252" i="24"/>
  <c r="AV216" i="24"/>
  <c r="AP227" i="24"/>
  <c r="BE252" i="24"/>
  <c r="BB173" i="24"/>
  <c r="AO262" i="24"/>
  <c r="AU226" i="24"/>
  <c r="AL216" i="24"/>
  <c r="AP298" i="24"/>
  <c r="AO323" i="24"/>
  <c r="BH242" i="24"/>
  <c r="AT152" i="24"/>
  <c r="AX222" i="24"/>
  <c r="AQ245" i="24"/>
  <c r="BA211" i="24"/>
  <c r="BC240" i="24"/>
  <c r="AN233" i="24"/>
  <c r="AU153" i="24"/>
  <c r="AQ201" i="24"/>
  <c r="AS301" i="24"/>
  <c r="BA273" i="24"/>
  <c r="AP205" i="24"/>
  <c r="BB245" i="24"/>
  <c r="AR227" i="24"/>
  <c r="AR202" i="24"/>
  <c r="BB153" i="24"/>
  <c r="AL319" i="24"/>
  <c r="BE220" i="24"/>
  <c r="BH258" i="24"/>
  <c r="BC249" i="24"/>
  <c r="AU311" i="24"/>
  <c r="AZ227" i="24"/>
  <c r="AN133" i="24"/>
  <c r="AZ184" i="24"/>
  <c r="BF173" i="24"/>
  <c r="BA218" i="24"/>
  <c r="AG215" i="24"/>
  <c r="BA206" i="24"/>
  <c r="AG210" i="24"/>
  <c r="BA120" i="24"/>
  <c r="BF307" i="24"/>
  <c r="AP230" i="24"/>
  <c r="AW240" i="24"/>
  <c r="AX196" i="24"/>
  <c r="AS149" i="24"/>
  <c r="AU302" i="24"/>
  <c r="AS228" i="24"/>
  <c r="BA249" i="24"/>
  <c r="BH156" i="24"/>
  <c r="AR292" i="24"/>
  <c r="AV310" i="24"/>
  <c r="AS223" i="24"/>
  <c r="AG319" i="24"/>
  <c r="AL262" i="24"/>
  <c r="AV171" i="24"/>
  <c r="AV232" i="24"/>
  <c r="AZ237" i="24"/>
  <c r="BF273" i="24"/>
  <c r="AL291" i="24"/>
  <c r="BA320" i="24"/>
  <c r="AR250" i="24"/>
  <c r="BF187" i="24"/>
  <c r="BE143" i="24"/>
  <c r="AO247" i="24"/>
  <c r="BF259" i="24"/>
  <c r="AZ249" i="24"/>
  <c r="BC298" i="24"/>
  <c r="BH312" i="24"/>
  <c r="AO265" i="24"/>
  <c r="AZ283" i="24"/>
  <c r="AN269" i="24"/>
  <c r="BF251" i="24"/>
  <c r="BC317" i="24"/>
  <c r="BF328" i="24"/>
  <c r="BF299" i="24"/>
  <c r="AG328" i="24"/>
  <c r="AV265" i="24"/>
  <c r="BC296" i="24"/>
  <c r="AP310" i="24"/>
  <c r="BF192" i="24"/>
  <c r="AQ299" i="24"/>
  <c r="AP305" i="24"/>
  <c r="BC293" i="24"/>
  <c r="BA294" i="24"/>
  <c r="BA302" i="24"/>
  <c r="AS243" i="24"/>
  <c r="AO160" i="24"/>
  <c r="BE212" i="24"/>
  <c r="AG272" i="24"/>
  <c r="AZ233" i="24"/>
  <c r="AG255" i="24"/>
  <c r="BE294" i="24"/>
  <c r="BA194" i="24"/>
  <c r="AO297" i="24"/>
  <c r="AV197" i="24"/>
  <c r="AW209" i="24"/>
  <c r="AU90" i="24"/>
  <c r="BH195" i="24"/>
  <c r="AW208" i="24"/>
  <c r="BF197" i="24"/>
  <c r="AU118" i="24"/>
  <c r="AG180" i="24"/>
  <c r="AT283" i="24"/>
  <c r="AQ290" i="24"/>
  <c r="BH216" i="24"/>
  <c r="BE302" i="24"/>
  <c r="AV223" i="24"/>
  <c r="BH297" i="24"/>
  <c r="AX189" i="24"/>
  <c r="AR241" i="24"/>
  <c r="BH203" i="24"/>
  <c r="BE269" i="24"/>
  <c r="BA271" i="24"/>
  <c r="AQ212" i="24"/>
  <c r="AU299" i="24"/>
  <c r="BE254" i="24"/>
  <c r="AS190" i="24"/>
  <c r="AV217" i="24"/>
  <c r="BE228" i="24"/>
  <c r="AP202" i="24"/>
  <c r="BA233" i="24"/>
  <c r="AP285" i="24"/>
  <c r="BB259" i="24"/>
  <c r="AX191" i="24"/>
  <c r="AP239" i="24"/>
  <c r="BB145" i="24"/>
  <c r="AU267" i="24"/>
  <c r="BA330" i="24"/>
  <c r="BC272" i="24"/>
  <c r="AL297" i="24"/>
  <c r="AN220" i="24"/>
  <c r="AX207" i="24"/>
  <c r="AO258" i="24"/>
  <c r="BA298" i="24"/>
  <c r="AS282" i="24"/>
  <c r="AO316" i="24"/>
  <c r="BA315" i="24"/>
  <c r="BA288" i="24"/>
  <c r="AP266" i="24"/>
  <c r="BB315" i="24"/>
  <c r="AO238" i="24"/>
  <c r="AS284" i="24"/>
  <c r="AV247" i="24"/>
  <c r="BF266" i="24"/>
  <c r="BE267" i="24"/>
  <c r="AS158" i="24"/>
  <c r="BB304" i="24"/>
  <c r="AX292" i="24"/>
  <c r="AQ271" i="24"/>
  <c r="AU298" i="24"/>
  <c r="AW207" i="24"/>
  <c r="AZ206" i="24"/>
  <c r="BB226" i="24"/>
  <c r="AV299" i="24"/>
  <c r="BH149" i="24"/>
  <c r="AZ254" i="24"/>
  <c r="AS280" i="24"/>
  <c r="AN306" i="24"/>
  <c r="AO233" i="24"/>
  <c r="AV268" i="24"/>
  <c r="AZ196" i="24"/>
  <c r="AV277" i="24"/>
  <c r="BE247" i="24"/>
  <c r="AP312" i="24"/>
  <c r="BF308" i="24"/>
  <c r="AO230" i="24"/>
  <c r="AW171" i="24"/>
  <c r="BA192" i="24"/>
  <c r="AP157" i="24"/>
  <c r="BC281" i="24"/>
  <c r="BH212" i="24"/>
  <c r="AO229" i="24"/>
  <c r="AO161" i="24"/>
  <c r="BF146" i="24"/>
  <c r="BH222" i="24"/>
  <c r="AL326" i="24"/>
  <c r="BF255" i="24"/>
  <c r="AN159" i="24"/>
  <c r="BF238" i="24"/>
  <c r="AW140" i="24"/>
  <c r="BA228" i="24"/>
  <c r="BH157" i="24"/>
  <c r="BE130" i="24"/>
  <c r="AU239" i="24"/>
  <c r="AT186" i="24"/>
  <c r="BA166" i="24"/>
  <c r="AU194" i="24"/>
  <c r="AO144" i="24"/>
  <c r="AG195" i="24"/>
  <c r="BB123" i="24"/>
  <c r="AS97" i="24"/>
  <c r="AZ257" i="24"/>
  <c r="AN131" i="24"/>
  <c r="BH204" i="24"/>
  <c r="AX134" i="24"/>
  <c r="BC68" i="24"/>
  <c r="AW230" i="24"/>
  <c r="AQ192" i="24"/>
  <c r="BB80" i="24"/>
  <c r="AG153" i="24"/>
  <c r="AV135" i="24"/>
  <c r="AZ83" i="24"/>
  <c r="AZ256" i="24"/>
  <c r="AS173" i="24"/>
  <c r="AQ102" i="24"/>
  <c r="AS105" i="24"/>
  <c r="AQ104" i="24"/>
  <c r="AN132" i="24"/>
  <c r="BF165" i="24"/>
  <c r="AX166" i="24"/>
  <c r="AS183" i="24"/>
  <c r="AO136" i="24"/>
  <c r="AW159" i="24"/>
  <c r="AR153" i="24"/>
  <c r="AU204" i="24"/>
  <c r="AT164" i="24"/>
  <c r="BF93" i="24"/>
  <c r="BC133" i="24"/>
  <c r="BC109" i="24"/>
  <c r="BC252" i="24"/>
  <c r="AL198" i="24"/>
  <c r="AT188" i="24"/>
  <c r="AG226" i="24"/>
  <c r="AR108" i="24"/>
  <c r="AZ186" i="24"/>
  <c r="AQ169" i="24"/>
  <c r="AW196" i="24"/>
  <c r="AV199" i="24"/>
  <c r="BH77" i="24"/>
  <c r="AQ75" i="24"/>
  <c r="AX244" i="24"/>
  <c r="AX171" i="24"/>
  <c r="AL301" i="24"/>
  <c r="AV139" i="24"/>
  <c r="BH124" i="24"/>
  <c r="BA170" i="24"/>
  <c r="AZ145" i="24"/>
  <c r="BE148" i="24"/>
  <c r="BA201" i="24"/>
  <c r="AN184" i="24"/>
  <c r="AU157" i="24"/>
  <c r="AV280" i="24"/>
  <c r="AP77" i="24"/>
  <c r="BB85" i="24"/>
  <c r="AW76" i="24"/>
  <c r="AU243" i="24"/>
  <c r="AO212" i="24"/>
  <c r="AN322" i="24"/>
  <c r="BH278" i="24"/>
  <c r="BC148" i="24"/>
  <c r="BC139" i="24"/>
  <c r="BB267" i="24"/>
  <c r="BA240" i="24"/>
  <c r="AN268" i="24"/>
  <c r="AG214" i="24"/>
  <c r="AQ330" i="24"/>
  <c r="AR237" i="24"/>
  <c r="BC232" i="24"/>
  <c r="BC307" i="24"/>
  <c r="AL172" i="24"/>
  <c r="AR257" i="24"/>
  <c r="AR215" i="24"/>
  <c r="AX209" i="24"/>
  <c r="BA241" i="24"/>
  <c r="AL268" i="24"/>
  <c r="AL219" i="24"/>
  <c r="BA213" i="24"/>
  <c r="BH248" i="24"/>
  <c r="BF246" i="24"/>
  <c r="AU240" i="24"/>
  <c r="BH150" i="24"/>
  <c r="AO241" i="24"/>
  <c r="AV249" i="24"/>
  <c r="BE200" i="24"/>
  <c r="BF196" i="24"/>
  <c r="AU213" i="24"/>
  <c r="AQ191" i="24"/>
  <c r="AR156" i="24"/>
  <c r="BE64" i="24"/>
  <c r="AG73" i="24"/>
  <c r="AV235" i="24"/>
  <c r="AX208" i="24"/>
  <c r="AN175" i="24"/>
  <c r="AP94" i="24"/>
  <c r="AV220" i="24"/>
  <c r="BB151" i="24"/>
  <c r="AW162" i="24"/>
  <c r="AG182" i="24"/>
  <c r="BF91" i="24"/>
  <c r="AR132" i="24"/>
  <c r="AQ288" i="24"/>
  <c r="BE272" i="24"/>
  <c r="AT142" i="24"/>
  <c r="AO126" i="24"/>
  <c r="AR90" i="24"/>
  <c r="BH268" i="24"/>
  <c r="BH182" i="24"/>
  <c r="BH174" i="24"/>
  <c r="AG201" i="24"/>
  <c r="BH123" i="24"/>
  <c r="AS95" i="24"/>
  <c r="AZ194" i="24"/>
  <c r="BF109" i="24"/>
  <c r="BA128" i="24"/>
  <c r="AZ218" i="24"/>
  <c r="BH75" i="24"/>
  <c r="BB118" i="24"/>
  <c r="AP174" i="24"/>
  <c r="BC169" i="24"/>
  <c r="AO152" i="24"/>
  <c r="AN168" i="24"/>
  <c r="AL207" i="24"/>
  <c r="AR273" i="24"/>
  <c r="BB193" i="24"/>
  <c r="AO185" i="24"/>
  <c r="BF125" i="24"/>
  <c r="BB316" i="24"/>
  <c r="AR141" i="24"/>
  <c r="AL205" i="24"/>
  <c r="AX256" i="24"/>
  <c r="AU263" i="24"/>
  <c r="AR247" i="24"/>
  <c r="AN216" i="24"/>
  <c r="AS208" i="24"/>
  <c r="AZ304" i="24"/>
  <c r="AX200" i="24"/>
  <c r="BA195" i="24"/>
  <c r="AU304" i="24"/>
  <c r="BC147" i="24"/>
  <c r="AS252" i="24"/>
  <c r="BC222" i="24"/>
  <c r="AW219" i="24"/>
  <c r="BH177" i="24"/>
  <c r="BH315" i="24"/>
  <c r="AZ252" i="24"/>
  <c r="AQ130" i="24"/>
  <c r="AX259" i="24"/>
  <c r="AZ274" i="24"/>
  <c r="BB254" i="24"/>
  <c r="AZ200" i="24"/>
  <c r="AU219" i="24"/>
  <c r="AL251" i="24"/>
  <c r="AO243" i="24"/>
  <c r="BE180" i="24"/>
  <c r="AT183" i="24"/>
  <c r="AZ161" i="24"/>
  <c r="AS110" i="24"/>
  <c r="BA162" i="24"/>
  <c r="AU174" i="24"/>
  <c r="AV137" i="24"/>
  <c r="AX150" i="24"/>
  <c r="AX167" i="24"/>
  <c r="BB217" i="24"/>
  <c r="AL155" i="24"/>
  <c r="AL147" i="24"/>
  <c r="AO235" i="24"/>
  <c r="AV97" i="24"/>
  <c r="AX130" i="24"/>
  <c r="AX117" i="24"/>
  <c r="AU205" i="24"/>
  <c r="AO206" i="24"/>
  <c r="BB81" i="24"/>
  <c r="AP103" i="24"/>
  <c r="AO191" i="24"/>
  <c r="AQ178" i="24"/>
  <c r="AG234" i="24"/>
  <c r="AT151" i="24"/>
  <c r="AP173" i="24"/>
  <c r="AV168" i="24"/>
  <c r="AG167" i="24"/>
  <c r="AO292" i="24"/>
  <c r="AQ199" i="24"/>
  <c r="BE191" i="24"/>
  <c r="AW178" i="24"/>
  <c r="AT84" i="24"/>
  <c r="BH88" i="24"/>
  <c r="AR180" i="24"/>
  <c r="AR137" i="24"/>
  <c r="AP161" i="24"/>
  <c r="BB149" i="24"/>
  <c r="AX212" i="24"/>
  <c r="BH161" i="24"/>
  <c r="AN137" i="24"/>
  <c r="BE163" i="24"/>
  <c r="AX120" i="24"/>
  <c r="AR93" i="24"/>
  <c r="AL116" i="24"/>
  <c r="AS137" i="24"/>
  <c r="AQ172" i="24"/>
  <c r="BA124" i="24"/>
  <c r="AX236" i="24"/>
  <c r="AO113" i="24"/>
  <c r="AQ50" i="24"/>
  <c r="AV80" i="24"/>
  <c r="AU185" i="24"/>
  <c r="AT110" i="24"/>
  <c r="AV206" i="24"/>
  <c r="AV111" i="24"/>
  <c r="AU84" i="24"/>
  <c r="BA143" i="24"/>
  <c r="BE123" i="24"/>
  <c r="AX161" i="24"/>
  <c r="AQ232" i="24"/>
  <c r="AS206" i="24"/>
  <c r="BF152" i="24"/>
  <c r="BB222" i="24"/>
  <c r="AV200" i="24"/>
  <c r="AX268" i="24"/>
  <c r="BC201" i="24"/>
  <c r="BB246" i="24"/>
  <c r="BC209" i="24"/>
  <c r="BC320" i="24"/>
  <c r="AW142" i="24"/>
  <c r="AX216" i="24"/>
  <c r="AR290" i="24"/>
  <c r="BC283" i="24"/>
  <c r="AR245" i="24"/>
  <c r="AW186" i="24"/>
  <c r="AU228" i="24"/>
  <c r="AN148" i="24"/>
  <c r="BE273" i="24"/>
  <c r="AV208" i="24"/>
  <c r="BH233" i="24"/>
  <c r="AN241" i="24"/>
  <c r="AR281" i="24"/>
  <c r="BC164" i="24"/>
  <c r="AV140" i="24"/>
  <c r="AS236" i="24"/>
  <c r="AP204" i="24"/>
  <c r="AN153" i="24"/>
  <c r="BF157" i="24"/>
  <c r="BB100" i="24"/>
  <c r="BB158" i="24"/>
  <c r="AG145" i="24"/>
  <c r="BE286" i="24"/>
  <c r="BF158" i="24"/>
  <c r="BA196" i="24"/>
  <c r="BB184" i="24"/>
  <c r="AZ176" i="24"/>
  <c r="AS232" i="24"/>
  <c r="AQ177" i="24"/>
  <c r="AT211" i="24"/>
  <c r="AU183" i="24"/>
  <c r="BC84" i="24"/>
  <c r="AQ64" i="24"/>
  <c r="AX260" i="24"/>
  <c r="AW119" i="24"/>
  <c r="AU314" i="24"/>
  <c r="AZ153" i="24"/>
  <c r="AX62" i="24"/>
  <c r="BF321" i="24"/>
  <c r="AU215" i="24"/>
  <c r="AT140" i="24"/>
  <c r="AG242" i="24"/>
  <c r="BE173" i="24"/>
  <c r="AR116" i="24"/>
  <c r="BB116" i="24"/>
  <c r="AS172" i="24"/>
  <c r="AZ199" i="24"/>
  <c r="AX107" i="24"/>
  <c r="AG165" i="24"/>
  <c r="AZ111" i="24"/>
  <c r="AW55" i="24"/>
  <c r="BH205" i="24"/>
  <c r="AL186" i="24"/>
  <c r="AT135" i="24"/>
  <c r="BC97" i="24"/>
  <c r="AU159" i="24"/>
  <c r="AQ185" i="24"/>
  <c r="AG95" i="24"/>
  <c r="AQ248" i="24"/>
  <c r="AV116" i="24"/>
  <c r="AL185" i="24"/>
  <c r="BF263" i="24"/>
  <c r="AL187" i="24"/>
  <c r="AG179" i="24"/>
  <c r="AG120" i="24"/>
  <c r="AR172" i="24"/>
  <c r="BC74" i="24"/>
  <c r="AQ101" i="24"/>
  <c r="BH140" i="24"/>
  <c r="AG189" i="24"/>
  <c r="AO183" i="24"/>
  <c r="BE144" i="24"/>
  <c r="BA109" i="24"/>
  <c r="BH185" i="24"/>
  <c r="AX230" i="24"/>
  <c r="AG157" i="24"/>
  <c r="AV100" i="24"/>
  <c r="AZ198" i="24"/>
  <c r="AV189" i="24"/>
  <c r="AP200" i="24"/>
  <c r="AU87" i="24"/>
  <c r="BB203" i="24"/>
  <c r="BB150" i="24"/>
  <c r="AG186" i="24"/>
  <c r="AL140" i="24"/>
  <c r="BH165" i="24"/>
  <c r="AR117" i="24"/>
  <c r="AV123" i="24"/>
  <c r="BE310" i="24"/>
  <c r="BA145" i="24"/>
  <c r="BA176" i="24"/>
  <c r="AG158" i="24"/>
  <c r="AW180" i="24"/>
  <c r="AV62" i="24"/>
  <c r="AX229" i="24"/>
  <c r="BA169" i="24"/>
  <c r="AW160" i="24"/>
  <c r="AO177" i="24"/>
  <c r="AT191" i="24"/>
  <c r="AP84" i="24"/>
  <c r="BH218" i="24"/>
  <c r="AG224" i="24"/>
  <c r="AQ209" i="24"/>
  <c r="AL231" i="24"/>
  <c r="AN135" i="24"/>
  <c r="AN329" i="24"/>
  <c r="BA214" i="24"/>
  <c r="AG320" i="24"/>
  <c r="AQ223" i="24"/>
  <c r="AV301" i="24"/>
  <c r="AU252" i="24"/>
  <c r="BE138" i="24"/>
  <c r="AZ292" i="24"/>
  <c r="AO214" i="24"/>
  <c r="AS222" i="24"/>
  <c r="AO280" i="24"/>
  <c r="BC228" i="24"/>
  <c r="AO153" i="24"/>
  <c r="AL288" i="24"/>
  <c r="AP224" i="24"/>
  <c r="AL245" i="24"/>
  <c r="AZ187" i="24"/>
  <c r="AX213" i="24"/>
  <c r="BC157" i="24"/>
  <c r="BH211" i="24"/>
  <c r="BC237" i="24"/>
  <c r="BF309" i="24"/>
  <c r="BB108" i="24"/>
  <c r="AT219" i="24"/>
  <c r="BC82" i="24"/>
  <c r="AX125" i="24"/>
  <c r="BA114" i="24"/>
  <c r="AX197" i="24"/>
  <c r="AW181" i="24"/>
  <c r="AN176" i="24"/>
  <c r="AV159" i="24"/>
  <c r="AX180" i="24"/>
  <c r="AR168" i="24"/>
  <c r="AV192" i="24"/>
  <c r="BE174" i="24"/>
  <c r="AO76" i="24"/>
  <c r="AN249" i="24"/>
  <c r="AG246" i="24"/>
  <c r="AP179" i="24"/>
  <c r="AV169" i="24"/>
  <c r="AQ218" i="24"/>
  <c r="AW92" i="24"/>
  <c r="AG163" i="24"/>
  <c r="AG194" i="24"/>
  <c r="BB183" i="24"/>
  <c r="BE188" i="24"/>
  <c r="BB126" i="24"/>
  <c r="BC89" i="24"/>
  <c r="BF50" i="24"/>
  <c r="AX225" i="24"/>
  <c r="BB205" i="24"/>
  <c r="AO164" i="24"/>
  <c r="AZ89" i="24"/>
  <c r="AN73" i="24"/>
  <c r="BA88" i="24"/>
  <c r="AZ183" i="24"/>
  <c r="AQ145" i="24"/>
  <c r="AW138" i="24"/>
  <c r="AQ225" i="24"/>
  <c r="AT254" i="24"/>
  <c r="AW95" i="24"/>
  <c r="BE201" i="24"/>
  <c r="AG260" i="24"/>
  <c r="AW125" i="24"/>
  <c r="BE91" i="24"/>
  <c r="AP132" i="24"/>
  <c r="AQ146" i="24"/>
  <c r="AQ129" i="24"/>
  <c r="AZ160" i="24"/>
  <c r="AZ81" i="24"/>
  <c r="AO148" i="24"/>
  <c r="AS116" i="24"/>
  <c r="BE114" i="24"/>
  <c r="AU322" i="24"/>
  <c r="AR204" i="24"/>
  <c r="AL139" i="24"/>
  <c r="BC112" i="24"/>
  <c r="AO98" i="24"/>
  <c r="AS102" i="24"/>
  <c r="AT179" i="24"/>
  <c r="AZ78" i="24"/>
  <c r="AG178" i="24"/>
  <c r="AU151" i="24"/>
  <c r="AT167" i="24"/>
  <c r="AX176" i="24"/>
  <c r="AR148" i="24"/>
  <c r="BE281" i="24"/>
  <c r="AG203" i="24"/>
  <c r="BH236" i="24"/>
  <c r="BF305" i="24"/>
  <c r="AQ143" i="24"/>
  <c r="AL257" i="24"/>
  <c r="AX138" i="24"/>
  <c r="AO170" i="24"/>
  <c r="AZ236" i="24"/>
  <c r="AV250" i="24"/>
  <c r="AT139" i="24"/>
  <c r="BH266" i="24"/>
  <c r="AW239" i="24"/>
  <c r="BC254" i="24"/>
  <c r="BA238" i="24"/>
  <c r="AN221" i="24"/>
  <c r="BB274" i="24"/>
  <c r="BA158" i="24"/>
  <c r="AG312" i="24"/>
  <c r="AW238" i="24"/>
  <c r="AQ204" i="24"/>
  <c r="AW187" i="24"/>
  <c r="BC241" i="24"/>
  <c r="AR224" i="24"/>
  <c r="AP220" i="24"/>
  <c r="AW249" i="24"/>
  <c r="AR161" i="24"/>
  <c r="BC151" i="24"/>
  <c r="BA104" i="24"/>
  <c r="AT92" i="24"/>
  <c r="BC95" i="24"/>
  <c r="AG250" i="24"/>
  <c r="AO202" i="24"/>
  <c r="AZ291" i="24"/>
  <c r="AX156" i="24"/>
  <c r="BH192" i="24"/>
  <c r="BA193" i="24"/>
  <c r="BC160" i="24"/>
  <c r="BE171" i="24"/>
  <c r="AU127" i="24"/>
  <c r="AG188" i="24"/>
  <c r="BH122" i="24"/>
  <c r="AX83" i="24"/>
  <c r="AT181" i="24"/>
  <c r="AP195" i="24"/>
  <c r="BC156" i="24"/>
  <c r="BE210" i="24"/>
  <c r="AL246" i="24"/>
  <c r="AS197" i="24"/>
  <c r="AV146" i="24"/>
  <c r="BE152" i="24"/>
  <c r="AU152" i="24"/>
  <c r="AS115" i="24"/>
  <c r="AN229" i="24"/>
  <c r="BB227" i="24"/>
  <c r="AL224" i="24"/>
  <c r="BH138" i="24"/>
  <c r="AT100" i="24"/>
  <c r="BA133" i="24"/>
  <c r="AL204" i="24"/>
  <c r="AX172" i="24"/>
  <c r="AX164" i="24"/>
  <c r="AW183" i="24"/>
  <c r="AG113" i="24"/>
  <c r="BA217" i="24"/>
  <c r="BH144" i="24"/>
  <c r="BE179" i="24"/>
  <c r="AL159" i="24"/>
  <c r="BC154" i="24"/>
  <c r="AL111" i="24"/>
  <c r="AG155" i="24"/>
  <c r="AQ207" i="24"/>
  <c r="BF150" i="24"/>
  <c r="BE261" i="24"/>
  <c r="AP123" i="24"/>
  <c r="AU196" i="24"/>
  <c r="AU101" i="24"/>
  <c r="BE162" i="24"/>
  <c r="BC161" i="24"/>
  <c r="AX184" i="24"/>
  <c r="AX187" i="24"/>
  <c r="BE108" i="24"/>
  <c r="BF129" i="24"/>
  <c r="AX267" i="24"/>
  <c r="BF117" i="24"/>
  <c r="AS140" i="24"/>
  <c r="AN166" i="24"/>
  <c r="AT156" i="24"/>
  <c r="AG87" i="24"/>
  <c r="BC138" i="24"/>
  <c r="BH102" i="24"/>
  <c r="BF65" i="24"/>
  <c r="AZ189" i="24"/>
  <c r="AO236" i="24"/>
  <c r="AQ110" i="24"/>
  <c r="AU75" i="24"/>
  <c r="AO166" i="24"/>
  <c r="AP263" i="24"/>
  <c r="AZ241" i="24"/>
  <c r="AV210" i="24"/>
  <c r="AQ131" i="24"/>
  <c r="AW66" i="24"/>
  <c r="AR198" i="24"/>
  <c r="AW274" i="24"/>
  <c r="AQ157" i="24"/>
  <c r="AP245" i="24"/>
  <c r="BB273" i="24"/>
  <c r="AX301" i="24"/>
  <c r="BA135" i="24"/>
  <c r="AG175" i="24"/>
  <c r="AQ187" i="24"/>
  <c r="AV259" i="24"/>
  <c r="AX232" i="24"/>
  <c r="BF249" i="24"/>
  <c r="AN226" i="24"/>
  <c r="AL264" i="24"/>
  <c r="AL143" i="24"/>
  <c r="AO200" i="24"/>
  <c r="BB192" i="24"/>
  <c r="BE176" i="24"/>
  <c r="AV251" i="24"/>
  <c r="AX276" i="24"/>
  <c r="AS193" i="24"/>
  <c r="AL234" i="24"/>
  <c r="AL199" i="24"/>
  <c r="AN197" i="24"/>
  <c r="BA188" i="24"/>
  <c r="BC230" i="24"/>
  <c r="AX170" i="24"/>
  <c r="BB280" i="24"/>
  <c r="BC172" i="24"/>
  <c r="AR106" i="24"/>
  <c r="AV118" i="24"/>
  <c r="AG62" i="24"/>
  <c r="AR253" i="24"/>
  <c r="AO203" i="24"/>
  <c r="AG166" i="24"/>
  <c r="AZ104" i="24"/>
  <c r="AS250" i="24"/>
  <c r="AW141" i="24"/>
  <c r="AN136" i="24"/>
  <c r="AS212" i="24"/>
  <c r="AS123" i="24"/>
  <c r="AG125" i="24"/>
  <c r="AG279" i="24"/>
  <c r="BA137" i="24"/>
  <c r="BF185" i="24"/>
  <c r="AW167" i="24"/>
  <c r="AW147" i="24"/>
  <c r="BC227" i="24"/>
  <c r="BF145" i="24"/>
  <c r="AR248" i="24"/>
  <c r="BB195" i="24"/>
  <c r="AZ119" i="24"/>
  <c r="AL91" i="24"/>
  <c r="BA90" i="24"/>
  <c r="AX218" i="24"/>
  <c r="AG171" i="24"/>
  <c r="AW234" i="24"/>
  <c r="AN178" i="24"/>
  <c r="AS125" i="24"/>
  <c r="BF133" i="24"/>
  <c r="BA134" i="24"/>
  <c r="BA197" i="24"/>
  <c r="BE139" i="24"/>
  <c r="BH225" i="24"/>
  <c r="AS124" i="24"/>
  <c r="AR181" i="24"/>
  <c r="BH173" i="24"/>
  <c r="AG254" i="24"/>
  <c r="AS71" i="24"/>
  <c r="AR84" i="24"/>
  <c r="AU49" i="24"/>
  <c r="BE185" i="24"/>
  <c r="AO159" i="24"/>
  <c r="AO186" i="24"/>
  <c r="AW134" i="24"/>
  <c r="AP76" i="24"/>
  <c r="AZ191" i="24"/>
  <c r="AW145" i="24"/>
  <c r="BA177" i="24"/>
  <c r="AW168" i="24"/>
  <c r="AQ155" i="24"/>
  <c r="AP203" i="24"/>
  <c r="BB92" i="24"/>
  <c r="AR71" i="24"/>
  <c r="AR144" i="24"/>
  <c r="BH230" i="24"/>
  <c r="BE129" i="24"/>
  <c r="AS136" i="24"/>
  <c r="BE248" i="24"/>
  <c r="AS179" i="24"/>
  <c r="BH155" i="24"/>
  <c r="AP142" i="24"/>
  <c r="BE175" i="24"/>
  <c r="AR145" i="24"/>
  <c r="AO254" i="24"/>
  <c r="AU134" i="24"/>
  <c r="AU148" i="24"/>
  <c r="BC115" i="24"/>
  <c r="AS141" i="24"/>
  <c r="BB175" i="24"/>
  <c r="AT145" i="24"/>
  <c r="AQ132" i="24"/>
  <c r="AX183" i="24"/>
  <c r="BB163" i="24"/>
  <c r="BA185" i="24"/>
  <c r="BC204" i="24"/>
  <c r="AT169" i="24"/>
  <c r="AS104" i="24"/>
  <c r="BF111" i="24"/>
  <c r="BA98" i="24"/>
  <c r="BA112" i="24"/>
  <c r="AN193" i="24"/>
  <c r="AU92" i="24"/>
  <c r="BC219" i="24"/>
  <c r="BH96" i="24"/>
  <c r="AW84" i="24"/>
  <c r="BF68" i="24"/>
  <c r="BA190" i="24"/>
  <c r="AR244" i="24"/>
  <c r="BB190" i="24"/>
  <c r="AW93" i="24"/>
  <c r="BH82" i="24"/>
  <c r="AX168" i="24"/>
  <c r="AQ56" i="24"/>
  <c r="AZ122" i="24"/>
  <c r="AT146" i="24"/>
  <c r="AX214" i="24"/>
  <c r="BB177" i="24"/>
  <c r="BA130" i="24"/>
  <c r="AW114" i="24"/>
  <c r="AX97" i="24"/>
  <c r="BB225" i="24"/>
  <c r="BF313" i="24"/>
  <c r="AR230" i="24"/>
  <c r="AV326" i="24"/>
  <c r="BE227" i="24"/>
  <c r="AW206" i="24"/>
  <c r="AS188" i="24"/>
  <c r="AR264" i="24"/>
  <c r="AT189" i="24"/>
  <c r="AQ231" i="24"/>
  <c r="AQ141" i="24"/>
  <c r="AW259" i="24"/>
  <c r="AP272" i="24"/>
  <c r="AW131" i="24"/>
  <c r="AZ272" i="24"/>
  <c r="AU216" i="24"/>
  <c r="BA156" i="24"/>
  <c r="AX323" i="24"/>
  <c r="AN244" i="24"/>
  <c r="AZ212" i="24"/>
  <c r="AQ165" i="24"/>
  <c r="AX265" i="24"/>
  <c r="AQ257" i="24"/>
  <c r="AL260" i="24"/>
  <c r="AV327" i="24"/>
  <c r="AS214" i="24"/>
  <c r="AU260" i="24"/>
  <c r="AN119" i="24"/>
  <c r="AS171" i="24"/>
  <c r="CJ49" i="24"/>
  <c r="BA204" i="24"/>
  <c r="AQ153" i="24"/>
  <c r="AP181" i="24"/>
  <c r="AR200" i="24"/>
  <c r="BA101" i="24"/>
  <c r="AX111" i="24"/>
  <c r="BB218" i="24"/>
  <c r="AP191" i="24"/>
  <c r="AS134" i="24"/>
  <c r="BE99" i="24"/>
  <c r="AL102" i="24"/>
  <c r="BF168" i="24"/>
  <c r="AR109" i="24"/>
  <c r="AV167" i="24"/>
  <c r="BF164" i="24"/>
  <c r="AR166" i="24"/>
  <c r="AL138" i="24"/>
  <c r="AZ168" i="24"/>
  <c r="BF191" i="24"/>
  <c r="AQ142" i="24"/>
  <c r="BA51" i="24"/>
  <c r="AX59" i="24"/>
  <c r="AG213" i="24"/>
  <c r="AP258" i="24"/>
  <c r="BC145" i="24"/>
  <c r="BH306" i="24"/>
  <c r="AR126" i="24"/>
  <c r="CJ55" i="24"/>
  <c r="BC258" i="24"/>
  <c r="AL170" i="24"/>
  <c r="AU74" i="24"/>
  <c r="BF204" i="24"/>
  <c r="BE113" i="24"/>
  <c r="AS77" i="24"/>
  <c r="AX254" i="24"/>
  <c r="AW143" i="24"/>
  <c r="AR171" i="24"/>
  <c r="AX67" i="24"/>
  <c r="AQ174" i="24"/>
  <c r="BB124" i="24"/>
  <c r="AP141" i="24"/>
  <c r="AG202" i="24"/>
  <c r="BC183" i="24"/>
  <c r="AP82" i="24"/>
  <c r="AU156" i="24"/>
  <c r="AV229" i="24"/>
  <c r="BB152" i="24"/>
  <c r="BF194" i="24"/>
  <c r="AU94" i="24"/>
  <c r="AQ78" i="24"/>
  <c r="AV103" i="24"/>
  <c r="AX104" i="24"/>
  <c r="AO211" i="24"/>
  <c r="AV154" i="24"/>
  <c r="AQ215" i="24"/>
  <c r="AO165" i="24"/>
  <c r="AS276" i="24"/>
  <c r="BE168" i="24"/>
  <c r="AT76" i="24"/>
  <c r="AO118" i="24"/>
  <c r="AU246" i="24"/>
  <c r="AS162" i="24"/>
  <c r="AS154" i="24"/>
  <c r="BB215" i="24"/>
  <c r="AL110" i="24"/>
  <c r="AT99" i="24"/>
  <c r="AU137" i="24"/>
  <c r="AQ161" i="24"/>
  <c r="AS262" i="24"/>
  <c r="AU306" i="24"/>
  <c r="AZ221" i="24"/>
  <c r="AT304" i="24"/>
  <c r="AX279" i="24"/>
  <c r="BA183" i="24"/>
  <c r="AU199" i="24"/>
  <c r="AR174" i="24"/>
  <c r="AV205" i="24"/>
  <c r="AZ320" i="24"/>
  <c r="AP147" i="24"/>
  <c r="BA198" i="24"/>
  <c r="AX262" i="24"/>
  <c r="AL210" i="24"/>
  <c r="AO205" i="24"/>
  <c r="AN232" i="24"/>
  <c r="AR309" i="24"/>
  <c r="BH180" i="24"/>
  <c r="AS279" i="24"/>
  <c r="AT237" i="24"/>
  <c r="AW156" i="24"/>
  <c r="AW267" i="24"/>
  <c r="AX178" i="24"/>
  <c r="BF289" i="24"/>
  <c r="BB209" i="24"/>
  <c r="AQ239" i="24"/>
  <c r="BB324" i="24"/>
  <c r="AT93" i="24"/>
  <c r="AV109" i="24"/>
  <c r="AT230" i="24"/>
  <c r="AN150" i="24"/>
  <c r="AU171" i="24"/>
  <c r="BE150" i="24"/>
  <c r="BC73" i="24"/>
  <c r="AR91" i="24"/>
  <c r="AT244" i="24"/>
  <c r="BH198" i="24"/>
  <c r="AX177" i="24"/>
  <c r="AO199" i="24"/>
  <c r="BH117" i="24"/>
  <c r="AP164" i="24"/>
  <c r="AL175" i="24"/>
  <c r="BB194" i="24"/>
  <c r="BE134" i="24"/>
  <c r="AV201" i="24"/>
  <c r="AW188" i="24"/>
  <c r="BA139" i="24"/>
  <c r="AW176" i="24"/>
  <c r="AQ163" i="24"/>
  <c r="AP97" i="24"/>
  <c r="AR113" i="24"/>
  <c r="AV129" i="24"/>
  <c r="AR152" i="24"/>
  <c r="AX142" i="24"/>
  <c r="BA141" i="24"/>
  <c r="BA175" i="24"/>
  <c r="AL81" i="24"/>
  <c r="AQ121" i="24"/>
  <c r="AQ164" i="24"/>
  <c r="AN155" i="24"/>
  <c r="AX182" i="24"/>
  <c r="AW101" i="24"/>
  <c r="AN125" i="24"/>
  <c r="AZ158" i="24"/>
  <c r="AN202" i="24"/>
  <c r="BE181" i="24"/>
  <c r="AL90" i="24"/>
  <c r="AG131" i="24"/>
  <c r="AN210" i="24"/>
  <c r="BA153" i="24"/>
  <c r="AW144" i="24"/>
  <c r="AT240" i="24"/>
  <c r="AR238" i="24"/>
  <c r="BH247" i="24"/>
  <c r="AQ219" i="24"/>
  <c r="AU231" i="24"/>
  <c r="BE178" i="24"/>
  <c r="AP233" i="24"/>
  <c r="AQ167" i="24"/>
  <c r="BC184" i="24"/>
  <c r="BF213" i="24"/>
  <c r="AP248" i="24"/>
  <c r="BB208" i="24"/>
  <c r="AT295" i="24"/>
  <c r="AS230" i="24"/>
  <c r="AZ216" i="24"/>
  <c r="AV242" i="24"/>
  <c r="AG220" i="24"/>
  <c r="BA248" i="24"/>
  <c r="BA312" i="24"/>
  <c r="BB270" i="24"/>
  <c r="AR77" i="24"/>
  <c r="AU203" i="24"/>
  <c r="AS169" i="24"/>
  <c r="BA202" i="24"/>
  <c r="AQ198" i="24"/>
  <c r="AU145" i="24"/>
  <c r="AW137" i="24"/>
  <c r="AP194" i="24"/>
  <c r="BF78" i="24"/>
  <c r="BA142" i="24"/>
  <c r="AT118" i="24"/>
  <c r="BE147" i="24"/>
  <c r="BF106" i="24"/>
  <c r="AR193" i="24"/>
  <c r="AX122" i="24"/>
  <c r="AZ282" i="24"/>
  <c r="AX163" i="24"/>
  <c r="AP150" i="24"/>
  <c r="BA123" i="24"/>
  <c r="BH246" i="24"/>
  <c r="BE193" i="24"/>
  <c r="BA184" i="24"/>
  <c r="AT137" i="24"/>
  <c r="AL161" i="24"/>
  <c r="AP249" i="24"/>
  <c r="AN182" i="24"/>
  <c r="AX151" i="24"/>
  <c r="AR101" i="24"/>
  <c r="AQ86" i="24"/>
  <c r="BF130" i="24"/>
  <c r="AU111" i="24"/>
  <c r="AP176" i="24"/>
  <c r="AS161" i="24"/>
  <c r="AR185" i="24"/>
  <c r="AS135" i="24"/>
  <c r="AX147" i="24"/>
  <c r="BH129" i="24"/>
  <c r="BE184" i="24"/>
  <c r="AU186" i="24"/>
  <c r="BB239" i="24"/>
  <c r="AV138" i="24"/>
  <c r="BF116" i="24"/>
  <c r="AU104" i="24"/>
  <c r="AQ236" i="24"/>
  <c r="BF156" i="24"/>
  <c r="AZ124" i="24"/>
  <c r="BH56" i="24"/>
  <c r="AT91" i="24"/>
  <c r="AW198" i="24"/>
  <c r="AG123" i="24"/>
  <c r="AS251" i="24"/>
  <c r="AX119" i="24"/>
  <c r="AX202" i="24"/>
  <c r="BA182" i="24"/>
  <c r="BF317" i="24"/>
  <c r="AV214" i="24"/>
  <c r="AW184" i="24"/>
  <c r="AN179" i="24"/>
  <c r="AP111" i="24"/>
  <c r="AW195" i="24"/>
  <c r="BA106" i="24"/>
  <c r="BB212" i="24"/>
  <c r="BE202" i="24"/>
  <c r="AR182" i="24"/>
  <c r="AZ167" i="24"/>
  <c r="AZ264" i="24"/>
  <c r="BA252" i="24"/>
  <c r="AT65" i="24"/>
  <c r="AZ73" i="24"/>
  <c r="AV142" i="24"/>
  <c r="BF190" i="24"/>
  <c r="AS143" i="24"/>
  <c r="AP201" i="24"/>
  <c r="BE167" i="24"/>
  <c r="AP172" i="24"/>
  <c r="AT178" i="24"/>
  <c r="AN129" i="24"/>
  <c r="BE155" i="24"/>
  <c r="BA178" i="24"/>
  <c r="BE214" i="24"/>
  <c r="BF56" i="24"/>
  <c r="AS196" i="24"/>
  <c r="BA136" i="24"/>
  <c r="AL189" i="24"/>
  <c r="BF162" i="24"/>
  <c r="AO178" i="24"/>
  <c r="AR130" i="24"/>
  <c r="BF244" i="24"/>
  <c r="AG159" i="24"/>
  <c r="AV185" i="24"/>
  <c r="BF148" i="24"/>
  <c r="BF169" i="24"/>
  <c r="AU253" i="24"/>
  <c r="AL88" i="24"/>
  <c r="BA150" i="24"/>
  <c r="AT126" i="24"/>
  <c r="BE216" i="24"/>
  <c r="BB113" i="24"/>
  <c r="AG133" i="24"/>
  <c r="BB112" i="24"/>
  <c r="BB104" i="24"/>
  <c r="BE140" i="24"/>
  <c r="AT194" i="24"/>
  <c r="BB159" i="24"/>
  <c r="AW170" i="24"/>
  <c r="AS145" i="24"/>
  <c r="BB98" i="24"/>
  <c r="AP271" i="24"/>
  <c r="BH187" i="24"/>
  <c r="BB249" i="24"/>
  <c r="AQ241" i="24"/>
  <c r="AV241" i="24"/>
  <c r="AW197" i="24"/>
  <c r="AP251" i="24"/>
  <c r="AQ264" i="24"/>
  <c r="AU248" i="24"/>
  <c r="AT220" i="24"/>
  <c r="AV244" i="24"/>
  <c r="AL197" i="24"/>
  <c r="AV328" i="24"/>
  <c r="AT248" i="24"/>
  <c r="AT249" i="24"/>
  <c r="AX327" i="24"/>
  <c r="AX204" i="24"/>
  <c r="AS322" i="24"/>
  <c r="AG302" i="24"/>
  <c r="BF222" i="24"/>
  <c r="BC171" i="24"/>
  <c r="AS220" i="24"/>
  <c r="AU278" i="24"/>
  <c r="AX233" i="24"/>
  <c r="BB168" i="24"/>
  <c r="BH141" i="24"/>
  <c r="AR216" i="24"/>
  <c r="AT107" i="24"/>
  <c r="AO244" i="24"/>
  <c r="AZ178" i="24"/>
  <c r="AO192" i="24"/>
  <c r="AQ188" i="24"/>
  <c r="BC102" i="24"/>
  <c r="AL96" i="24"/>
  <c r="BA63" i="24"/>
  <c r="AS215" i="24"/>
  <c r="AQ84" i="24"/>
  <c r="BE115" i="24"/>
  <c r="AO149" i="24"/>
  <c r="AT130" i="24"/>
  <c r="AL148" i="24"/>
  <c r="BF170" i="24"/>
  <c r="AT182" i="24"/>
  <c r="AL89" i="24"/>
  <c r="AT209" i="24"/>
  <c r="AG75" i="24"/>
  <c r="AQ222" i="24"/>
  <c r="AU245" i="24"/>
  <c r="AU112" i="24"/>
  <c r="AQ99" i="24"/>
  <c r="BH264" i="24"/>
  <c r="AT198" i="24"/>
  <c r="BA168" i="24"/>
  <c r="AL160" i="24"/>
  <c r="BH87" i="24"/>
  <c r="BH142" i="24"/>
  <c r="BE270" i="24"/>
  <c r="AU217" i="24"/>
  <c r="AP197" i="24"/>
  <c r="AG184" i="24"/>
  <c r="AL157" i="24"/>
  <c r="AN57" i="24"/>
  <c r="BF189" i="24"/>
  <c r="AR222" i="24"/>
  <c r="AT202" i="24"/>
  <c r="AN85" i="24"/>
  <c r="AP145" i="24"/>
  <c r="AR211" i="24"/>
  <c r="BB143" i="24"/>
  <c r="AW190" i="24"/>
  <c r="AU173" i="24"/>
  <c r="AZ76" i="24"/>
  <c r="AO101" i="24"/>
  <c r="BE192" i="24"/>
  <c r="BC193" i="24"/>
  <c r="AQ190" i="24"/>
  <c r="AO108" i="24"/>
  <c r="BF149" i="24"/>
  <c r="AV98" i="24"/>
  <c r="AO83" i="24"/>
  <c r="AS209" i="24"/>
  <c r="AV145" i="24"/>
  <c r="AW128" i="24"/>
  <c r="AQ200" i="24"/>
  <c r="AN144" i="24"/>
  <c r="AU188" i="24"/>
  <c r="AQ213" i="24"/>
  <c r="AN170" i="24"/>
  <c r="AX315" i="24"/>
  <c r="BB165" i="24"/>
  <c r="BF193" i="24"/>
  <c r="AS184" i="24"/>
  <c r="AL184" i="24"/>
  <c r="BE208" i="24"/>
  <c r="AG138" i="24"/>
  <c r="BH256" i="24"/>
  <c r="AL229" i="24"/>
  <c r="AW263" i="24"/>
  <c r="AN293" i="24"/>
  <c r="AT154" i="24"/>
  <c r="AS177" i="24"/>
  <c r="BE207" i="24"/>
  <c r="AU182" i="24"/>
  <c r="AX250" i="24"/>
  <c r="AG327" i="24"/>
  <c r="BF174" i="24"/>
  <c r="AR169" i="24"/>
  <c r="AX186" i="24"/>
  <c r="AZ214" i="24"/>
  <c r="AU300" i="24"/>
  <c r="AQ293" i="24"/>
  <c r="AR329" i="24"/>
  <c r="AT221" i="24"/>
  <c r="AO322" i="24"/>
  <c r="BA210" i="24"/>
  <c r="AP247" i="24"/>
  <c r="AV143" i="24"/>
  <c r="AZ230" i="24"/>
  <c r="BC176" i="24"/>
  <c r="BE204" i="24"/>
  <c r="BE172" i="24"/>
  <c r="AN163" i="24"/>
  <c r="BH145" i="24"/>
  <c r="AW109" i="24"/>
  <c r="BE75" i="24"/>
  <c r="AS129" i="24"/>
  <c r="AU274" i="24"/>
  <c r="BF257" i="24"/>
  <c r="AQ182" i="24"/>
  <c r="AS133" i="24"/>
  <c r="BB234" i="24"/>
  <c r="AU82" i="24"/>
  <c r="AW152" i="24"/>
  <c r="AQ139" i="24"/>
  <c r="AO68" i="24"/>
  <c r="AZ149" i="24"/>
  <c r="AG236" i="24"/>
  <c r="AS152" i="24"/>
  <c r="AQ179" i="24"/>
  <c r="AL118" i="24"/>
  <c r="AV89" i="24"/>
  <c r="AP124" i="24"/>
  <c r="AQ140" i="24"/>
  <c r="AZ262" i="24"/>
  <c r="AO157" i="24"/>
  <c r="AU78" i="24"/>
  <c r="AZ141" i="24"/>
  <c r="AX319" i="24"/>
  <c r="AW182" i="24"/>
  <c r="AR158" i="24"/>
  <c r="AT175" i="24"/>
  <c r="AO133" i="24"/>
  <c r="AP175" i="24"/>
  <c r="AU136" i="24"/>
  <c r="AZ226" i="24"/>
  <c r="AQ206" i="24"/>
  <c r="AS157" i="24"/>
  <c r="AO132" i="24"/>
  <c r="AP81" i="24"/>
  <c r="AP148" i="24"/>
  <c r="AP140" i="24"/>
  <c r="AT153" i="24"/>
  <c r="AZ90" i="24"/>
  <c r="AL109" i="24"/>
  <c r="AO92" i="24"/>
  <c r="AU200" i="24"/>
  <c r="AZ156" i="24"/>
  <c r="BB164" i="24"/>
  <c r="AZ142" i="24"/>
  <c r="AP64" i="24"/>
  <c r="AT74" i="24"/>
  <c r="AX148" i="24"/>
  <c r="AL176" i="24"/>
  <c r="AO227" i="24"/>
  <c r="AQ237" i="24"/>
  <c r="AU238" i="24"/>
  <c r="AR199" i="24"/>
  <c r="BF224" i="24"/>
  <c r="AL124" i="24"/>
  <c r="AO125" i="24"/>
  <c r="BB219" i="24"/>
  <c r="BE189" i="24"/>
  <c r="AS174" i="24"/>
  <c r="AW204" i="24"/>
  <c r="AV117" i="24"/>
  <c r="AW241" i="24"/>
  <c r="AN204" i="24"/>
  <c r="AV257" i="24"/>
  <c r="AQ202" i="24"/>
  <c r="AW117" i="24"/>
  <c r="BC122" i="24"/>
  <c r="AU124" i="24"/>
  <c r="AZ211" i="24"/>
  <c r="BC257" i="24"/>
  <c r="AU114" i="24"/>
  <c r="BF71" i="24"/>
  <c r="BF179" i="24"/>
  <c r="BF256" i="24"/>
  <c r="AU233" i="24"/>
  <c r="BE256" i="24"/>
  <c r="BE166" i="24"/>
  <c r="AT114" i="24"/>
  <c r="AU163" i="24"/>
  <c r="AZ135" i="24"/>
  <c r="BE142" i="24"/>
  <c r="BH210" i="24"/>
  <c r="BF101" i="24"/>
  <c r="AR64" i="24"/>
  <c r="AQ91" i="24"/>
  <c r="AO123" i="24"/>
  <c r="BF97" i="24"/>
  <c r="AQ134" i="24"/>
  <c r="AS255" i="24"/>
  <c r="AL162" i="24"/>
  <c r="AP122" i="24"/>
  <c r="AW220" i="24"/>
  <c r="BA236" i="24"/>
  <c r="AT184" i="24"/>
  <c r="AG323" i="24"/>
  <c r="AR155" i="24"/>
  <c r="AT203" i="24"/>
  <c r="BA57" i="24"/>
  <c r="AV183" i="24"/>
  <c r="BE131" i="24"/>
  <c r="AV108" i="24"/>
  <c r="AN157" i="24"/>
  <c r="BA189" i="24"/>
  <c r="AX131" i="24"/>
  <c r="AT157" i="24"/>
  <c r="AQ147" i="24"/>
  <c r="AQ83" i="24"/>
  <c r="AS142" i="24"/>
  <c r="BH214" i="24"/>
  <c r="AO57" i="24"/>
  <c r="AS202" i="24"/>
  <c r="AX110" i="24"/>
  <c r="AN77" i="24"/>
  <c r="AS56" i="24"/>
  <c r="AQ151" i="24"/>
  <c r="AP162" i="24"/>
  <c r="BC162" i="24"/>
  <c r="BC34" i="24"/>
  <c r="AZ115" i="24"/>
  <c r="AW115" i="24"/>
  <c r="BH197" i="24"/>
  <c r="AZ114" i="24"/>
  <c r="AQ71" i="24"/>
  <c r="AS48" i="24"/>
  <c r="AG49" i="24"/>
  <c r="BC45" i="24"/>
  <c r="BA77" i="24"/>
  <c r="AW81" i="24"/>
  <c r="AQ119" i="24"/>
  <c r="AU53" i="24"/>
  <c r="AP135" i="24"/>
  <c r="AS83" i="24"/>
  <c r="AO50" i="24"/>
  <c r="BH43" i="24"/>
  <c r="AS108" i="24"/>
  <c r="AR79" i="24"/>
  <c r="BH146" i="24"/>
  <c r="AP153" i="24"/>
  <c r="AO130" i="24"/>
  <c r="BC22" i="24"/>
  <c r="BA108" i="24"/>
  <c r="AL95" i="24"/>
  <c r="AV136" i="24"/>
  <c r="AS163" i="24"/>
  <c r="AW100" i="24"/>
  <c r="BE53" i="24"/>
  <c r="BE126" i="24"/>
  <c r="AX205" i="24"/>
  <c r="AQ105" i="24"/>
  <c r="BF29" i="24"/>
  <c r="CI24" i="24"/>
  <c r="AZ108" i="24"/>
  <c r="BC71" i="24"/>
  <c r="BH152" i="24"/>
  <c r="AG86" i="24"/>
  <c r="BF171" i="24"/>
  <c r="AW118" i="24"/>
  <c r="BA100" i="24"/>
  <c r="BA76" i="24"/>
  <c r="AP118" i="24"/>
  <c r="CI25" i="24"/>
  <c r="BA58" i="24"/>
  <c r="AV174" i="24"/>
  <c r="AK35" i="24"/>
  <c r="BF123" i="24"/>
  <c r="AW122" i="24"/>
  <c r="BH179" i="24"/>
  <c r="AZ67" i="24"/>
  <c r="AR107" i="24"/>
  <c r="AP34" i="24"/>
  <c r="AG156" i="24"/>
  <c r="BA165" i="24"/>
  <c r="AQ150" i="24"/>
  <c r="BB56" i="24"/>
  <c r="AX76" i="24"/>
  <c r="BC64" i="24"/>
  <c r="AP36" i="24"/>
  <c r="AU141" i="24"/>
  <c r="AX127" i="24"/>
  <c r="AO37" i="24"/>
  <c r="AP180" i="24"/>
  <c r="AZ130" i="24"/>
  <c r="BC88" i="24"/>
  <c r="AN49" i="24"/>
  <c r="AN95" i="24"/>
  <c r="AV175" i="24"/>
  <c r="BE169" i="24"/>
  <c r="AQ156" i="24"/>
  <c r="BB200" i="24"/>
  <c r="AR195" i="24"/>
  <c r="AP143" i="24"/>
  <c r="BB60" i="24"/>
  <c r="AS117" i="24"/>
  <c r="AN162" i="24"/>
  <c r="AV191" i="24"/>
  <c r="BB125" i="24"/>
  <c r="AG143" i="24"/>
  <c r="AN147" i="24"/>
  <c r="BE239" i="24"/>
  <c r="AT174" i="24"/>
  <c r="AZ175" i="24"/>
  <c r="AR191" i="24"/>
  <c r="AX85" i="24"/>
  <c r="AZ247" i="24"/>
  <c r="BC152" i="24"/>
  <c r="AS175" i="24"/>
  <c r="AV180" i="24"/>
  <c r="AV193" i="24"/>
  <c r="BA82" i="24"/>
  <c r="AX159" i="24"/>
  <c r="AR157" i="24"/>
  <c r="BE107" i="24"/>
  <c r="AU179" i="24"/>
  <c r="AG185" i="24"/>
  <c r="AV110" i="24"/>
  <c r="AW127" i="24"/>
  <c r="AU149" i="24"/>
  <c r="AL152" i="24"/>
  <c r="BH237" i="24"/>
  <c r="AR128" i="24"/>
  <c r="AQ123" i="24"/>
  <c r="BE203" i="24"/>
  <c r="BA161" i="24"/>
  <c r="AO173" i="24"/>
  <c r="AR23" i="24"/>
  <c r="AV43" i="24"/>
  <c r="AQ108" i="24"/>
  <c r="BA65" i="24"/>
  <c r="BH147" i="24"/>
  <c r="AP88" i="24"/>
  <c r="BH133" i="24"/>
  <c r="AZ42" i="24"/>
  <c r="CI31" i="24"/>
  <c r="BF113" i="24"/>
  <c r="BE101" i="24"/>
  <c r="AV130" i="24"/>
  <c r="AR151" i="24"/>
  <c r="AR21" i="24"/>
  <c r="BA94" i="24"/>
  <c r="BH159" i="24"/>
  <c r="AI36" i="24"/>
  <c r="BH189" i="24"/>
  <c r="AS109" i="24"/>
  <c r="AP46" i="24"/>
  <c r="AU170" i="24"/>
  <c r="AN106" i="24"/>
  <c r="AO150" i="24"/>
  <c r="AP74" i="24"/>
  <c r="BB174" i="24"/>
  <c r="BA187" i="24"/>
  <c r="AP31" i="24"/>
  <c r="BF131" i="24"/>
  <c r="BE194" i="24"/>
  <c r="AZ169" i="24"/>
  <c r="BI43" i="24"/>
  <c r="BA152" i="24"/>
  <c r="CI57" i="24"/>
  <c r="AT58" i="24"/>
  <c r="BH91" i="24"/>
  <c r="AQ74" i="24"/>
  <c r="AT106" i="24"/>
  <c r="BF121" i="24"/>
  <c r="BF126" i="24"/>
  <c r="BB102" i="24"/>
  <c r="AN123" i="24"/>
  <c r="AQ106" i="24"/>
  <c r="AW214" i="24"/>
  <c r="AZ57" i="24"/>
  <c r="BF112" i="24"/>
  <c r="AV31" i="24"/>
  <c r="BC159" i="24"/>
  <c r="AV88" i="24"/>
  <c r="AW73" i="24"/>
  <c r="AR55" i="24"/>
  <c r="AL93" i="24"/>
  <c r="AX103" i="24"/>
  <c r="BF105" i="24"/>
  <c r="BB172" i="24"/>
  <c r="AL82" i="24"/>
  <c r="AU129" i="24"/>
  <c r="AN70" i="24"/>
  <c r="BB178" i="24"/>
  <c r="AP90" i="24"/>
  <c r="AG48" i="24"/>
  <c r="BH66" i="24"/>
  <c r="AZ166" i="24"/>
  <c r="AP112" i="24"/>
  <c r="AX157" i="24"/>
  <c r="AX179" i="24"/>
  <c r="BH95" i="24"/>
  <c r="AG253" i="24"/>
  <c r="BE85" i="24"/>
  <c r="AT83" i="24"/>
  <c r="AG111" i="24"/>
  <c r="AG152" i="24"/>
  <c r="BF248" i="24"/>
  <c r="AS87" i="24"/>
  <c r="AL57" i="24"/>
  <c r="AL203" i="24"/>
  <c r="AR240" i="24"/>
  <c r="AR61" i="24"/>
  <c r="BA205" i="24"/>
  <c r="AZ222" i="24"/>
  <c r="AO63" i="24"/>
  <c r="BA186" i="24"/>
  <c r="AT207" i="24"/>
  <c r="AR118" i="24"/>
  <c r="AT195" i="24"/>
  <c r="AG110" i="24"/>
  <c r="AV155" i="24"/>
  <c r="AS182" i="24"/>
  <c r="AS217" i="24"/>
  <c r="BC124" i="24"/>
  <c r="AR81" i="24"/>
  <c r="AX149" i="24"/>
  <c r="BA132" i="24"/>
  <c r="AV177" i="24"/>
  <c r="AO184" i="24"/>
  <c r="BC81" i="24"/>
  <c r="AN149" i="24"/>
  <c r="AU155" i="24"/>
  <c r="AP186" i="24"/>
  <c r="AQ186" i="24"/>
  <c r="AU130" i="24"/>
  <c r="AL190" i="24"/>
  <c r="CK54" i="24"/>
  <c r="AZ131" i="24"/>
  <c r="AG93" i="24"/>
  <c r="AZ270" i="24"/>
  <c r="AP86" i="24"/>
  <c r="BF180" i="24"/>
  <c r="AW82" i="24"/>
  <c r="BA53" i="24"/>
  <c r="AU139" i="24"/>
  <c r="AU66" i="24"/>
  <c r="AO97" i="24"/>
  <c r="AL59" i="24"/>
  <c r="BB89" i="24"/>
  <c r="AU249" i="24"/>
  <c r="AS53" i="24"/>
  <c r="BE27" i="24"/>
  <c r="AO30" i="24"/>
  <c r="BE128" i="24"/>
  <c r="AL67" i="24"/>
  <c r="AG90" i="24"/>
  <c r="AO174" i="24"/>
  <c r="BC137" i="24"/>
  <c r="AL106" i="24"/>
  <c r="BH42" i="24"/>
  <c r="AX121" i="24"/>
  <c r="AL135" i="24"/>
  <c r="BB170" i="24"/>
  <c r="AL193" i="24"/>
  <c r="AO158" i="24"/>
  <c r="BC132" i="24"/>
  <c r="AY33" i="24"/>
  <c r="AZ128" i="24"/>
  <c r="BH36" i="24"/>
  <c r="AN41" i="24"/>
  <c r="AU122" i="24"/>
  <c r="AU88" i="24"/>
  <c r="AT103" i="24"/>
  <c r="AW199" i="24"/>
  <c r="BC116" i="24"/>
  <c r="AS100" i="24"/>
  <c r="AP67" i="24"/>
  <c r="BF115" i="24"/>
  <c r="BC105" i="24"/>
  <c r="AG84" i="24"/>
  <c r="AZ66" i="24"/>
  <c r="AX70" i="24"/>
  <c r="AL84" i="24"/>
  <c r="AU99" i="24"/>
  <c r="AV122" i="24"/>
  <c r="BA47" i="24"/>
  <c r="AT88" i="24"/>
  <c r="BB166" i="24"/>
  <c r="AU67" i="24"/>
  <c r="AS191" i="24"/>
  <c r="AV161" i="24"/>
  <c r="AL77" i="24"/>
  <c r="AZ49" i="24"/>
  <c r="AP110" i="24"/>
  <c r="AS37" i="24"/>
  <c r="AX49" i="24"/>
  <c r="BH59" i="24"/>
  <c r="BH100" i="24"/>
  <c r="AS91" i="24"/>
  <c r="BC37" i="24"/>
  <c r="BC197" i="24"/>
  <c r="AP137" i="24"/>
  <c r="AZ134" i="24"/>
  <c r="BE52" i="24"/>
  <c r="BH69" i="24"/>
  <c r="AW246" i="24"/>
  <c r="AV28" i="24"/>
  <c r="AR177" i="24"/>
  <c r="BH114" i="24"/>
  <c r="AQ25" i="24"/>
  <c r="AN93" i="24"/>
  <c r="AU123" i="24"/>
  <c r="BB121" i="24"/>
  <c r="BC186" i="24"/>
  <c r="BB120" i="24"/>
  <c r="AG139" i="24"/>
  <c r="AS86" i="24"/>
  <c r="AV52" i="24"/>
  <c r="BC173" i="24"/>
  <c r="AP219" i="24"/>
  <c r="AN237" i="24"/>
  <c r="BC104" i="24"/>
  <c r="AV90" i="24"/>
  <c r="AO197" i="24"/>
  <c r="AG154" i="24"/>
  <c r="AR178" i="24"/>
  <c r="AO116" i="24"/>
  <c r="AW173" i="24"/>
  <c r="AL200" i="24"/>
  <c r="AQ194" i="24"/>
  <c r="AG112" i="24"/>
  <c r="AP125" i="24"/>
  <c r="AL168" i="24"/>
  <c r="AW123" i="24"/>
  <c r="AZ140" i="24"/>
  <c r="AW233" i="24"/>
  <c r="BE149" i="24"/>
  <c r="AN171" i="24"/>
  <c r="AP183" i="24"/>
  <c r="AO300" i="24"/>
  <c r="AW146" i="24"/>
  <c r="AN51" i="24"/>
  <c r="AN177" i="24"/>
  <c r="AU192" i="24"/>
  <c r="AN130" i="24"/>
  <c r="AS221" i="24"/>
  <c r="BH190" i="24"/>
  <c r="BH71" i="24"/>
  <c r="BE177" i="24"/>
  <c r="AO223" i="24"/>
  <c r="AW58" i="24"/>
  <c r="AR194" i="24"/>
  <c r="AU326" i="24"/>
  <c r="BA221" i="24"/>
  <c r="AN203" i="24"/>
  <c r="AZ228" i="24"/>
  <c r="AW222" i="24"/>
  <c r="BC180" i="24"/>
  <c r="AR236" i="24"/>
  <c r="AR183" i="24"/>
  <c r="CJ43" i="24"/>
  <c r="CI52" i="24"/>
  <c r="AT80" i="24"/>
  <c r="AN126" i="24"/>
  <c r="BG36" i="24"/>
  <c r="BH151" i="24"/>
  <c r="AZ61" i="24"/>
  <c r="AV187" i="24"/>
  <c r="BC158" i="24"/>
  <c r="BB106" i="24"/>
  <c r="AW45" i="24"/>
  <c r="AQ109" i="24"/>
  <c r="AT81" i="24"/>
  <c r="AQ96" i="24"/>
  <c r="AZ148" i="24"/>
  <c r="BA113" i="24"/>
  <c r="BE105" i="24"/>
  <c r="AO105" i="24"/>
  <c r="BC166" i="24"/>
  <c r="AR60" i="24"/>
  <c r="AV91" i="24"/>
  <c r="AN30" i="24"/>
  <c r="AV179" i="24"/>
  <c r="AZ37" i="24"/>
  <c r="AV47" i="24"/>
  <c r="AQ193" i="24"/>
  <c r="AG70" i="24"/>
  <c r="BH34" i="24"/>
  <c r="AS75" i="24"/>
  <c r="AG89" i="24"/>
  <c r="AZ151" i="24"/>
  <c r="AR41" i="24"/>
  <c r="AZ93" i="24"/>
  <c r="AO119" i="24"/>
  <c r="AX74" i="24"/>
  <c r="BH125" i="24"/>
  <c r="AW62" i="24"/>
  <c r="AO59" i="24"/>
  <c r="BA45" i="24"/>
  <c r="AV85" i="24"/>
  <c r="BF167" i="24"/>
  <c r="BF47" i="24"/>
  <c r="AW157" i="24"/>
  <c r="AZ54" i="24"/>
  <c r="BE50" i="24"/>
  <c r="AX57" i="24"/>
  <c r="CJ52" i="24"/>
  <c r="BF135" i="24"/>
  <c r="AZ107" i="24"/>
  <c r="AX72" i="24"/>
  <c r="BC43" i="24"/>
  <c r="BE136" i="24"/>
  <c r="BB54" i="24"/>
  <c r="BI55" i="24"/>
  <c r="AX54" i="24"/>
  <c r="AR139" i="24"/>
  <c r="AR33" i="24"/>
  <c r="AW46" i="24"/>
  <c r="AS85" i="24"/>
  <c r="AV74" i="24"/>
  <c r="AL126" i="24"/>
  <c r="BC181" i="24"/>
  <c r="AS69" i="24"/>
  <c r="AW88" i="24"/>
  <c r="BF124" i="24"/>
  <c r="BH167" i="24"/>
  <c r="AV176" i="24"/>
  <c r="AO75" i="24"/>
  <c r="BE62" i="24"/>
  <c r="AL122" i="24"/>
  <c r="AZ103" i="24"/>
  <c r="BF118" i="24"/>
  <c r="AG275" i="24"/>
  <c r="AX75" i="24"/>
  <c r="AN185" i="24"/>
  <c r="AN290" i="24"/>
  <c r="AO96" i="24"/>
  <c r="AQ216" i="24"/>
  <c r="AN190" i="24"/>
  <c r="AQ249" i="24"/>
  <c r="AV96" i="24"/>
  <c r="AU202" i="24"/>
  <c r="AT185" i="24"/>
  <c r="BA125" i="24"/>
  <c r="AT143" i="24"/>
  <c r="AW124" i="24"/>
  <c r="AO196" i="24"/>
  <c r="BH178" i="24"/>
  <c r="AP155" i="24"/>
  <c r="AG151" i="24"/>
  <c r="AP117" i="24"/>
  <c r="AW216" i="24"/>
  <c r="BB169" i="24"/>
  <c r="BF110" i="24"/>
  <c r="BA251" i="24"/>
  <c r="AG115" i="24"/>
  <c r="AU119" i="24"/>
  <c r="AR89" i="24"/>
  <c r="BB57" i="24"/>
  <c r="AR249" i="24"/>
  <c r="AX234" i="24"/>
  <c r="AW175" i="24"/>
  <c r="BE165" i="24"/>
  <c r="BA173" i="24"/>
  <c r="AG206" i="24"/>
  <c r="BC238" i="24"/>
  <c r="AR208" i="24"/>
  <c r="BC192" i="24"/>
  <c r="AT161" i="24"/>
  <c r="AP159" i="24"/>
  <c r="BE74" i="24"/>
  <c r="AX116" i="24"/>
  <c r="BB128" i="24"/>
  <c r="AU106" i="24"/>
  <c r="BC100" i="24"/>
  <c r="CI29" i="24"/>
  <c r="AN121" i="24"/>
  <c r="BF177" i="24"/>
  <c r="BA29" i="24"/>
  <c r="AL226" i="24"/>
  <c r="AX181" i="24"/>
  <c r="AP37" i="24"/>
  <c r="BC208" i="24"/>
  <c r="AQ114" i="24"/>
  <c r="AX46" i="24"/>
  <c r="BE41" i="24"/>
  <c r="AV115" i="24"/>
  <c r="AO94" i="24"/>
  <c r="AS84" i="24"/>
  <c r="AL217" i="24"/>
  <c r="AU197" i="24"/>
  <c r="AV198" i="24"/>
  <c r="AG78" i="24"/>
  <c r="AZ147" i="24"/>
  <c r="AS62" i="24"/>
  <c r="BE71" i="24"/>
  <c r="BA20" i="24"/>
  <c r="AT215" i="24"/>
  <c r="BE97" i="24"/>
  <c r="AP131" i="24"/>
  <c r="AL103" i="24"/>
  <c r="AZ86" i="24"/>
  <c r="AG74" i="24"/>
  <c r="BB63" i="24"/>
  <c r="AW121" i="24"/>
  <c r="AR114" i="24"/>
  <c r="BA225" i="24"/>
  <c r="AV160" i="24"/>
  <c r="AL215" i="24"/>
  <c r="BC110" i="24"/>
  <c r="AL73" i="24"/>
  <c r="BC182" i="24"/>
  <c r="AY30" i="24"/>
  <c r="AP32" i="24"/>
  <c r="BE106" i="24"/>
  <c r="AQ148" i="24"/>
  <c r="AQ189" i="24"/>
  <c r="AU172" i="24"/>
  <c r="BF99" i="24"/>
  <c r="AN53" i="24"/>
  <c r="BE102" i="24"/>
  <c r="AR138" i="24"/>
  <c r="BE93" i="24"/>
  <c r="BC174" i="24"/>
  <c r="AU180" i="24"/>
  <c r="AZ68" i="24"/>
  <c r="BF108" i="24"/>
  <c r="AL75" i="24"/>
  <c r="BI51" i="24"/>
  <c r="AN127" i="24"/>
  <c r="BB107" i="24"/>
  <c r="BH137" i="24"/>
  <c r="AQ69" i="24"/>
  <c r="AR170" i="24"/>
  <c r="BC187" i="24"/>
  <c r="BA126" i="24"/>
  <c r="BC28" i="24"/>
  <c r="AT124" i="24"/>
  <c r="CJ33" i="24"/>
  <c r="AQ59" i="24"/>
  <c r="AZ58" i="24"/>
  <c r="AL123" i="24"/>
  <c r="AV184" i="24"/>
  <c r="AS118" i="24"/>
  <c r="AQ136" i="24"/>
  <c r="BF172" i="24"/>
  <c r="AP17" i="24"/>
  <c r="AS131" i="24"/>
  <c r="CI35" i="24"/>
  <c r="BI41" i="24"/>
  <c r="AQ40" i="24"/>
  <c r="AO54" i="24"/>
  <c r="AZ126" i="24"/>
  <c r="AX115" i="24"/>
  <c r="BH276" i="24"/>
  <c r="BH80" i="24"/>
  <c r="AG69" i="24"/>
  <c r="AW85" i="24"/>
  <c r="AR201" i="24"/>
  <c r="AR176" i="24"/>
  <c r="AW212" i="24"/>
  <c r="AL99" i="24"/>
  <c r="AL146" i="24"/>
  <c r="AQ180" i="24"/>
  <c r="AR131" i="24"/>
  <c r="AS76" i="24"/>
  <c r="AG192" i="24"/>
  <c r="AT108" i="24"/>
  <c r="AP160" i="24"/>
  <c r="AZ207" i="24"/>
  <c r="AT192" i="24"/>
  <c r="AZ239" i="24"/>
  <c r="BB110" i="24"/>
  <c r="AP214" i="24"/>
  <c r="AT168" i="24"/>
  <c r="AN174" i="24"/>
  <c r="AN200" i="24"/>
  <c r="AG177" i="24"/>
  <c r="BF240" i="24"/>
  <c r="AN124" i="24"/>
  <c r="AV162" i="24"/>
  <c r="AO112" i="24"/>
  <c r="AP151" i="24"/>
  <c r="AO278" i="24"/>
  <c r="AQ224" i="24"/>
  <c r="AR275" i="24"/>
  <c r="AQ154" i="24"/>
  <c r="AW136" i="24"/>
  <c r="AP192" i="24"/>
  <c r="AR105" i="24"/>
  <c r="AL177" i="24"/>
  <c r="BB207" i="24"/>
  <c r="AS205" i="24"/>
  <c r="BB231" i="24"/>
  <c r="AS153" i="24"/>
  <c r="AX226" i="24"/>
  <c r="AU132" i="24"/>
  <c r="AX109" i="24"/>
  <c r="AU190" i="24"/>
  <c r="AU60" i="24"/>
  <c r="BB101" i="24"/>
  <c r="BE94" i="24"/>
  <c r="BH92" i="24"/>
  <c r="CK53" i="24"/>
  <c r="AN122" i="24"/>
  <c r="AO85" i="24"/>
  <c r="AO180" i="24"/>
  <c r="AP60" i="24"/>
  <c r="AV164" i="24"/>
  <c r="AN90" i="24"/>
  <c r="BB122" i="24"/>
  <c r="BA91" i="24"/>
  <c r="BF140" i="24"/>
  <c r="AQ82" i="24"/>
  <c r="AN186" i="24"/>
  <c r="AR29" i="24"/>
  <c r="AP169" i="24"/>
  <c r="BE82" i="24"/>
  <c r="AN78" i="24"/>
  <c r="BE36" i="24"/>
  <c r="AG104" i="24"/>
  <c r="BB75" i="24"/>
  <c r="BF90" i="24"/>
  <c r="AN169" i="24"/>
  <c r="BH193" i="24"/>
  <c r="BH83" i="24"/>
  <c r="AG38" i="24"/>
  <c r="AV49" i="24"/>
  <c r="AN92" i="24"/>
  <c r="AV35" i="24"/>
  <c r="AZ75" i="24"/>
  <c r="AR120" i="24"/>
  <c r="AS68" i="24"/>
  <c r="AL154" i="24"/>
  <c r="AG299" i="24"/>
  <c r="BC128" i="24"/>
  <c r="BI39" i="24"/>
  <c r="AU143" i="24"/>
  <c r="BA55" i="24"/>
  <c r="AZ53" i="24"/>
  <c r="AT77" i="24"/>
  <c r="AS155" i="24"/>
  <c r="AN139" i="24"/>
  <c r="AW111" i="24"/>
  <c r="AT87" i="24"/>
  <c r="AQ51" i="24"/>
  <c r="AP128" i="24"/>
  <c r="AS46" i="24"/>
  <c r="BF216" i="24"/>
  <c r="AO65" i="24"/>
  <c r="AG144" i="24"/>
  <c r="AV84" i="24"/>
  <c r="BA41" i="24"/>
  <c r="AS165" i="24"/>
  <c r="AO71" i="24"/>
  <c r="BH47" i="24"/>
  <c r="BC79" i="24"/>
  <c r="BF60" i="24"/>
  <c r="AN110" i="24"/>
  <c r="BH76" i="24"/>
  <c r="BH105" i="24"/>
  <c r="AZ48" i="24"/>
  <c r="BC99" i="24"/>
  <c r="AQ88" i="24"/>
  <c r="AP96" i="24"/>
  <c r="AX101" i="24"/>
  <c r="AP108" i="24"/>
  <c r="BE56" i="24"/>
  <c r="AG92" i="24"/>
  <c r="AO120" i="24"/>
  <c r="AN83" i="24"/>
  <c r="AS253" i="24"/>
  <c r="AS52" i="24"/>
  <c r="BE226" i="24"/>
  <c r="AN63" i="24"/>
  <c r="AN68" i="24"/>
  <c r="AR74" i="24"/>
  <c r="AZ170" i="24"/>
  <c r="AN240" i="24"/>
  <c r="AP182" i="24"/>
  <c r="AW154" i="24"/>
  <c r="AP71" i="24"/>
  <c r="BA147" i="24"/>
  <c r="AU150" i="24"/>
  <c r="AW72" i="24"/>
  <c r="AL153" i="24"/>
  <c r="AP89" i="24"/>
  <c r="AL134" i="24"/>
  <c r="AU264" i="24"/>
  <c r="BH154" i="24"/>
  <c r="AT101" i="24"/>
  <c r="BF119" i="24"/>
  <c r="AN188" i="24"/>
  <c r="BC103" i="24"/>
  <c r="AU169" i="24"/>
  <c r="AR175" i="24"/>
  <c r="AN96" i="24"/>
  <c r="BA122" i="24"/>
  <c r="BF188" i="24"/>
  <c r="AR111" i="24"/>
  <c r="AS151" i="24"/>
  <c r="AO260" i="24"/>
  <c r="BE132" i="24"/>
  <c r="BH243" i="24"/>
  <c r="AX143" i="24"/>
  <c r="AZ116" i="24"/>
  <c r="AU232" i="24"/>
  <c r="AO270" i="24"/>
  <c r="AN104" i="24"/>
  <c r="BE145" i="24"/>
  <c r="BC78" i="24"/>
  <c r="BC239" i="24"/>
  <c r="AQ312" i="24"/>
  <c r="BB144" i="24"/>
  <c r="AU209" i="24"/>
  <c r="AL51" i="24"/>
  <c r="AL63" i="24"/>
  <c r="AP107" i="24"/>
  <c r="AQ144" i="24"/>
  <c r="BI31" i="24"/>
  <c r="AG121" i="24"/>
  <c r="AX50" i="24"/>
  <c r="BF73" i="24"/>
  <c r="AL179" i="24"/>
  <c r="AP87" i="24"/>
  <c r="AZ55" i="24"/>
  <c r="AX137" i="24"/>
  <c r="AG140" i="24"/>
  <c r="BH74" i="24"/>
  <c r="BF120" i="24"/>
  <c r="AS92" i="24"/>
  <c r="AL74" i="24"/>
  <c r="AS139" i="24"/>
  <c r="AR95" i="24"/>
  <c r="AN76" i="24"/>
  <c r="AP61" i="24"/>
  <c r="AO151" i="24"/>
  <c r="AV102" i="24"/>
  <c r="AI29" i="24"/>
  <c r="AQ126" i="24"/>
  <c r="BH99" i="24"/>
  <c r="CJ53" i="24"/>
  <c r="AR32" i="24"/>
  <c r="BE122" i="24"/>
  <c r="AL76" i="24"/>
  <c r="BF61" i="24"/>
  <c r="AV21" i="24"/>
  <c r="AN194" i="24"/>
  <c r="AL97" i="24"/>
  <c r="BC167" i="24"/>
  <c r="BC60" i="24"/>
  <c r="BF53" i="24"/>
  <c r="CI41" i="24"/>
  <c r="BC191" i="24"/>
  <c r="AN114" i="24"/>
  <c r="BC92" i="24"/>
  <c r="BD35" i="24"/>
  <c r="AO110" i="24"/>
  <c r="BF49" i="24"/>
  <c r="AV44" i="24"/>
  <c r="AS168" i="24"/>
  <c r="BB136" i="24"/>
  <c r="AL194" i="24"/>
  <c r="AV101" i="24"/>
  <c r="AN59" i="24"/>
  <c r="AP93" i="24"/>
  <c r="AN82" i="24"/>
  <c r="AX25" i="24"/>
  <c r="CI28" i="24"/>
  <c r="AV186" i="24"/>
  <c r="AW77" i="24"/>
  <c r="AX99" i="24"/>
  <c r="BC98" i="24"/>
  <c r="AP121" i="24"/>
  <c r="AV119" i="24"/>
  <c r="BF31" i="24"/>
  <c r="AR142" i="24"/>
  <c r="AQ160" i="24"/>
  <c r="CK36" i="24"/>
  <c r="AL33" i="24"/>
  <c r="AP102" i="24"/>
  <c r="BA131" i="24"/>
  <c r="AN65" i="24"/>
  <c r="AT123" i="24"/>
  <c r="AU93" i="24"/>
  <c r="AR48" i="24"/>
  <c r="AQ72" i="24"/>
  <c r="BA99" i="24"/>
  <c r="BE125" i="24"/>
  <c r="AO61" i="24"/>
  <c r="AP199" i="24"/>
  <c r="BA89" i="24"/>
  <c r="AX61" i="24"/>
  <c r="AR50" i="24"/>
  <c r="BB91" i="24"/>
  <c r="AN47" i="24"/>
  <c r="AT176" i="24"/>
  <c r="AV77" i="24"/>
  <c r="AP85" i="24"/>
  <c r="BB55" i="24"/>
  <c r="AV78" i="24"/>
  <c r="AP101" i="24"/>
  <c r="AU135" i="24"/>
  <c r="AL149" i="24"/>
  <c r="AO64" i="24"/>
  <c r="AO169" i="24"/>
  <c r="AQ36" i="24"/>
  <c r="AQ243" i="24"/>
  <c r="AX105" i="24"/>
  <c r="AT172" i="24"/>
  <c r="AP95" i="24"/>
  <c r="BB134" i="24"/>
  <c r="AU158" i="24"/>
  <c r="AT199" i="24"/>
  <c r="AZ250" i="24"/>
  <c r="AP222" i="24"/>
  <c r="AQ244" i="24"/>
  <c r="AV132" i="24"/>
  <c r="BH110" i="24"/>
  <c r="AX87" i="24"/>
  <c r="AN134" i="24"/>
  <c r="AL132" i="24"/>
  <c r="BE161" i="24"/>
  <c r="AL70" i="24"/>
  <c r="AV207" i="24"/>
  <c r="AS144" i="24"/>
  <c r="AG197" i="24"/>
  <c r="AU154" i="24"/>
  <c r="BE158" i="24"/>
  <c r="AS88" i="24"/>
  <c r="BC221" i="24"/>
  <c r="AL286" i="24"/>
  <c r="AL119" i="24"/>
  <c r="AU270" i="24"/>
  <c r="AZ190" i="24"/>
  <c r="AT75" i="24"/>
  <c r="AO167" i="24"/>
  <c r="AU165" i="24"/>
  <c r="AN117" i="24"/>
  <c r="BF178" i="24"/>
  <c r="BC119" i="24"/>
  <c r="BE137" i="24"/>
  <c r="BH284" i="24"/>
  <c r="BF200" i="24"/>
  <c r="AX190" i="24"/>
  <c r="BH97" i="24"/>
  <c r="AO115" i="24"/>
  <c r="AG66" i="24"/>
  <c r="BF98" i="24"/>
  <c r="AW242" i="24"/>
  <c r="AN71" i="24"/>
  <c r="AZ36" i="24"/>
  <c r="AS44" i="24"/>
  <c r="AX206" i="24"/>
  <c r="BA75" i="24"/>
  <c r="BF163" i="24"/>
  <c r="AZ63" i="24"/>
  <c r="AZ99" i="24"/>
  <c r="BI28" i="24"/>
  <c r="AU95" i="24"/>
  <c r="BC77" i="24"/>
  <c r="AU225" i="24"/>
  <c r="AG149" i="24"/>
  <c r="AG126" i="24"/>
  <c r="AT50" i="24"/>
  <c r="AS50" i="24"/>
  <c r="BC216" i="24"/>
  <c r="BF182" i="24"/>
  <c r="BE80" i="24"/>
  <c r="BE186" i="24"/>
  <c r="AT96" i="24"/>
  <c r="AX82" i="24"/>
  <c r="AR124" i="24"/>
  <c r="AG200" i="24"/>
  <c r="AR203" i="24"/>
  <c r="AQ77" i="24"/>
  <c r="AU193" i="24"/>
  <c r="BF114" i="24"/>
  <c r="BB268" i="24"/>
  <c r="AU184" i="24"/>
  <c r="AG83" i="24"/>
  <c r="AO182" i="24"/>
  <c r="BA79" i="24"/>
  <c r="BH166" i="24"/>
  <c r="BB64" i="24"/>
  <c r="AV23" i="24"/>
  <c r="AR163" i="24"/>
  <c r="BF137" i="24"/>
  <c r="AO87" i="24"/>
  <c r="AP27" i="24"/>
  <c r="BF203" i="24"/>
  <c r="AP80" i="24"/>
  <c r="AG99" i="24"/>
  <c r="BB141" i="24"/>
  <c r="AZ79" i="24"/>
  <c r="AN112" i="24"/>
  <c r="AG114" i="24"/>
  <c r="AV54" i="24"/>
  <c r="AN105" i="24"/>
  <c r="AO129" i="24"/>
  <c r="BF205" i="24"/>
  <c r="CJ54" i="24"/>
  <c r="AS66" i="24"/>
  <c r="BA200" i="24"/>
  <c r="AO111" i="24"/>
  <c r="AU109" i="24"/>
  <c r="BC93" i="24"/>
  <c r="AL92" i="24"/>
  <c r="AL115" i="24"/>
  <c r="AG85" i="24"/>
  <c r="AZ129" i="24"/>
  <c r="BF136" i="24"/>
  <c r="CK44" i="24"/>
  <c r="BC131" i="24"/>
  <c r="AN146" i="24"/>
  <c r="AR42" i="24"/>
  <c r="AG97" i="24"/>
  <c r="AL54" i="24"/>
  <c r="AL98" i="24"/>
  <c r="AT43" i="24"/>
  <c r="BH176" i="24"/>
  <c r="AG173" i="24"/>
  <c r="AS146" i="24"/>
  <c r="AN142" i="24"/>
  <c r="BA181" i="24"/>
  <c r="AV172" i="24"/>
  <c r="AT201" i="24"/>
  <c r="AS187" i="24"/>
  <c r="AX112" i="24"/>
  <c r="AQ162" i="24"/>
  <c r="AR160" i="24"/>
  <c r="BE156" i="24"/>
  <c r="AG263" i="24"/>
  <c r="AQ115" i="24"/>
  <c r="AR190" i="24"/>
  <c r="AO175" i="24"/>
  <c r="AS207" i="24"/>
  <c r="BC212" i="24"/>
  <c r="BH94" i="24"/>
  <c r="BC168" i="24"/>
  <c r="AV166" i="24"/>
  <c r="AZ133" i="24"/>
  <c r="AX144" i="24"/>
  <c r="AZ109" i="24"/>
  <c r="BA151" i="24"/>
  <c r="AX158" i="24"/>
  <c r="AW227" i="24"/>
  <c r="BE109" i="24"/>
  <c r="BH153" i="24"/>
  <c r="BB96" i="24"/>
  <c r="AP209" i="24"/>
  <c r="BB235" i="24"/>
  <c r="BC83" i="24"/>
  <c r="AX141" i="24"/>
  <c r="AP189" i="24"/>
  <c r="AN251" i="24"/>
  <c r="AG172" i="24"/>
  <c r="AL167" i="24"/>
  <c r="AQ171" i="24"/>
  <c r="AL104" i="24"/>
  <c r="AG82" i="24"/>
  <c r="BH89" i="24"/>
  <c r="AZ117" i="24"/>
  <c r="AN55" i="24"/>
  <c r="BH61" i="24"/>
  <c r="BE89" i="24"/>
  <c r="AW126" i="24"/>
  <c r="AR143" i="24"/>
  <c r="AL80" i="24"/>
  <c r="AS186" i="24"/>
  <c r="BH62" i="24"/>
  <c r="AR239" i="24"/>
  <c r="AQ11" i="24"/>
  <c r="AO271" i="24"/>
  <c r="BB186" i="24"/>
  <c r="AO62" i="24"/>
  <c r="AP114" i="24"/>
  <c r="BA54" i="24"/>
  <c r="AO121" i="24"/>
  <c r="CK32" i="24"/>
  <c r="AR20" i="24"/>
  <c r="BC175" i="24"/>
  <c r="AT95" i="24"/>
  <c r="AG42" i="24"/>
  <c r="BH81" i="24"/>
  <c r="AV114" i="24"/>
  <c r="AZ72" i="24"/>
  <c r="AX114" i="24"/>
  <c r="AU176" i="24"/>
  <c r="BF81" i="24"/>
  <c r="BB47" i="24"/>
  <c r="AX124" i="24"/>
  <c r="AL79" i="24"/>
  <c r="AU55" i="24"/>
  <c r="AG181" i="24"/>
  <c r="AL136" i="24"/>
  <c r="AQ54" i="24"/>
  <c r="BF46" i="24"/>
  <c r="AX95" i="24"/>
  <c r="BC142" i="24"/>
  <c r="AR98" i="24"/>
  <c r="AZ70" i="24"/>
  <c r="BC108" i="24"/>
  <c r="BC41" i="24"/>
  <c r="AU198" i="24"/>
  <c r="BC107" i="24"/>
  <c r="AV190" i="24"/>
  <c r="BA160" i="24"/>
  <c r="AW96" i="24"/>
  <c r="AR92" i="24"/>
  <c r="AR65" i="24"/>
  <c r="BB78" i="24"/>
  <c r="BF37" i="24"/>
  <c r="AW108" i="24"/>
  <c r="AO131" i="24"/>
  <c r="BB202" i="24"/>
  <c r="CI37" i="24"/>
  <c r="BF142" i="24"/>
  <c r="BA110" i="24"/>
  <c r="AV147" i="24"/>
  <c r="CK49" i="24"/>
  <c r="BC118" i="24"/>
  <c r="AL127" i="24"/>
  <c r="BC59" i="24"/>
  <c r="AR73" i="24"/>
  <c r="AP92" i="24"/>
  <c r="AP105" i="24"/>
  <c r="AW78" i="24"/>
  <c r="BB109" i="24"/>
  <c r="AG108" i="24"/>
  <c r="BD19" i="24"/>
  <c r="AZ185" i="24"/>
  <c r="AR159" i="24"/>
  <c r="AS28" i="24"/>
  <c r="AR34" i="24"/>
  <c r="AZ123" i="24"/>
  <c r="AL130" i="24"/>
  <c r="AZ159" i="24"/>
  <c r="AG174" i="24"/>
  <c r="AO296" i="24"/>
  <c r="AU69" i="24"/>
  <c r="AR186" i="24"/>
  <c r="AZ139" i="24"/>
  <c r="AP168" i="24"/>
  <c r="AG283" i="24"/>
  <c r="AW133" i="24"/>
  <c r="AP154" i="24"/>
  <c r="AZ91" i="24"/>
  <c r="AO231" i="24"/>
  <c r="AS122" i="24"/>
  <c r="AL208" i="24"/>
  <c r="AV95" i="24"/>
  <c r="AP193" i="24"/>
  <c r="AT134" i="24"/>
  <c r="AZ102" i="24"/>
  <c r="AT148" i="24"/>
  <c r="BE83" i="24"/>
  <c r="AO195" i="24"/>
  <c r="AZ192" i="24"/>
  <c r="AT193" i="24"/>
  <c r="AN199" i="24"/>
  <c r="BB300" i="24"/>
  <c r="BB105" i="24"/>
  <c r="BF176" i="24"/>
  <c r="AZ180" i="24"/>
  <c r="BB139" i="24"/>
  <c r="AW155" i="24"/>
  <c r="AL221" i="24"/>
  <c r="AX194" i="24"/>
  <c r="AT180" i="24"/>
  <c r="AW135" i="24"/>
  <c r="AQ94" i="24"/>
  <c r="BF147" i="24"/>
  <c r="AQ138" i="24"/>
  <c r="AW89" i="24"/>
  <c r="AX44" i="24"/>
  <c r="BC153" i="24"/>
  <c r="AZ80" i="24"/>
  <c r="AU36" i="24"/>
  <c r="BE63" i="24"/>
  <c r="BH272" i="24"/>
  <c r="AL105" i="24"/>
  <c r="AN94" i="24"/>
  <c r="AR39" i="24"/>
  <c r="AN161" i="24"/>
  <c r="CI51" i="24"/>
  <c r="AR56" i="24"/>
  <c r="AU160" i="24"/>
  <c r="BE104" i="24"/>
  <c r="AR147" i="24"/>
  <c r="AX79" i="24"/>
  <c r="BE76" i="24"/>
  <c r="AT51" i="24"/>
  <c r="BA64" i="24"/>
  <c r="AQ113" i="24"/>
  <c r="AN67" i="24"/>
  <c r="AP33" i="24"/>
  <c r="BE81" i="24"/>
  <c r="BE110" i="24"/>
  <c r="BH128" i="24"/>
  <c r="BB67" i="24"/>
  <c r="AL87" i="24"/>
  <c r="AG222" i="24"/>
  <c r="AV148" i="24"/>
  <c r="AZ113" i="24"/>
  <c r="BB199" i="24"/>
  <c r="BB197" i="24"/>
  <c r="AT61" i="24"/>
  <c r="BF64" i="24"/>
  <c r="BD28" i="24"/>
  <c r="AG40" i="24"/>
  <c r="AT166" i="24"/>
  <c r="BH135" i="24"/>
  <c r="BI48" i="24"/>
  <c r="AP47" i="24"/>
  <c r="BB79" i="24"/>
  <c r="AL46" i="24"/>
  <c r="AO95" i="24"/>
  <c r="AS81" i="24"/>
  <c r="AU50" i="24"/>
  <c r="AL117" i="24"/>
  <c r="AW203" i="24"/>
  <c r="AW43" i="24"/>
  <c r="AN154" i="24"/>
  <c r="BA138" i="24"/>
  <c r="AK24" i="24"/>
  <c r="AQ93" i="24"/>
  <c r="AL165" i="24"/>
  <c r="AR165" i="24"/>
  <c r="BF28" i="24"/>
  <c r="AN98" i="24"/>
  <c r="BH121" i="24"/>
  <c r="AL121" i="24"/>
  <c r="BF236" i="24"/>
  <c r="BA78" i="24"/>
  <c r="AH22" i="24"/>
  <c r="BF27" i="24"/>
  <c r="AV92" i="24"/>
  <c r="AL174" i="24"/>
  <c r="BH48" i="24"/>
  <c r="AQ62" i="24"/>
  <c r="AO142" i="24"/>
  <c r="AO134" i="24"/>
  <c r="AW116" i="24"/>
  <c r="AT129" i="24"/>
  <c r="AT127" i="24"/>
  <c r="AQ76" i="24"/>
  <c r="AL78" i="24"/>
  <c r="AU175" i="24"/>
  <c r="BI50" i="24"/>
  <c r="AR59" i="24"/>
  <c r="AQ111" i="24"/>
  <c r="AS264" i="24"/>
  <c r="AT132" i="24"/>
  <c r="AU131" i="24"/>
  <c r="AR220" i="24"/>
  <c r="AO106" i="24"/>
  <c r="BC163" i="24"/>
  <c r="AO88" i="24"/>
  <c r="AP188" i="24"/>
  <c r="AG164" i="24"/>
  <c r="BE231" i="24"/>
  <c r="BB296" i="24"/>
  <c r="BF199" i="24"/>
  <c r="AG67" i="24"/>
  <c r="AL180" i="24"/>
  <c r="BA129" i="24"/>
  <c r="AG132" i="24"/>
  <c r="AG107" i="24"/>
  <c r="AG230" i="24"/>
  <c r="AV70" i="24"/>
  <c r="AU161" i="24"/>
  <c r="BE160" i="24"/>
  <c r="AP104" i="24"/>
  <c r="AQ137" i="24"/>
  <c r="AS166" i="24"/>
  <c r="AU98" i="24"/>
  <c r="AG103" i="24"/>
  <c r="BE182" i="24"/>
  <c r="BH132" i="24"/>
  <c r="BH181" i="24"/>
  <c r="AV83" i="24"/>
  <c r="AP109" i="24"/>
  <c r="AO145" i="24"/>
  <c r="AG218" i="24"/>
  <c r="BB255" i="24"/>
  <c r="BF211" i="24"/>
  <c r="AZ172" i="24"/>
  <c r="AR119" i="24"/>
  <c r="AQ107" i="24"/>
  <c r="AG223" i="24"/>
  <c r="AO67" i="24"/>
  <c r="AH29" i="24"/>
  <c r="AG117" i="24"/>
  <c r="AG137" i="24"/>
  <c r="AG106" i="24"/>
  <c r="AP275" i="24"/>
  <c r="AG124" i="24"/>
  <c r="AZ165" i="24"/>
  <c r="AJ26" i="24"/>
  <c r="AZ20" i="24"/>
  <c r="AN152" i="24"/>
  <c r="AU178" i="24"/>
  <c r="AS94" i="24"/>
  <c r="AT34" i="24"/>
  <c r="BE133" i="24"/>
  <c r="AZ136" i="24"/>
  <c r="BC111" i="24"/>
  <c r="AU47" i="24"/>
  <c r="AP48" i="24"/>
  <c r="AW29" i="24"/>
  <c r="AZ154" i="24"/>
  <c r="BC120" i="24"/>
  <c r="AV248" i="24"/>
  <c r="AS126" i="24"/>
  <c r="AW65" i="24"/>
  <c r="AU96" i="24"/>
  <c r="BB189" i="24"/>
  <c r="BE78" i="24"/>
  <c r="AT150" i="24"/>
  <c r="AZ94" i="24"/>
  <c r="AT112" i="24"/>
  <c r="AV68" i="24"/>
  <c r="BC126" i="24"/>
  <c r="AO100" i="24"/>
  <c r="AS119" i="24"/>
  <c r="BH67" i="24"/>
  <c r="AX169" i="24"/>
  <c r="AN109" i="24"/>
  <c r="BE87" i="24"/>
  <c r="AP23" i="24"/>
  <c r="BH126" i="24"/>
  <c r="AO86" i="24"/>
  <c r="AW69" i="24"/>
  <c r="AT177" i="24"/>
  <c r="AQ152" i="24"/>
  <c r="AW33" i="24"/>
  <c r="BC225" i="24"/>
  <c r="BA60" i="24"/>
  <c r="AX90" i="24"/>
  <c r="AU115" i="24"/>
  <c r="AV133" i="24"/>
  <c r="BF134" i="24"/>
  <c r="AR167" i="24"/>
  <c r="AV156" i="24"/>
  <c r="BF220" i="24"/>
  <c r="BE157" i="24"/>
  <c r="BB127" i="24"/>
  <c r="AP52" i="24"/>
  <c r="AP196" i="24"/>
  <c r="AS106" i="24"/>
  <c r="BA127" i="24"/>
  <c r="AW86" i="24"/>
  <c r="AN97" i="24"/>
  <c r="AZ40" i="24"/>
  <c r="AT190" i="24"/>
  <c r="AN80" i="24"/>
  <c r="BH90" i="24"/>
  <c r="BH217" i="24"/>
  <c r="AX210" i="24"/>
  <c r="BC47" i="24"/>
  <c r="BF107" i="24"/>
  <c r="AG58" i="24"/>
  <c r="AL41" i="24"/>
  <c r="AP41" i="24"/>
  <c r="AW103" i="24"/>
  <c r="AU43" i="24"/>
  <c r="BA85" i="24"/>
  <c r="BA174" i="24"/>
  <c r="BF207" i="24"/>
  <c r="AZ163" i="24"/>
  <c r="AR187" i="24"/>
  <c r="BF267" i="24"/>
  <c r="AN145" i="24"/>
  <c r="AP152" i="24"/>
  <c r="AS90" i="24"/>
  <c r="AN256" i="24"/>
  <c r="BH188" i="24"/>
  <c r="BB156" i="24"/>
  <c r="AO146" i="24"/>
  <c r="AX263" i="24"/>
  <c r="AZ96" i="24"/>
  <c r="AU102" i="24"/>
  <c r="BB70" i="24"/>
  <c r="AN218" i="24"/>
  <c r="AX188" i="24"/>
  <c r="BB131" i="24"/>
  <c r="AN158" i="24"/>
  <c r="AV126" i="24"/>
  <c r="AP198" i="24"/>
  <c r="BB157" i="24"/>
  <c r="BC165" i="24"/>
  <c r="BC155" i="24"/>
  <c r="AV225" i="24"/>
  <c r="AO137" i="24"/>
  <c r="BH108" i="24"/>
  <c r="AX192" i="24"/>
  <c r="BH115" i="24"/>
  <c r="AV237" i="24"/>
  <c r="AW165" i="24"/>
  <c r="AU117" i="24"/>
  <c r="BH252" i="24"/>
  <c r="AO198" i="24"/>
  <c r="BC117" i="24"/>
  <c r="AS96" i="24"/>
  <c r="AZ132" i="24"/>
  <c r="AV194" i="24"/>
  <c r="AQ97" i="24"/>
  <c r="BB83" i="24"/>
  <c r="AZ181" i="24"/>
  <c r="AQ103" i="24"/>
  <c r="BF83" i="24"/>
  <c r="AX89" i="24"/>
  <c r="AP106" i="24"/>
  <c r="AX48" i="24"/>
  <c r="BB93" i="24"/>
  <c r="AG193" i="24"/>
  <c r="AZ179" i="24"/>
  <c r="AV131" i="24"/>
  <c r="BA73" i="24"/>
  <c r="AL181" i="24"/>
  <c r="AV107" i="24"/>
  <c r="AQ68" i="24"/>
  <c r="BF23" i="24"/>
  <c r="BB146" i="24"/>
  <c r="AZ152" i="24"/>
  <c r="AZ74" i="24"/>
  <c r="AW149" i="24"/>
  <c r="BF48" i="24"/>
  <c r="AU110" i="24"/>
  <c r="AG118" i="24"/>
  <c r="BH107" i="24"/>
  <c r="AV121" i="24"/>
  <c r="BH98" i="24"/>
  <c r="AI37" i="24"/>
  <c r="AT116" i="24"/>
  <c r="AZ95" i="24"/>
  <c r="AQ128" i="24"/>
  <c r="CJ36" i="24"/>
  <c r="AQ95" i="24"/>
  <c r="AZ118" i="24"/>
  <c r="BA92" i="24"/>
  <c r="AX238" i="24"/>
  <c r="AU61" i="24"/>
  <c r="AU166" i="24"/>
  <c r="AT73" i="24"/>
  <c r="AS181" i="24"/>
  <c r="AZ193" i="24"/>
  <c r="AV182" i="24"/>
  <c r="AU121" i="24"/>
  <c r="AV99" i="24"/>
  <c r="AN118" i="24"/>
  <c r="BH53" i="24"/>
  <c r="AS103" i="24"/>
  <c r="AO114" i="24"/>
  <c r="BB32" i="24"/>
  <c r="AZ77" i="24"/>
  <c r="AS27" i="24"/>
  <c r="AO99" i="24"/>
  <c r="AU42" i="24"/>
  <c r="AP120" i="24"/>
  <c r="BA117" i="24"/>
  <c r="AV128" i="24"/>
  <c r="AV60" i="24"/>
  <c r="AZ84" i="24"/>
  <c r="AU97" i="24"/>
  <c r="BF55" i="24"/>
  <c r="AL52" i="24"/>
  <c r="BB77" i="24"/>
  <c r="AO135" i="24"/>
  <c r="AL101" i="24"/>
  <c r="BH112" i="24"/>
  <c r="AP50" i="24"/>
  <c r="AZ33" i="24"/>
  <c r="AW87" i="24"/>
  <c r="AW48" i="24"/>
  <c r="AS42" i="24"/>
  <c r="AP68" i="24"/>
  <c r="BH120" i="24"/>
  <c r="AQ197" i="24"/>
  <c r="AP146" i="24"/>
  <c r="AY37" i="24"/>
  <c r="BH139" i="24"/>
  <c r="BF102" i="24"/>
  <c r="AT28" i="24"/>
  <c r="BH196" i="24"/>
  <c r="BB138" i="24"/>
  <c r="AX93" i="24"/>
  <c r="AU168" i="24"/>
  <c r="AG169" i="24"/>
  <c r="BB48" i="24"/>
  <c r="AV37" i="24"/>
  <c r="AH27" i="24"/>
  <c r="CI49" i="24"/>
  <c r="AO29" i="24"/>
  <c r="BB38" i="24"/>
  <c r="BF18" i="24"/>
  <c r="AR45" i="24"/>
  <c r="AT20" i="24"/>
  <c r="AT41" i="24"/>
  <c r="BC44" i="24"/>
  <c r="BD34" i="24"/>
  <c r="BC36" i="24"/>
  <c r="AG63" i="24"/>
  <c r="AV58" i="24"/>
  <c r="AK18" i="24"/>
  <c r="BI15" i="24"/>
  <c r="AT94" i="24"/>
  <c r="AU73" i="24"/>
  <c r="CI9" i="24"/>
  <c r="AH35" i="24"/>
  <c r="BI45" i="24"/>
  <c r="AK13" i="24"/>
  <c r="AS11" i="24"/>
  <c r="AR66" i="24"/>
  <c r="CJ41" i="24"/>
  <c r="BC91" i="24"/>
  <c r="BE197" i="24"/>
  <c r="BI32" i="24"/>
  <c r="AK29" i="24"/>
  <c r="AR46" i="24"/>
  <c r="AO215" i="24"/>
  <c r="BF59" i="24"/>
  <c r="AR16" i="24"/>
  <c r="BE206" i="24"/>
  <c r="BE73" i="24"/>
  <c r="BH50" i="24"/>
  <c r="AG94" i="24"/>
  <c r="AZ112" i="24"/>
  <c r="BC67" i="24"/>
  <c r="AQ34" i="24"/>
  <c r="AL48" i="24"/>
  <c r="AG105" i="24"/>
  <c r="BB176" i="24"/>
  <c r="AS98" i="24"/>
  <c r="BC61" i="24"/>
  <c r="BC76" i="24"/>
  <c r="AL100" i="24"/>
  <c r="AS130" i="24"/>
  <c r="AW28" i="24"/>
  <c r="AR149" i="24"/>
  <c r="AQ92" i="24"/>
  <c r="AS176" i="24"/>
  <c r="AG176" i="24"/>
  <c r="AO93" i="24"/>
  <c r="BF95" i="24"/>
  <c r="AX128" i="24"/>
  <c r="AP53" i="24"/>
  <c r="AS107" i="24"/>
  <c r="BA121" i="24"/>
  <c r="BH171" i="24"/>
  <c r="AZ47" i="24"/>
  <c r="AZ34" i="24"/>
  <c r="AR36" i="24"/>
  <c r="BD8" i="24"/>
  <c r="BE11" i="24"/>
  <c r="BH44" i="24"/>
  <c r="AU62" i="24"/>
  <c r="AX35" i="24"/>
  <c r="AX12" i="24"/>
  <c r="AQ41" i="24"/>
  <c r="AN25" i="24"/>
  <c r="AR47" i="24"/>
  <c r="AR30" i="24"/>
  <c r="BC20" i="24"/>
  <c r="AR86" i="24"/>
  <c r="BF51" i="24"/>
  <c r="BC75" i="24"/>
  <c r="AK10" i="24"/>
  <c r="BB90" i="24"/>
  <c r="CK39" i="24"/>
  <c r="BC125" i="24"/>
  <c r="AU107" i="24"/>
  <c r="AY35" i="24"/>
  <c r="AK26" i="24"/>
  <c r="BF16" i="24"/>
  <c r="AT97" i="24"/>
  <c r="AN89" i="24"/>
  <c r="AL31" i="24"/>
  <c r="CJ14" i="24"/>
  <c r="AK25" i="24"/>
  <c r="AW52" i="24"/>
  <c r="AU13" i="24"/>
  <c r="BC39" i="24"/>
  <c r="AO38" i="24"/>
  <c r="AO22" i="24"/>
  <c r="BF12" i="24"/>
  <c r="AV65" i="24"/>
  <c r="AS38" i="24"/>
  <c r="AX26" i="24"/>
  <c r="BH191" i="24"/>
  <c r="AY29" i="24"/>
  <c r="BF39" i="24"/>
  <c r="BH29" i="24"/>
  <c r="CJ13" i="24"/>
  <c r="AZ29" i="24"/>
  <c r="AU46" i="24"/>
  <c r="AN15" i="24"/>
  <c r="AR69" i="24"/>
  <c r="BH39" i="24"/>
  <c r="AQ43" i="24"/>
  <c r="AI19" i="24"/>
  <c r="AL68" i="24"/>
  <c r="BF26" i="24"/>
  <c r="AZ82" i="24"/>
  <c r="BC141" i="24"/>
  <c r="BC178" i="24"/>
  <c r="AL142" i="24"/>
  <c r="BF208" i="24"/>
  <c r="AT159" i="24"/>
  <c r="BB65" i="24"/>
  <c r="AL120" i="24"/>
  <c r="AZ100" i="24"/>
  <c r="AT109" i="24"/>
  <c r="BE72" i="24"/>
  <c r="AZ121" i="24"/>
  <c r="AV124" i="24"/>
  <c r="AX246" i="24"/>
  <c r="BC48" i="24"/>
  <c r="AR104" i="24"/>
  <c r="BH32" i="24"/>
  <c r="AZ101" i="24"/>
  <c r="AO128" i="24"/>
  <c r="BB182" i="24"/>
  <c r="AS127" i="24"/>
  <c r="AG96" i="24"/>
  <c r="BA163" i="24"/>
  <c r="AO156" i="24"/>
  <c r="BH54" i="24"/>
  <c r="BB66" i="24"/>
  <c r="AP216" i="24"/>
  <c r="BC85" i="24"/>
  <c r="BB133" i="24"/>
  <c r="AX133" i="24"/>
  <c r="AN86" i="24"/>
  <c r="BE40" i="24"/>
  <c r="AV93" i="24"/>
  <c r="AW189" i="24"/>
  <c r="AR173" i="24"/>
  <c r="AP129" i="24"/>
  <c r="AG101" i="24"/>
  <c r="AU54" i="24"/>
  <c r="AW104" i="24"/>
  <c r="AJ28" i="24"/>
  <c r="BB49" i="24"/>
  <c r="AH9" i="24"/>
  <c r="AQ100" i="24"/>
  <c r="AX65" i="24"/>
  <c r="AN38" i="24"/>
  <c r="AN45" i="24"/>
  <c r="AO28" i="24"/>
  <c r="AX165" i="24"/>
  <c r="AU20" i="24"/>
  <c r="AW53" i="24"/>
  <c r="BF25" i="24"/>
  <c r="BH79" i="24"/>
  <c r="AP20" i="24"/>
  <c r="AT31" i="24"/>
  <c r="BC49" i="24"/>
  <c r="AT11" i="24"/>
  <c r="AT33" i="24"/>
  <c r="AP39" i="24"/>
  <c r="AS189" i="24"/>
  <c r="BE92" i="24"/>
  <c r="AX81" i="24"/>
  <c r="AW24" i="24"/>
  <c r="BB27" i="24"/>
  <c r="BF40" i="24"/>
  <c r="AG88" i="24"/>
  <c r="AU22" i="24"/>
  <c r="AU68" i="24"/>
  <c r="AL125" i="24"/>
  <c r="BC87" i="24"/>
  <c r="BH60" i="24"/>
  <c r="AT55" i="24"/>
  <c r="BH109" i="24"/>
  <c r="AP158" i="24"/>
  <c r="AZ125" i="24"/>
  <c r="AV158" i="24"/>
  <c r="AQ35" i="24"/>
  <c r="AR150" i="24"/>
  <c r="AH33" i="24"/>
  <c r="BI52" i="24"/>
  <c r="AU56" i="24"/>
  <c r="BF38" i="24"/>
  <c r="AX71" i="24"/>
  <c r="AR76" i="24"/>
  <c r="AT119" i="24"/>
  <c r="BC96" i="24"/>
  <c r="AL114" i="24"/>
  <c r="BB43" i="24"/>
  <c r="BB117" i="24"/>
  <c r="AS114" i="24"/>
  <c r="AX34" i="24"/>
  <c r="BB185" i="24"/>
  <c r="AQ166" i="24"/>
  <c r="AV104" i="24"/>
  <c r="AH37" i="24"/>
  <c r="AV218" i="24"/>
  <c r="AV34" i="24"/>
  <c r="AL36" i="24"/>
  <c r="AZ202" i="24"/>
  <c r="AP69" i="24"/>
  <c r="AZ188" i="24"/>
  <c r="AO127" i="24"/>
  <c r="BA149" i="24"/>
  <c r="AQ73" i="24"/>
  <c r="AQ17" i="24"/>
  <c r="BB34" i="24"/>
  <c r="AR43" i="24"/>
  <c r="AU23" i="24"/>
  <c r="AG50" i="24"/>
  <c r="BF74" i="24"/>
  <c r="BA84" i="24"/>
  <c r="BF8" i="24"/>
  <c r="AX201" i="24"/>
  <c r="AS51" i="24"/>
  <c r="BC18" i="24"/>
  <c r="AP170" i="24"/>
  <c r="AO21" i="24"/>
  <c r="BB132" i="24"/>
  <c r="AZ64" i="24"/>
  <c r="AX88" i="24"/>
  <c r="AN16" i="24"/>
  <c r="AZ97" i="24"/>
  <c r="AL141" i="24"/>
  <c r="AS72" i="24"/>
  <c r="AX185" i="24"/>
  <c r="AQ20" i="24"/>
  <c r="BG33" i="24"/>
  <c r="AU28" i="24"/>
  <c r="AV36" i="24"/>
  <c r="AT48" i="24"/>
  <c r="CI26" i="24"/>
  <c r="CI23" i="24"/>
  <c r="AS24" i="24"/>
  <c r="AW98" i="24"/>
  <c r="AZ16" i="24"/>
  <c r="AP35" i="24"/>
  <c r="AT67" i="24"/>
  <c r="AI8" i="24"/>
  <c r="AP10" i="24"/>
  <c r="BA80" i="24"/>
  <c r="AU80" i="24"/>
  <c r="BA46" i="24"/>
  <c r="AJ34" i="24"/>
  <c r="BH131" i="24"/>
  <c r="AK28" i="24"/>
  <c r="BF70" i="24"/>
  <c r="BB19" i="24"/>
  <c r="AS17" i="24"/>
  <c r="BA14" i="24"/>
  <c r="AV56" i="24"/>
  <c r="BF155" i="24"/>
  <c r="AV94" i="24"/>
  <c r="AR70" i="24"/>
  <c r="CI11" i="24"/>
  <c r="AQ16" i="24"/>
  <c r="AS74" i="24"/>
  <c r="AP63" i="24"/>
  <c r="AI30" i="24"/>
  <c r="BG17" i="24"/>
  <c r="AU27" i="24"/>
  <c r="BF92" i="24"/>
  <c r="CJ21" i="24"/>
  <c r="CK9" i="24"/>
  <c r="AS120" i="24"/>
  <c r="BF100" i="24"/>
  <c r="AZ19" i="24"/>
  <c r="BF54" i="24"/>
  <c r="AN66" i="24"/>
  <c r="AH20" i="24"/>
  <c r="AO187" i="24"/>
  <c r="BF36" i="24"/>
  <c r="AT125" i="24"/>
  <c r="AU33" i="24"/>
  <c r="AZ9" i="24"/>
  <c r="AG44" i="24"/>
  <c r="AL56" i="24"/>
  <c r="BB15" i="24"/>
  <c r="BH63" i="24"/>
  <c r="AH26" i="24"/>
  <c r="BA67" i="24"/>
  <c r="AP44" i="24"/>
  <c r="AX10" i="24"/>
  <c r="AP29" i="24"/>
  <c r="AP55" i="24"/>
  <c r="AL65" i="24"/>
  <c r="AW79" i="24"/>
  <c r="AZ18" i="24"/>
  <c r="AO36" i="24"/>
  <c r="BB74" i="24"/>
  <c r="AQ89" i="24"/>
  <c r="AW37" i="24"/>
  <c r="BB16" i="24"/>
  <c r="AN84" i="24"/>
  <c r="AU39" i="24"/>
  <c r="AN160" i="24"/>
  <c r="AP62" i="24"/>
  <c r="AL173" i="24"/>
  <c r="AU108" i="24"/>
  <c r="BC200" i="24"/>
  <c r="AV55" i="24"/>
  <c r="AU85" i="24"/>
  <c r="BA86" i="24"/>
  <c r="AZ92" i="24"/>
  <c r="CK26" i="24"/>
  <c r="AR162" i="24"/>
  <c r="AV33" i="24"/>
  <c r="AT79" i="24"/>
  <c r="AS82" i="24"/>
  <c r="AG60" i="24"/>
  <c r="BE153" i="24"/>
  <c r="AL131" i="24"/>
  <c r="BH183" i="24"/>
  <c r="BF138" i="24"/>
  <c r="BH65" i="24"/>
  <c r="BB111" i="24"/>
  <c r="BC106" i="24"/>
  <c r="AG161" i="24"/>
  <c r="AL191" i="24"/>
  <c r="BH130" i="24"/>
  <c r="BH86" i="24"/>
  <c r="AN99" i="24"/>
  <c r="BB45" i="24"/>
  <c r="BC140" i="24"/>
  <c r="AT90" i="24"/>
  <c r="BB115" i="24"/>
  <c r="BH103" i="24"/>
  <c r="BC123" i="24"/>
  <c r="AQ98" i="24"/>
  <c r="AQ60" i="24"/>
  <c r="AW91" i="24"/>
  <c r="AW74" i="24"/>
  <c r="AV195" i="24"/>
  <c r="AQ81" i="24"/>
  <c r="BG11" i="24"/>
  <c r="AN102" i="24"/>
  <c r="AZ177" i="24"/>
  <c r="BC194" i="24"/>
  <c r="BC14" i="24"/>
  <c r="AT22" i="24"/>
  <c r="AQ117" i="24"/>
  <c r="AW36" i="24"/>
  <c r="BA12" i="24"/>
  <c r="BB53" i="24"/>
  <c r="AL13" i="24"/>
  <c r="BE70" i="24"/>
  <c r="AS39" i="24"/>
  <c r="BH10" i="24"/>
  <c r="BA16" i="24"/>
  <c r="AZ13" i="24"/>
  <c r="BG34" i="24"/>
  <c r="BH37" i="24"/>
  <c r="BE96" i="24"/>
  <c r="AQ112" i="24"/>
  <c r="AK30" i="24"/>
  <c r="AN9" i="24"/>
  <c r="AT98" i="24"/>
  <c r="BB42" i="24"/>
  <c r="BE95" i="24"/>
  <c r="AI18" i="24"/>
  <c r="AO194" i="24"/>
  <c r="AL47" i="24"/>
  <c r="AN10" i="24"/>
  <c r="BF139" i="24"/>
  <c r="AU41" i="24"/>
  <c r="AT78" i="24"/>
  <c r="BF75" i="24"/>
  <c r="AW151" i="24"/>
  <c r="BA157" i="24"/>
  <c r="AZ258" i="24"/>
  <c r="AL69" i="24"/>
  <c r="AS111" i="24"/>
  <c r="BF195" i="24"/>
  <c r="AG273" i="24"/>
  <c r="AL83" i="24"/>
  <c r="CK52" i="24"/>
  <c r="AU58" i="24"/>
  <c r="AQ63" i="24"/>
  <c r="AU140" i="24"/>
  <c r="AG128" i="24"/>
  <c r="BE79" i="24"/>
  <c r="BA93" i="24"/>
  <c r="AX113" i="24"/>
  <c r="AP59" i="24"/>
  <c r="AT104" i="24"/>
  <c r="BA102" i="24"/>
  <c r="BC185" i="24"/>
  <c r="AS79" i="24"/>
  <c r="BH111" i="24"/>
  <c r="AN60" i="24"/>
  <c r="AL53" i="24"/>
  <c r="BH160" i="24"/>
  <c r="BE224" i="24"/>
  <c r="AP187" i="24"/>
  <c r="AT105" i="24"/>
  <c r="CK55" i="24"/>
  <c r="AG109" i="24"/>
  <c r="AV76" i="24"/>
  <c r="AG55" i="24"/>
  <c r="AQ52" i="24"/>
  <c r="AT37" i="24"/>
  <c r="BI26" i="24"/>
  <c r="AR8" i="24"/>
  <c r="AQ65" i="24"/>
  <c r="BI54" i="24"/>
  <c r="AR63" i="24"/>
  <c r="AI15" i="24"/>
  <c r="BH21" i="24"/>
  <c r="AX84" i="24"/>
  <c r="AV86" i="24"/>
  <c r="AL11" i="24"/>
  <c r="CJ25" i="24"/>
  <c r="BE98" i="24"/>
  <c r="BE33" i="24"/>
  <c r="AP18" i="24"/>
  <c r="BD18" i="24"/>
  <c r="BD37" i="24"/>
  <c r="AQ32" i="24"/>
  <c r="AU229" i="24"/>
  <c r="AQ44" i="24"/>
  <c r="AT32" i="24"/>
  <c r="BC40" i="24"/>
  <c r="AJ18" i="24"/>
  <c r="AU48" i="24"/>
  <c r="AN103" i="24"/>
  <c r="AV51" i="24"/>
  <c r="AN13" i="24"/>
  <c r="CK8" i="24"/>
  <c r="AS35" i="24"/>
  <c r="AO138" i="24"/>
  <c r="AV61" i="24"/>
  <c r="CK40" i="24"/>
  <c r="BA35" i="24"/>
  <c r="BD15" i="24"/>
  <c r="BE222" i="24"/>
  <c r="BA103" i="24"/>
  <c r="BA11" i="24"/>
  <c r="AI21" i="24"/>
  <c r="AX136" i="24"/>
  <c r="AR49" i="24"/>
  <c r="AT82" i="24"/>
  <c r="AX32" i="24"/>
  <c r="AL12" i="24"/>
  <c r="AS80" i="24"/>
  <c r="BB201" i="24"/>
  <c r="BE19" i="24"/>
  <c r="AR26" i="24"/>
  <c r="AN39" i="24"/>
  <c r="AS20" i="24"/>
  <c r="AO23" i="24"/>
  <c r="BF86" i="24"/>
  <c r="BE29" i="24"/>
  <c r="BB17" i="24"/>
  <c r="AQ13" i="24"/>
  <c r="BC66" i="24"/>
  <c r="AO46" i="24"/>
  <c r="BE15" i="24"/>
  <c r="AV17" i="24"/>
  <c r="AQ47" i="24"/>
  <c r="AX69" i="24"/>
  <c r="BF33" i="24"/>
  <c r="CJ10" i="24"/>
  <c r="BH118" i="24"/>
  <c r="AV50" i="24"/>
  <c r="BG8" i="24"/>
  <c r="BE84" i="24"/>
  <c r="AR258" i="24"/>
  <c r="AV152" i="24"/>
  <c r="AJ35" i="24"/>
  <c r="AW34" i="24"/>
  <c r="AZ157" i="24"/>
  <c r="BH85" i="24"/>
  <c r="AN74" i="24"/>
  <c r="AG59" i="24"/>
  <c r="AZ51" i="24"/>
  <c r="AS138" i="24"/>
  <c r="BF184" i="24"/>
  <c r="BA81" i="24"/>
  <c r="AS192" i="24"/>
  <c r="AG127" i="24"/>
  <c r="AP15" i="24"/>
  <c r="AQ90" i="24"/>
  <c r="AU100" i="24"/>
  <c r="BF67" i="24"/>
  <c r="BC149" i="24"/>
  <c r="AP42" i="24"/>
  <c r="AW41" i="24"/>
  <c r="AS121" i="24"/>
  <c r="BC80" i="24"/>
  <c r="AN87" i="24"/>
  <c r="AT72" i="24"/>
  <c r="BA70" i="24"/>
  <c r="AX37" i="24"/>
  <c r="AZ46" i="24"/>
  <c r="AR121" i="24"/>
  <c r="AL133" i="24"/>
  <c r="AN128" i="24"/>
  <c r="AT29" i="24"/>
  <c r="BC211" i="24"/>
  <c r="BC170" i="24"/>
  <c r="BF45" i="24"/>
  <c r="BF44" i="24"/>
  <c r="AG142" i="24"/>
  <c r="BF87" i="24"/>
  <c r="CJ30" i="24"/>
  <c r="BH168" i="24"/>
  <c r="BC31" i="24"/>
  <c r="AW40" i="24"/>
  <c r="AU37" i="24"/>
  <c r="BA22" i="24"/>
  <c r="AO44" i="24"/>
  <c r="BC46" i="24"/>
  <c r="CJ8" i="24"/>
  <c r="AG52" i="24"/>
  <c r="AI16" i="24"/>
  <c r="AW70" i="24"/>
  <c r="AS93" i="24"/>
  <c r="AY15" i="24"/>
  <c r="AQ19" i="24"/>
  <c r="AU29" i="24"/>
  <c r="BF122" i="24"/>
  <c r="BA119" i="24"/>
  <c r="AZ28" i="24"/>
  <c r="AQ26" i="24"/>
  <c r="AQ18" i="24"/>
  <c r="AX20" i="24"/>
  <c r="BI42" i="24"/>
  <c r="AO41" i="24"/>
  <c r="BH45" i="24"/>
  <c r="BH11" i="24"/>
  <c r="AW59" i="24"/>
  <c r="BF42" i="24"/>
  <c r="BE218" i="24"/>
  <c r="AR40" i="24"/>
  <c r="AG77" i="24"/>
  <c r="AX15" i="24"/>
  <c r="BB51" i="24"/>
  <c r="BA42" i="24"/>
  <c r="AO82" i="24"/>
  <c r="BE23" i="24"/>
  <c r="AK23" i="24"/>
  <c r="AN107" i="24"/>
  <c r="BC53" i="24"/>
  <c r="AI26" i="24"/>
  <c r="BC12" i="24"/>
  <c r="AL55" i="24"/>
  <c r="AR83" i="24"/>
  <c r="BE42" i="24"/>
  <c r="AV82" i="24"/>
  <c r="AP133" i="24"/>
  <c r="AR103" i="24"/>
  <c r="AL29" i="24"/>
  <c r="BE121" i="24"/>
  <c r="AV87" i="24"/>
  <c r="AO107" i="24"/>
  <c r="AS132" i="24"/>
  <c r="BA68" i="24"/>
  <c r="AU103" i="24"/>
  <c r="AO219" i="24"/>
  <c r="AQ127" i="24"/>
  <c r="AZ162" i="24"/>
  <c r="AX108" i="24"/>
  <c r="BH58" i="24"/>
  <c r="AO102" i="24"/>
  <c r="BH106" i="24"/>
  <c r="AJ29" i="24"/>
  <c r="BA155" i="24"/>
  <c r="AQ168" i="24"/>
  <c r="AT122" i="24"/>
  <c r="BE118" i="24"/>
  <c r="AZ110" i="24"/>
  <c r="AX153" i="24"/>
  <c r="BH93" i="24"/>
  <c r="AP56" i="24"/>
  <c r="AU142" i="24"/>
  <c r="BB39" i="24"/>
  <c r="AT117" i="24"/>
  <c r="AV120" i="24"/>
  <c r="AW80" i="24"/>
  <c r="AT63" i="24"/>
  <c r="AP113" i="24"/>
  <c r="AU138" i="24"/>
  <c r="BI34" i="24"/>
  <c r="AG56" i="24"/>
  <c r="AG238" i="24"/>
  <c r="AK34" i="24"/>
  <c r="AW23" i="24"/>
  <c r="BB35" i="24"/>
  <c r="AX66" i="24"/>
  <c r="AG136" i="24"/>
  <c r="AS30" i="24"/>
  <c r="BH78" i="24"/>
  <c r="BH143" i="24"/>
  <c r="AS147" i="24"/>
  <c r="AS8" i="24"/>
  <c r="BF94" i="24"/>
  <c r="AZ23" i="24"/>
  <c r="AT53" i="24"/>
  <c r="AO51" i="24"/>
  <c r="AU11" i="24"/>
  <c r="BG23" i="24"/>
  <c r="BA87" i="24"/>
  <c r="AO70" i="24"/>
  <c r="CI39" i="24"/>
  <c r="BH23" i="24"/>
  <c r="BH84" i="24"/>
  <c r="AN17" i="24"/>
  <c r="AW105" i="24"/>
  <c r="AN217" i="24"/>
  <c r="BB129" i="24"/>
  <c r="AW26" i="24"/>
  <c r="BG12" i="24"/>
  <c r="AQ116" i="24"/>
  <c r="BH30" i="24"/>
  <c r="BC90" i="24"/>
  <c r="BF22" i="24"/>
  <c r="AG43" i="24"/>
  <c r="AI11" i="24"/>
  <c r="BH113" i="24"/>
  <c r="CJ40" i="24"/>
  <c r="AJ37" i="24"/>
  <c r="BI12" i="24"/>
  <c r="AV9" i="24"/>
  <c r="AL137" i="24"/>
  <c r="BC150" i="24"/>
  <c r="AU128" i="24"/>
  <c r="BE112" i="24"/>
  <c r="BH163" i="24"/>
  <c r="AP166" i="24"/>
  <c r="AT69" i="24"/>
  <c r="AL113" i="24"/>
  <c r="AX42" i="24"/>
  <c r="AZ85" i="24"/>
  <c r="BF132" i="24"/>
  <c r="AG79" i="24"/>
  <c r="BF89" i="24"/>
  <c r="BH127" i="24"/>
  <c r="BF103" i="24"/>
  <c r="AP134" i="24"/>
  <c r="AX60" i="24"/>
  <c r="AP127" i="24"/>
  <c r="BH227" i="24"/>
  <c r="AG191" i="24"/>
  <c r="AU72" i="24"/>
  <c r="AP38" i="24"/>
  <c r="AS89" i="24"/>
  <c r="BH119" i="24"/>
  <c r="BE86" i="24"/>
  <c r="AO55" i="24"/>
  <c r="AO56" i="24"/>
  <c r="AZ98" i="24"/>
  <c r="BF159" i="24"/>
  <c r="AT120" i="24"/>
  <c r="BA118" i="24"/>
  <c r="AX40" i="24"/>
  <c r="AV134" i="24"/>
  <c r="BA49" i="24"/>
  <c r="AP79" i="24"/>
  <c r="BC94" i="24"/>
  <c r="AW97" i="24"/>
  <c r="AS112" i="24"/>
  <c r="CJ27" i="24"/>
  <c r="BB135" i="24"/>
  <c r="BE47" i="24"/>
  <c r="AS16" i="24"/>
  <c r="AJ12" i="24"/>
  <c r="CI32" i="24"/>
  <c r="AX52" i="24"/>
  <c r="AG80" i="24"/>
  <c r="AT16" i="24"/>
  <c r="AT133" i="24"/>
  <c r="AR112" i="24"/>
  <c r="AO40" i="24"/>
  <c r="AN58" i="24"/>
  <c r="BG13" i="24"/>
  <c r="BF151" i="24"/>
  <c r="BA19" i="24"/>
  <c r="BF30" i="24"/>
  <c r="AY31" i="24"/>
  <c r="AR80" i="24"/>
  <c r="AN72" i="24"/>
  <c r="AJ13" i="24"/>
  <c r="AL66" i="24"/>
  <c r="AW60" i="24"/>
  <c r="AX68" i="24"/>
  <c r="AV24" i="24"/>
  <c r="AU77" i="24"/>
  <c r="CK45" i="24"/>
  <c r="BF62" i="24"/>
  <c r="AN88" i="24"/>
  <c r="AR96" i="24"/>
  <c r="AT24" i="24"/>
  <c r="BB29" i="24"/>
  <c r="BH55" i="24"/>
  <c r="BE30" i="24"/>
  <c r="BH104" i="24"/>
  <c r="BE39" i="24"/>
  <c r="BH101" i="24"/>
  <c r="AG122" i="24"/>
  <c r="BH49" i="24"/>
  <c r="AQ125" i="24"/>
  <c r="AV125" i="24"/>
  <c r="AQ79" i="24"/>
  <c r="BE26" i="24"/>
  <c r="AL112" i="24"/>
  <c r="AT115" i="24"/>
  <c r="CJ48" i="24"/>
  <c r="AQ122" i="24"/>
  <c r="BF82" i="24"/>
  <c r="AN100" i="24"/>
  <c r="AL128" i="24"/>
  <c r="AX38" i="24"/>
  <c r="AX123" i="24"/>
  <c r="AU195" i="24"/>
  <c r="AX135" i="24"/>
  <c r="AZ203" i="24"/>
  <c r="BA36" i="24"/>
  <c r="AU76" i="24"/>
  <c r="AQ87" i="24"/>
  <c r="CK42" i="24"/>
  <c r="CI48" i="24"/>
  <c r="BC234" i="24"/>
  <c r="AX287" i="24"/>
  <c r="AO90" i="24"/>
  <c r="AG141" i="24"/>
  <c r="BB119" i="24"/>
  <c r="AT27" i="24"/>
  <c r="AV72" i="24"/>
  <c r="AQ42" i="24"/>
  <c r="AY36" i="24"/>
  <c r="AW67" i="24"/>
  <c r="AP178" i="24"/>
  <c r="AO39" i="24"/>
  <c r="BB88" i="24"/>
  <c r="BB41" i="24"/>
  <c r="BC29" i="24"/>
  <c r="AZ12" i="24"/>
  <c r="CK18" i="24"/>
  <c r="CJ31" i="24"/>
  <c r="AW31" i="24"/>
  <c r="AN115" i="24"/>
  <c r="AS23" i="24"/>
  <c r="BA66" i="24"/>
  <c r="AL107" i="24"/>
  <c r="AZ137" i="24"/>
  <c r="AO19" i="24"/>
  <c r="AX16" i="24"/>
  <c r="AT121" i="24"/>
  <c r="AX100" i="24"/>
  <c r="AN24" i="24"/>
  <c r="BI33" i="24"/>
  <c r="BI37" i="24"/>
  <c r="AW102" i="24"/>
  <c r="AS19" i="24"/>
  <c r="AG47" i="24"/>
  <c r="CJ34" i="24"/>
  <c r="AL26" i="24"/>
  <c r="AL23" i="24"/>
  <c r="BE116" i="24"/>
  <c r="BI44" i="24"/>
  <c r="BE67" i="24"/>
  <c r="AV79" i="24"/>
  <c r="AW61" i="24"/>
  <c r="AU12" i="24"/>
  <c r="AQ118" i="24"/>
  <c r="AL50" i="24"/>
  <c r="BF85" i="24"/>
  <c r="BA97" i="24"/>
  <c r="AZ88" i="24"/>
  <c r="AO74" i="24"/>
  <c r="BC26" i="24"/>
  <c r="AU164" i="24"/>
  <c r="BF183" i="24"/>
  <c r="AT39" i="24"/>
  <c r="AN101" i="24"/>
  <c r="AT60" i="24"/>
  <c r="AG130" i="24"/>
  <c r="AR99" i="24"/>
  <c r="BB142" i="24"/>
  <c r="BB97" i="24"/>
  <c r="AX77" i="24"/>
  <c r="AN205" i="24"/>
  <c r="AT113" i="24"/>
  <c r="AL145" i="24"/>
  <c r="AR122" i="24"/>
  <c r="AV67" i="24"/>
  <c r="AO124" i="24"/>
  <c r="BA96" i="24"/>
  <c r="BI29" i="24"/>
  <c r="AL60" i="24"/>
  <c r="BE90" i="24"/>
  <c r="BC146" i="24"/>
  <c r="AU144" i="24"/>
  <c r="AR135" i="24"/>
  <c r="BI57" i="24"/>
  <c r="BC114" i="24"/>
  <c r="CI55" i="24"/>
  <c r="AX78" i="24"/>
  <c r="BC32" i="24"/>
  <c r="BE117" i="24"/>
  <c r="BB73" i="24"/>
  <c r="BG22" i="24"/>
  <c r="AG46" i="24"/>
  <c r="BG30" i="24"/>
  <c r="AN35" i="24"/>
  <c r="AS9" i="24"/>
  <c r="BF88" i="24"/>
  <c r="BD31" i="24"/>
  <c r="AN111" i="24"/>
  <c r="AH21" i="24"/>
  <c r="AZ22" i="24"/>
  <c r="AU105" i="24"/>
  <c r="AO32" i="24"/>
  <c r="AP51" i="24"/>
  <c r="AN33" i="24"/>
  <c r="AV112" i="24"/>
  <c r="AK36" i="24"/>
  <c r="BA72" i="24"/>
  <c r="CK15" i="24"/>
  <c r="CJ16" i="24"/>
  <c r="BB137" i="24"/>
  <c r="BB26" i="24"/>
  <c r="BC130" i="24"/>
  <c r="AN62" i="24"/>
  <c r="AR102" i="24"/>
  <c r="BA26" i="24"/>
  <c r="AX8" i="24"/>
  <c r="AI33" i="24"/>
  <c r="BF96" i="24"/>
  <c r="CI34" i="24"/>
  <c r="CJ57" i="24"/>
  <c r="AP21" i="24"/>
  <c r="CI13" i="24"/>
  <c r="AV27" i="24"/>
  <c r="AS33" i="24"/>
  <c r="BE38" i="24"/>
  <c r="BI36" i="24"/>
  <c r="AN108" i="24"/>
  <c r="CI27" i="24"/>
  <c r="BB62" i="24"/>
  <c r="CI45" i="24"/>
  <c r="AQ30" i="24"/>
  <c r="AI31" i="24"/>
  <c r="AX126" i="24"/>
  <c r="AT14" i="24"/>
  <c r="AP73" i="24"/>
  <c r="AR129" i="24"/>
  <c r="AK17" i="24"/>
  <c r="BB94" i="24"/>
  <c r="AV39" i="24"/>
  <c r="AT85" i="24"/>
  <c r="BA144" i="24"/>
  <c r="AL169" i="24"/>
  <c r="AG135" i="24"/>
  <c r="AU86" i="24"/>
  <c r="BA48" i="24"/>
  <c r="BE68" i="24"/>
  <c r="AX102" i="24"/>
  <c r="BC144" i="24"/>
  <c r="AO80" i="24"/>
  <c r="AL108" i="24"/>
  <c r="BI47" i="24"/>
  <c r="AP99" i="24"/>
  <c r="AS128" i="24"/>
  <c r="BB114" i="24"/>
  <c r="AG54" i="24"/>
  <c r="BH158" i="24"/>
  <c r="AP138" i="24"/>
  <c r="BH116" i="24"/>
  <c r="AR196" i="24"/>
  <c r="AU187" i="24"/>
  <c r="AV48" i="24"/>
  <c r="BF212" i="24"/>
  <c r="BC52" i="24"/>
  <c r="AX86" i="24"/>
  <c r="AP83" i="24"/>
  <c r="AR123" i="24"/>
  <c r="AR246" i="24"/>
  <c r="AU116" i="24"/>
  <c r="BE48" i="24"/>
  <c r="AO172" i="24"/>
  <c r="AN120" i="24"/>
  <c r="BC54" i="24"/>
  <c r="CI36" i="24"/>
  <c r="BA74" i="24"/>
  <c r="AW120" i="24"/>
  <c r="AX92" i="24"/>
  <c r="BG9" i="24"/>
  <c r="AO52" i="24"/>
  <c r="AG100" i="24"/>
  <c r="BI17" i="24"/>
  <c r="AN31" i="24"/>
  <c r="AV59" i="24"/>
  <c r="AW71" i="24"/>
  <c r="CI43" i="24"/>
  <c r="AO33" i="24"/>
  <c r="AN11" i="24"/>
  <c r="AX118" i="24"/>
  <c r="BC135" i="24"/>
  <c r="AN46" i="24"/>
  <c r="AJ16" i="24"/>
  <c r="BH31" i="24"/>
  <c r="AQ45" i="24"/>
  <c r="BA17" i="24"/>
  <c r="BG26" i="24"/>
  <c r="BA154" i="24"/>
  <c r="AO109" i="24"/>
  <c r="BI11" i="24"/>
  <c r="AO89" i="24"/>
  <c r="AL71" i="24"/>
  <c r="AI22" i="24"/>
  <c r="CI19" i="24"/>
  <c r="BB95" i="24"/>
  <c r="AG51" i="24"/>
  <c r="BF43" i="24"/>
  <c r="AS15" i="24"/>
  <c r="BC55" i="24"/>
  <c r="AU26" i="24"/>
  <c r="AX106" i="24"/>
  <c r="AS65" i="24"/>
  <c r="AX80" i="24"/>
  <c r="BD29" i="24"/>
  <c r="AP16" i="24"/>
  <c r="CI42" i="24"/>
  <c r="CK48" i="24"/>
  <c r="BH15" i="24"/>
  <c r="AQ58" i="24"/>
  <c r="BH175" i="24"/>
  <c r="AW32" i="24"/>
  <c r="AO77" i="24"/>
  <c r="AU9" i="24"/>
  <c r="BE141" i="24"/>
  <c r="AN56" i="24"/>
  <c r="AH25" i="24"/>
  <c r="AR75" i="24"/>
  <c r="BG31" i="24"/>
  <c r="AK33" i="24"/>
  <c r="AR14" i="24"/>
  <c r="BB86" i="24"/>
  <c r="BH35" i="24"/>
  <c r="BB71" i="24"/>
  <c r="BG15" i="24"/>
  <c r="AR67" i="24"/>
  <c r="BE124" i="24"/>
  <c r="AW47" i="24"/>
  <c r="BA9" i="24"/>
  <c r="AK14" i="24"/>
  <c r="BI46" i="24"/>
  <c r="BC86" i="24"/>
  <c r="AI10" i="24"/>
  <c r="AY18" i="24"/>
  <c r="BC113" i="24"/>
  <c r="AT19" i="24"/>
  <c r="AJ11" i="24"/>
  <c r="BB58" i="24"/>
  <c r="BA56" i="24"/>
  <c r="BI18" i="24"/>
  <c r="BA105" i="24"/>
  <c r="AI17" i="24"/>
  <c r="AZ17" i="24"/>
  <c r="AS57" i="24"/>
  <c r="BH33" i="24"/>
  <c r="BE65" i="24"/>
  <c r="BH41" i="24"/>
  <c r="AT25" i="24"/>
  <c r="AI25" i="24"/>
  <c r="AN43" i="24"/>
  <c r="CK31" i="24"/>
  <c r="BI25" i="24"/>
  <c r="AP98" i="24"/>
  <c r="AS43" i="24"/>
  <c r="BE88" i="24"/>
  <c r="AG76" i="24"/>
  <c r="BA33" i="24"/>
  <c r="AR82" i="24"/>
  <c r="AQ70" i="24"/>
  <c r="AN79" i="24"/>
  <c r="AL19" i="24"/>
  <c r="AG61" i="24"/>
  <c r="CJ26" i="24"/>
  <c r="AL35" i="24"/>
  <c r="AJ30" i="24"/>
  <c r="CI50" i="24"/>
  <c r="AY28" i="24"/>
  <c r="AS67" i="24"/>
  <c r="AX17" i="24"/>
  <c r="AU126" i="24"/>
  <c r="BA39" i="24"/>
  <c r="AJ17" i="24"/>
  <c r="AU45" i="24"/>
  <c r="AO8" i="24"/>
  <c r="AP119" i="24"/>
  <c r="BG27" i="24"/>
  <c r="BB68" i="24"/>
  <c r="AW39" i="24"/>
  <c r="AN40" i="24"/>
  <c r="BA34" i="24"/>
  <c r="BH73" i="24"/>
  <c r="AO47" i="24"/>
  <c r="AP13" i="24"/>
  <c r="AS55" i="24"/>
  <c r="AL30" i="24"/>
  <c r="AZ62" i="24"/>
  <c r="CJ28" i="24"/>
  <c r="AX94" i="24"/>
  <c r="AL10" i="24"/>
  <c r="AX145" i="24"/>
  <c r="AW38" i="24"/>
  <c r="CI21" i="24"/>
  <c r="AL37" i="24"/>
  <c r="AT47" i="24"/>
  <c r="BB22" i="24"/>
  <c r="AO34" i="24"/>
  <c r="AT26" i="24"/>
  <c r="BC23" i="24"/>
  <c r="CI17" i="24"/>
  <c r="AS61" i="24"/>
  <c r="AX173" i="24"/>
  <c r="AL72" i="24"/>
  <c r="BE20" i="24"/>
  <c r="BI30" i="24"/>
  <c r="AQ27" i="24"/>
  <c r="AN52" i="24"/>
  <c r="BH25" i="24"/>
  <c r="AJ14" i="24"/>
  <c r="AQ8" i="24"/>
  <c r="AS34" i="24"/>
  <c r="CJ38" i="24"/>
  <c r="BC38" i="24"/>
  <c r="AN138" i="24"/>
  <c r="BF9" i="24"/>
  <c r="AW11" i="24"/>
  <c r="BH22" i="24"/>
  <c r="AI20" i="24"/>
  <c r="AZ11" i="24"/>
  <c r="AW107" i="24"/>
  <c r="AV64" i="24"/>
  <c r="CK23" i="24"/>
  <c r="AO13" i="24"/>
  <c r="BF17" i="24"/>
  <c r="AZ31" i="24"/>
  <c r="AV41" i="24"/>
  <c r="AX73" i="24"/>
  <c r="AL129" i="24"/>
  <c r="AO35" i="24"/>
  <c r="BF21" i="24"/>
  <c r="AX41" i="24"/>
  <c r="AR37" i="24"/>
  <c r="BD12" i="24"/>
  <c r="AG72" i="24"/>
  <c r="AO72" i="24"/>
  <c r="BB23" i="24"/>
  <c r="AP26" i="24"/>
  <c r="AS12" i="24"/>
  <c r="AT64" i="24"/>
  <c r="AT38" i="24"/>
  <c r="AR44" i="24"/>
  <c r="AS26" i="24"/>
  <c r="AT36" i="24"/>
  <c r="AK32" i="24"/>
  <c r="AL62" i="24"/>
  <c r="AR72" i="24"/>
  <c r="AQ22" i="24"/>
  <c r="AH10" i="24"/>
  <c r="AV63" i="24"/>
  <c r="AN81" i="24"/>
  <c r="AV66" i="24"/>
  <c r="AS13" i="24"/>
  <c r="BH68" i="24"/>
  <c r="AV53" i="24"/>
  <c r="AU25" i="24"/>
  <c r="AL44" i="24"/>
  <c r="AO81" i="24"/>
  <c r="AW49" i="24"/>
  <c r="AY11" i="24"/>
  <c r="AQ80" i="24"/>
  <c r="AW15" i="24"/>
  <c r="AV127" i="24"/>
  <c r="BD10" i="24"/>
  <c r="AP58" i="24"/>
  <c r="AW13" i="24"/>
  <c r="BB44" i="24"/>
  <c r="BI8" i="24"/>
  <c r="AU64" i="24"/>
  <c r="BB18" i="24"/>
  <c r="BF32" i="24"/>
  <c r="BC42" i="24"/>
  <c r="AV42" i="24"/>
  <c r="AP57" i="24"/>
  <c r="BC30" i="24"/>
  <c r="BD20" i="24"/>
  <c r="AP65" i="24"/>
  <c r="AH32" i="24"/>
  <c r="AN116" i="24"/>
  <c r="AV81" i="24"/>
  <c r="CK34" i="24"/>
  <c r="AJ19" i="24"/>
  <c r="BF175" i="24"/>
  <c r="CI38" i="24"/>
  <c r="AZ25" i="24"/>
  <c r="AT52" i="24"/>
  <c r="AT59" i="24"/>
  <c r="AX23" i="24"/>
  <c r="AW12" i="24"/>
  <c r="BF58" i="24"/>
  <c r="AU57" i="24"/>
  <c r="AX96" i="24"/>
  <c r="AH18" i="24"/>
  <c r="AO17" i="24"/>
  <c r="AS54" i="24"/>
  <c r="AZ39" i="24"/>
  <c r="BD16" i="24"/>
  <c r="AU24" i="24"/>
  <c r="AT111" i="24"/>
  <c r="BI27" i="24"/>
  <c r="BA50" i="24"/>
  <c r="AY8" i="24"/>
  <c r="BE111" i="24"/>
  <c r="BH16" i="24"/>
  <c r="AX14" i="24"/>
  <c r="BA31" i="24"/>
  <c r="CJ17" i="24"/>
  <c r="CI22" i="24"/>
  <c r="AT21" i="24"/>
  <c r="BA111" i="24"/>
  <c r="BI19" i="24"/>
  <c r="AZ14" i="24"/>
  <c r="BF19" i="24"/>
  <c r="AR12" i="24"/>
  <c r="AZ15" i="24"/>
  <c r="AU34" i="24"/>
  <c r="AQ66" i="24"/>
  <c r="AS29" i="24"/>
  <c r="AZ52" i="24"/>
  <c r="AN34" i="24"/>
  <c r="AQ61" i="24"/>
  <c r="BH57" i="24"/>
  <c r="AV25" i="24"/>
  <c r="BF63" i="24"/>
  <c r="BC10" i="24"/>
  <c r="AG45" i="24"/>
  <c r="AN22" i="24"/>
  <c r="BB24" i="24"/>
  <c r="AO49" i="24"/>
  <c r="BF24" i="24"/>
  <c r="AN69" i="24"/>
  <c r="AW44" i="24"/>
  <c r="AK15" i="24"/>
  <c r="AL25" i="24"/>
  <c r="AR28" i="24"/>
  <c r="BB12" i="24"/>
  <c r="BF76" i="24"/>
  <c r="AZ71" i="24"/>
  <c r="BB162" i="24"/>
  <c r="CJ56" i="24"/>
  <c r="AR94" i="24"/>
  <c r="CK56" i="24"/>
  <c r="AJ32" i="24"/>
  <c r="AJ27" i="24"/>
  <c r="BH14" i="24"/>
  <c r="BC62" i="24"/>
  <c r="AX9" i="24"/>
  <c r="AU30" i="24"/>
  <c r="BA21" i="24"/>
  <c r="AX51" i="24"/>
  <c r="AO27" i="24"/>
  <c r="AP45" i="24"/>
  <c r="AZ120" i="24"/>
  <c r="AY13" i="24"/>
  <c r="AK22" i="24"/>
  <c r="AT40" i="24"/>
  <c r="AL18" i="24"/>
  <c r="AU21" i="24"/>
  <c r="BA44" i="24"/>
  <c r="AU19" i="24"/>
  <c r="BF66" i="24"/>
  <c r="AU51" i="24"/>
  <c r="BE43" i="24"/>
  <c r="CK12" i="24"/>
  <c r="CI54" i="24"/>
  <c r="BE57" i="24"/>
  <c r="CJ23" i="24"/>
  <c r="AI13" i="24"/>
  <c r="AW42" i="24"/>
  <c r="AZ44" i="24"/>
  <c r="AZ69" i="24"/>
  <c r="AK8" i="24"/>
  <c r="BE14" i="24"/>
  <c r="AX64" i="24"/>
  <c r="BE49" i="24"/>
  <c r="AJ33" i="24"/>
  <c r="BG10" i="24"/>
  <c r="BG21" i="24"/>
  <c r="AU79" i="24"/>
  <c r="AO79" i="24"/>
  <c r="Y5" i="24"/>
  <c r="AS45" i="24"/>
  <c r="AI9" i="24"/>
  <c r="BB14" i="24"/>
  <c r="AQ9" i="24"/>
  <c r="CK14" i="24"/>
  <c r="BF57" i="24"/>
  <c r="AT9" i="24"/>
  <c r="AQ23" i="24"/>
  <c r="BB103" i="24"/>
  <c r="AW22" i="24"/>
  <c r="AS78" i="24"/>
  <c r="BD21" i="24"/>
  <c r="AK20" i="24"/>
  <c r="AS113" i="24"/>
  <c r="AN23" i="24"/>
  <c r="AL150" i="24"/>
  <c r="AG41" i="24"/>
  <c r="BB52" i="24"/>
  <c r="BE8" i="24"/>
  <c r="CK51" i="24"/>
  <c r="AO48" i="24"/>
  <c r="AH19" i="24"/>
  <c r="AT62" i="24"/>
  <c r="AG65" i="24"/>
  <c r="AU35" i="24"/>
  <c r="AU10" i="24"/>
  <c r="BE34" i="24"/>
  <c r="AS47" i="24"/>
  <c r="BI53" i="24"/>
  <c r="AZ127" i="24"/>
  <c r="AL9" i="24"/>
  <c r="BH64" i="24"/>
  <c r="BH28" i="24"/>
  <c r="BC56" i="24"/>
  <c r="AV75" i="24"/>
  <c r="AG129" i="24"/>
  <c r="AZ21" i="24"/>
  <c r="BF127" i="24"/>
  <c r="BC8" i="24"/>
  <c r="AW113" i="24"/>
  <c r="BE35" i="24"/>
  <c r="BE103" i="24"/>
  <c r="CJ12" i="24"/>
  <c r="AR38" i="24"/>
  <c r="AZ87" i="24"/>
  <c r="AV18" i="24"/>
  <c r="BD26" i="24"/>
  <c r="AZ38" i="24"/>
  <c r="BA40" i="24"/>
  <c r="BD32" i="24"/>
  <c r="BB46" i="24"/>
  <c r="BE28" i="24"/>
  <c r="BI20" i="24"/>
  <c r="BA116" i="24"/>
  <c r="AQ33" i="24"/>
  <c r="AQ53" i="24"/>
  <c r="BH19" i="24"/>
  <c r="AU113" i="24"/>
  <c r="BC101" i="24"/>
  <c r="AO58" i="24"/>
  <c r="BE77" i="24"/>
  <c r="AI32" i="24"/>
  <c r="BB8" i="24"/>
  <c r="AO42" i="24"/>
  <c r="AS32" i="24"/>
  <c r="AW25" i="24"/>
  <c r="AR85" i="24"/>
  <c r="BH18" i="24"/>
  <c r="BI22" i="24"/>
  <c r="BB9" i="24"/>
  <c r="AJ10" i="24"/>
  <c r="BA10" i="24"/>
  <c r="AN8" i="24"/>
  <c r="AV69" i="24"/>
  <c r="AS31" i="24"/>
  <c r="CK10" i="24"/>
  <c r="AX30" i="24"/>
  <c r="AY24" i="24"/>
  <c r="BE21" i="24"/>
  <c r="BE119" i="24"/>
  <c r="CK27" i="24"/>
  <c r="AY21" i="24"/>
  <c r="AU18" i="24"/>
  <c r="AT49" i="24"/>
  <c r="AZ35" i="24"/>
  <c r="AR31" i="24"/>
  <c r="AP100" i="24"/>
  <c r="BC19" i="24"/>
  <c r="AU31" i="24"/>
  <c r="AP22" i="24"/>
  <c r="BE17" i="24"/>
  <c r="AV73" i="24"/>
  <c r="AJ22" i="24"/>
  <c r="BB87" i="24"/>
  <c r="AG53" i="24"/>
  <c r="BA71" i="24"/>
  <c r="AP115" i="24"/>
  <c r="CK22" i="24"/>
  <c r="AG64" i="24"/>
  <c r="AI14" i="24"/>
  <c r="BD22" i="24"/>
  <c r="AR62" i="24"/>
  <c r="AY14" i="24"/>
  <c r="AO15" i="24"/>
  <c r="AP130" i="24"/>
  <c r="AH28" i="24"/>
  <c r="BB25" i="24"/>
  <c r="AR10" i="24"/>
  <c r="AH17" i="24"/>
  <c r="AZ50" i="24"/>
  <c r="AX33" i="24"/>
  <c r="AK12" i="24"/>
  <c r="CI33" i="24"/>
  <c r="BF69" i="24"/>
  <c r="AK37" i="24"/>
  <c r="AJ31" i="24"/>
  <c r="AO18" i="24"/>
  <c r="AL61" i="24"/>
  <c r="AL58" i="24"/>
  <c r="AN50" i="24"/>
  <c r="AL94" i="24"/>
  <c r="BI24" i="24"/>
  <c r="BB61" i="24"/>
  <c r="BF80" i="24"/>
  <c r="AN64" i="24"/>
  <c r="AG57" i="24"/>
  <c r="AL27" i="24"/>
  <c r="AX63" i="24"/>
  <c r="AO53" i="24"/>
  <c r="AL8" i="24"/>
  <c r="AP9" i="24"/>
  <c r="BH27" i="24"/>
  <c r="BC50" i="24"/>
  <c r="AU91" i="24"/>
  <c r="BD13" i="24"/>
  <c r="CK33" i="24"/>
  <c r="AT89" i="24"/>
  <c r="AZ45" i="24"/>
  <c r="AX21" i="24"/>
  <c r="AH24" i="24"/>
  <c r="AP54" i="24"/>
  <c r="AR136" i="24"/>
  <c r="AV29" i="24"/>
  <c r="AZ10" i="24"/>
  <c r="AX36" i="24"/>
  <c r="AY16" i="24"/>
  <c r="AX22" i="24"/>
  <c r="BB28" i="24"/>
  <c r="AR25" i="24"/>
  <c r="AH8" i="24"/>
  <c r="BG20" i="24"/>
  <c r="AS22" i="24"/>
  <c r="BE59" i="24"/>
  <c r="BA27" i="24"/>
  <c r="AN42" i="24"/>
  <c r="AR15" i="24"/>
  <c r="BC24" i="24"/>
  <c r="AH12" i="24"/>
  <c r="AS101" i="24"/>
  <c r="CJ29" i="24"/>
  <c r="BA13" i="24"/>
  <c r="AW83" i="24"/>
  <c r="AR53" i="24"/>
  <c r="AG190" i="24"/>
  <c r="AW51" i="24"/>
  <c r="AW75" i="24"/>
  <c r="AW130" i="24"/>
  <c r="AR35" i="24"/>
  <c r="BE25" i="24"/>
  <c r="BF79" i="24"/>
  <c r="BA25" i="24"/>
  <c r="BG24" i="24"/>
  <c r="AS49" i="24"/>
  <c r="BE22" i="24"/>
  <c r="AN54" i="24"/>
  <c r="CJ9" i="24"/>
  <c r="AX198" i="24"/>
  <c r="BG19" i="24"/>
  <c r="AW68" i="24"/>
  <c r="AP116" i="24"/>
  <c r="CI30" i="24"/>
  <c r="CK13" i="24"/>
  <c r="AT70" i="24"/>
  <c r="AH11" i="24"/>
  <c r="AY9" i="24"/>
  <c r="AL34" i="24"/>
  <c r="AO73" i="24"/>
  <c r="BD33" i="24"/>
  <c r="CJ46" i="24"/>
  <c r="AJ21" i="24"/>
  <c r="BC57" i="24"/>
  <c r="AU125" i="24"/>
  <c r="AR87" i="24"/>
  <c r="AV144" i="24"/>
  <c r="AX47" i="24"/>
  <c r="BC21" i="24"/>
  <c r="CI53" i="24"/>
  <c r="AR51" i="24"/>
  <c r="BC13" i="24"/>
  <c r="BG32" i="24"/>
  <c r="BC63" i="24"/>
  <c r="AS99" i="24"/>
  <c r="AS198" i="24"/>
  <c r="AN61" i="24"/>
  <c r="BA83" i="24"/>
  <c r="BB31" i="24"/>
  <c r="CI18" i="24"/>
  <c r="CJ35" i="24"/>
  <c r="AS40" i="24"/>
  <c r="AO20" i="24"/>
  <c r="AG68" i="24"/>
  <c r="AL188" i="24"/>
  <c r="BC33" i="24"/>
  <c r="BE55" i="24"/>
  <c r="BI10" i="24"/>
  <c r="CJ37" i="24"/>
  <c r="BB69" i="24"/>
  <c r="AG81" i="24"/>
  <c r="BA32" i="24"/>
  <c r="AY10" i="24"/>
  <c r="CK16" i="24"/>
  <c r="AW10" i="24"/>
  <c r="AQ124" i="24"/>
  <c r="AH30" i="24"/>
  <c r="BC17" i="24"/>
  <c r="BG28" i="24"/>
  <c r="AY23" i="24"/>
  <c r="CI15" i="24"/>
  <c r="AR11" i="24"/>
  <c r="AJ24" i="24"/>
  <c r="CJ18" i="24"/>
  <c r="BC15" i="24"/>
  <c r="BG14" i="24"/>
  <c r="AO26" i="24"/>
  <c r="AZ24" i="24"/>
  <c r="AJ20" i="24"/>
  <c r="AJ23" i="24"/>
  <c r="AQ158" i="24"/>
  <c r="AW112" i="24"/>
  <c r="AO45" i="24"/>
  <c r="AW9" i="24"/>
  <c r="CJ20" i="24"/>
  <c r="BI40" i="24"/>
  <c r="AU89" i="24"/>
  <c r="AU44" i="24"/>
  <c r="AT44" i="24"/>
  <c r="AU15" i="24"/>
  <c r="AR52" i="24"/>
  <c r="AG205" i="24"/>
  <c r="BF143" i="24"/>
  <c r="AO103" i="24"/>
  <c r="AZ59" i="24"/>
  <c r="BC70" i="24"/>
  <c r="AU120" i="24"/>
  <c r="BA23" i="24"/>
  <c r="AL20" i="24"/>
  <c r="CI40" i="24"/>
  <c r="Y3" i="24"/>
  <c r="AQ49" i="24"/>
  <c r="BH24" i="24"/>
  <c r="AV106" i="24"/>
  <c r="AN12" i="24"/>
  <c r="AL39" i="24"/>
  <c r="CI46" i="24"/>
  <c r="AO122" i="24"/>
  <c r="AP75" i="24"/>
  <c r="AU38" i="24"/>
  <c r="BA43" i="24"/>
  <c r="AN18" i="24"/>
  <c r="BF20" i="24"/>
  <c r="AV71" i="24"/>
  <c r="AY27" i="24"/>
  <c r="AT54" i="24"/>
  <c r="AV22" i="24"/>
  <c r="AV40" i="24"/>
  <c r="AH13" i="24"/>
  <c r="AR27" i="24"/>
  <c r="AR115" i="24"/>
  <c r="AU133" i="24"/>
  <c r="AI24" i="24"/>
  <c r="AT42" i="24"/>
  <c r="BI35" i="24"/>
  <c r="CI20" i="24"/>
  <c r="BA52" i="24"/>
  <c r="BA146" i="24"/>
  <c r="CK47" i="24"/>
  <c r="AL86" i="24"/>
  <c r="BF35" i="24"/>
  <c r="AL15" i="24"/>
  <c r="BB33" i="24"/>
  <c r="AW90" i="24"/>
  <c r="AV46" i="24"/>
  <c r="BB37" i="24"/>
  <c r="AW17" i="24"/>
  <c r="AS70" i="24"/>
  <c r="AN48" i="24"/>
  <c r="AH31" i="24"/>
  <c r="BB99" i="24"/>
  <c r="BD11" i="24"/>
  <c r="AO66" i="24"/>
  <c r="AT71" i="24"/>
  <c r="AN37" i="24"/>
  <c r="AV14" i="24"/>
  <c r="AP28" i="24"/>
  <c r="AZ56" i="24"/>
  <c r="AN28" i="24"/>
  <c r="BI21" i="24"/>
  <c r="CK29" i="24"/>
  <c r="AW20" i="24"/>
  <c r="CJ47" i="24"/>
  <c r="CK17" i="24"/>
  <c r="CJ22" i="24"/>
  <c r="AN19" i="24"/>
  <c r="CI8" i="24"/>
  <c r="AX45" i="24"/>
  <c r="AV20" i="24"/>
  <c r="AL14" i="24"/>
  <c r="BF15" i="24"/>
  <c r="AN14" i="24"/>
  <c r="AS41" i="24"/>
  <c r="CI16" i="24"/>
  <c r="AR19" i="24"/>
  <c r="AW57" i="24"/>
  <c r="AW94" i="24"/>
  <c r="CK43" i="24"/>
  <c r="BB198" i="24"/>
  <c r="AP14" i="24"/>
  <c r="AK31" i="24"/>
  <c r="BC11" i="24"/>
  <c r="CI14" i="24"/>
  <c r="AH36" i="24"/>
  <c r="BB13" i="24"/>
  <c r="AV32" i="24"/>
  <c r="AV16" i="24"/>
  <c r="AX58" i="24"/>
  <c r="AS63" i="24"/>
  <c r="AT18" i="24"/>
  <c r="AR78" i="24"/>
  <c r="BF41" i="24"/>
  <c r="CI47" i="24"/>
  <c r="AQ28" i="24"/>
  <c r="AX39" i="24"/>
  <c r="CK30" i="24"/>
  <c r="AN44" i="24"/>
  <c r="BH52" i="24"/>
  <c r="AT57" i="24"/>
  <c r="CJ42" i="24"/>
  <c r="BA8" i="24"/>
  <c r="BA59" i="24"/>
  <c r="AT10" i="24"/>
  <c r="AP11" i="24"/>
  <c r="CK20" i="24"/>
  <c r="AX24" i="24"/>
  <c r="AT15" i="24"/>
  <c r="AH16" i="24"/>
  <c r="AX27" i="24"/>
  <c r="AK16" i="24"/>
  <c r="BH72" i="24"/>
  <c r="BI23" i="24"/>
  <c r="BE45" i="24"/>
  <c r="CI10" i="24"/>
  <c r="BD30" i="24"/>
  <c r="CK35" i="24"/>
  <c r="BB130" i="24"/>
  <c r="BE44" i="24"/>
  <c r="AR68" i="24"/>
  <c r="AX53" i="24"/>
  <c r="BE9" i="24"/>
  <c r="AU71" i="24"/>
  <c r="AS36" i="24"/>
  <c r="BI56" i="24"/>
  <c r="AL17" i="24"/>
  <c r="AX31" i="24"/>
  <c r="AO25" i="24"/>
  <c r="AZ26" i="24"/>
  <c r="AG116" i="24"/>
  <c r="BE100" i="24"/>
  <c r="AS194" i="24"/>
  <c r="CJ39" i="24"/>
  <c r="BE61" i="24"/>
  <c r="BB30" i="24"/>
  <c r="AP91" i="24"/>
  <c r="BB154" i="24"/>
  <c r="AT86" i="24"/>
  <c r="AY19" i="24"/>
  <c r="AL22" i="24"/>
  <c r="AY12" i="24"/>
  <c r="BI9" i="24"/>
  <c r="AP8" i="24"/>
  <c r="BD14" i="24"/>
  <c r="AS14" i="24"/>
  <c r="AQ10" i="24"/>
  <c r="AW14" i="24"/>
  <c r="AN26" i="24"/>
  <c r="AW21" i="24"/>
  <c r="AL32" i="24"/>
  <c r="AR24" i="24"/>
  <c r="BE12" i="24"/>
  <c r="AZ27" i="24"/>
  <c r="CK11" i="24"/>
  <c r="AR110" i="24"/>
  <c r="AQ14" i="24"/>
  <c r="BB10" i="24"/>
  <c r="AG39" i="24"/>
  <c r="BA61" i="24"/>
  <c r="BB21" i="24"/>
  <c r="AU63" i="24"/>
  <c r="AP66" i="24"/>
  <c r="BB50" i="24"/>
  <c r="BF10" i="24"/>
  <c r="AV57" i="24"/>
  <c r="AT12" i="24"/>
  <c r="BC58" i="24"/>
  <c r="AJ8" i="24"/>
  <c r="BH26" i="24"/>
  <c r="AX18" i="24"/>
  <c r="AX56" i="24"/>
  <c r="AU52" i="24"/>
  <c r="AT46" i="24"/>
  <c r="AJ36" i="24"/>
  <c r="BF72" i="24"/>
  <c r="AP49" i="24"/>
  <c r="AH15" i="24"/>
  <c r="AQ31" i="24"/>
  <c r="BF104" i="24"/>
  <c r="BE31" i="24"/>
  <c r="AS60" i="24"/>
  <c r="AL64" i="24"/>
  <c r="BA18" i="24"/>
  <c r="BE46" i="24"/>
  <c r="CK50" i="24"/>
  <c r="AT17" i="24"/>
  <c r="AX55" i="24"/>
  <c r="AU40" i="24"/>
  <c r="AW106" i="24"/>
  <c r="BE18" i="24"/>
  <c r="AR189" i="24"/>
  <c r="BC72" i="24"/>
  <c r="AY34" i="24"/>
  <c r="AN20" i="24"/>
  <c r="BH12" i="24"/>
  <c r="AW63" i="24"/>
  <c r="AU81" i="24"/>
  <c r="BA62" i="24"/>
  <c r="CJ11" i="24"/>
  <c r="AQ15" i="24"/>
  <c r="CK57" i="24"/>
  <c r="BE66" i="24"/>
  <c r="AS21" i="24"/>
  <c r="AZ8" i="24"/>
  <c r="AO91" i="24"/>
  <c r="AQ55" i="24"/>
  <c r="AQ38" i="24"/>
  <c r="AO14" i="24"/>
  <c r="AL21" i="24"/>
  <c r="AR134" i="24"/>
  <c r="AQ85" i="24"/>
  <c r="AX19" i="24"/>
  <c r="BD24" i="24"/>
  <c r="AO11" i="24"/>
  <c r="AH14" i="24"/>
  <c r="AO24" i="24"/>
  <c r="AL85" i="24"/>
  <c r="AN27" i="24"/>
  <c r="AI23" i="24"/>
  <c r="BB59" i="24"/>
  <c r="AP24" i="24"/>
  <c r="AT8" i="24"/>
  <c r="AJ25" i="24"/>
  <c r="CK38" i="24"/>
  <c r="BH8" i="24"/>
  <c r="BF14" i="24"/>
  <c r="AL16" i="24"/>
  <c r="AR13" i="24"/>
  <c r="BD36" i="24"/>
  <c r="AQ29" i="24"/>
  <c r="AG71" i="24"/>
  <c r="Y4" i="24"/>
  <c r="BE69" i="24"/>
  <c r="AR9" i="24"/>
  <c r="BC127" i="24"/>
  <c r="BD9" i="24"/>
  <c r="BE54" i="24"/>
  <c r="BA69" i="24"/>
  <c r="BA28" i="24"/>
  <c r="CK24" i="24"/>
  <c r="BI38" i="24"/>
  <c r="AR22" i="24"/>
  <c r="AT158" i="24"/>
  <c r="BI16" i="24"/>
  <c r="AP19" i="24"/>
  <c r="AV113" i="24"/>
  <c r="BB82" i="24"/>
  <c r="BF11" i="24"/>
  <c r="AQ37" i="24"/>
  <c r="AS64" i="24"/>
  <c r="AW16" i="24"/>
  <c r="AQ67" i="24"/>
  <c r="AW54" i="24"/>
  <c r="AQ46" i="24"/>
  <c r="AI12" i="24"/>
  <c r="BF34" i="24"/>
  <c r="AX11" i="24"/>
  <c r="CJ44" i="24"/>
  <c r="AK9" i="24"/>
  <c r="AZ43" i="24"/>
  <c r="AO117" i="24"/>
  <c r="AS59" i="24"/>
  <c r="AJ9" i="24"/>
  <c r="CJ50" i="24"/>
  <c r="AV10" i="24"/>
  <c r="AL49" i="24"/>
  <c r="CI12" i="24"/>
  <c r="CK21" i="24"/>
  <c r="AW50" i="24"/>
  <c r="BB36" i="24"/>
  <c r="BB20" i="24"/>
  <c r="CK25" i="24"/>
  <c r="AP40" i="24"/>
  <c r="AK19" i="24"/>
  <c r="BB40" i="24"/>
  <c r="AT45" i="24"/>
  <c r="AN29" i="24"/>
  <c r="AZ173" i="24"/>
  <c r="BA107" i="24"/>
  <c r="CJ19" i="24"/>
  <c r="BA95" i="24"/>
  <c r="BC25" i="24"/>
  <c r="AQ48" i="24"/>
  <c r="BD23" i="24"/>
  <c r="AU17" i="24"/>
  <c r="AU59" i="24"/>
  <c r="AH34" i="24"/>
  <c r="AT68" i="24"/>
  <c r="AT30" i="24"/>
  <c r="BH9" i="24"/>
  <c r="AI27" i="24"/>
  <c r="BE32" i="24"/>
  <c r="AT56" i="24"/>
  <c r="AO16" i="24"/>
  <c r="AZ60" i="24"/>
  <c r="AQ57" i="24"/>
  <c r="AU8" i="24"/>
  <c r="AV8" i="24"/>
  <c r="AN36" i="24"/>
  <c r="AH23" i="24"/>
  <c r="AN75" i="24"/>
  <c r="BB11" i="24"/>
  <c r="BE24" i="24"/>
  <c r="AV11" i="24"/>
  <c r="CK28" i="24"/>
  <c r="BH13" i="24"/>
  <c r="BA38" i="24"/>
  <c r="AU16" i="24"/>
  <c r="BG16" i="24"/>
  <c r="AO31" i="24"/>
  <c r="CI44" i="24"/>
  <c r="BE120" i="24"/>
  <c r="BC69" i="24"/>
  <c r="AR179" i="24"/>
  <c r="AI35" i="24"/>
  <c r="AR54" i="24"/>
  <c r="BI14" i="24"/>
  <c r="AR127" i="24"/>
  <c r="CJ32" i="24"/>
  <c r="AT66" i="24"/>
  <c r="AL24" i="24"/>
  <c r="BH46" i="24"/>
  <c r="AT35" i="24"/>
  <c r="AR100" i="24"/>
  <c r="BG25" i="24"/>
  <c r="AK27" i="24"/>
  <c r="AP126" i="24"/>
  <c r="AY26" i="24"/>
  <c r="AO69" i="24"/>
  <c r="AO78" i="24"/>
  <c r="AL42" i="24"/>
  <c r="AW30" i="24"/>
  <c r="AT102" i="24"/>
  <c r="AG98" i="24"/>
  <c r="BC9" i="24"/>
  <c r="BG29" i="24"/>
  <c r="AZ105" i="24"/>
  <c r="BC129" i="24"/>
  <c r="BA30" i="24"/>
  <c r="AU65" i="24"/>
  <c r="BC16" i="24"/>
  <c r="AQ39" i="24"/>
  <c r="AS10" i="24"/>
  <c r="AW64" i="24"/>
  <c r="AV38" i="24"/>
  <c r="CJ45" i="24"/>
  <c r="AR18" i="24"/>
  <c r="AS58" i="24"/>
  <c r="AV19" i="24"/>
  <c r="AV12" i="24"/>
  <c r="AU32" i="24"/>
  <c r="AQ21" i="24"/>
  <c r="BA15" i="24"/>
  <c r="AR88" i="24"/>
  <c r="BG37" i="24"/>
  <c r="BG18" i="24"/>
  <c r="AX28" i="24"/>
  <c r="BE60" i="24"/>
  <c r="AU70" i="24"/>
  <c r="AU14" i="24"/>
  <c r="BF13" i="24"/>
  <c r="BF52" i="24"/>
  <c r="AR17" i="24"/>
  <c r="AP30" i="24"/>
  <c r="AO9" i="24"/>
  <c r="AN91" i="24"/>
  <c r="AL28" i="24"/>
  <c r="AP12" i="24"/>
  <c r="AY22" i="24"/>
  <c r="BB243" i="24"/>
  <c r="BC65" i="24"/>
  <c r="AW27" i="24"/>
  <c r="CK19" i="24"/>
  <c r="BA37" i="24"/>
  <c r="AP43" i="24"/>
  <c r="AN113" i="24"/>
  <c r="AT187" i="24"/>
  <c r="AS73" i="24"/>
  <c r="AL40" i="24"/>
  <c r="AS18" i="24"/>
  <c r="AO10" i="24"/>
  <c r="BE16" i="24"/>
  <c r="BH17" i="24"/>
  <c r="AY32" i="24"/>
  <c r="AW8" i="24"/>
  <c r="AG102" i="24"/>
  <c r="AO246" i="24"/>
  <c r="BD17" i="24"/>
  <c r="CK46" i="24"/>
  <c r="AX29" i="24"/>
  <c r="BE51" i="24"/>
  <c r="BB72" i="24"/>
  <c r="AZ65" i="24"/>
  <c r="AW19" i="24"/>
  <c r="AY17" i="24"/>
  <c r="AQ12" i="24"/>
  <c r="BH134" i="24"/>
  <c r="BE10" i="24"/>
  <c r="BE58" i="24"/>
  <c r="AR58" i="24"/>
  <c r="BC121" i="24"/>
  <c r="BE37" i="24"/>
  <c r="AL45" i="24"/>
  <c r="AV45" i="24"/>
  <c r="AV15" i="24"/>
  <c r="AI28" i="24"/>
  <c r="AW18" i="24"/>
  <c r="AW110" i="24"/>
  <c r="BI13" i="24"/>
  <c r="AW99" i="24"/>
  <c r="AV26" i="24"/>
  <c r="AT23" i="24"/>
  <c r="AL43" i="24"/>
  <c r="CJ24" i="24"/>
  <c r="AO60" i="24"/>
  <c r="BC27" i="24"/>
  <c r="AN32" i="24"/>
  <c r="AZ32" i="24"/>
  <c r="BA115" i="24"/>
  <c r="AY25" i="24"/>
  <c r="AZ106" i="24"/>
  <c r="AN21" i="24"/>
  <c r="AZ41" i="24"/>
  <c r="AX98" i="24"/>
  <c r="AJ15" i="24"/>
  <c r="AW35" i="24"/>
  <c r="AP72" i="24"/>
  <c r="CK37" i="24"/>
  <c r="AS25" i="24"/>
  <c r="AU83" i="24"/>
  <c r="BH40" i="24"/>
  <c r="AW56" i="24"/>
  <c r="AK11" i="24"/>
  <c r="BC35" i="24"/>
  <c r="AQ120" i="24"/>
  <c r="AO12" i="24"/>
  <c r="AV30" i="24"/>
  <c r="BE13" i="24"/>
  <c r="CJ51" i="24"/>
  <c r="AR57" i="24"/>
  <c r="AI34" i="24"/>
  <c r="AT13" i="24"/>
  <c r="BG35" i="24"/>
  <c r="BH51" i="24"/>
  <c r="BF84" i="24"/>
  <c r="AL38" i="24"/>
  <c r="CK41" i="24"/>
  <c r="BC51" i="24"/>
  <c r="AX43" i="24"/>
  <c r="BI49" i="24"/>
  <c r="BH70" i="24"/>
  <c r="BD25" i="24"/>
  <c r="AP78" i="24"/>
  <c r="AZ30" i="24"/>
  <c r="CJ15" i="24"/>
  <c r="AK21" i="24"/>
  <c r="AP25" i="24"/>
  <c r="AV105" i="24"/>
  <c r="BA24" i="24"/>
  <c r="CI56" i="24"/>
  <c r="BH20" i="24"/>
  <c r="AO43" i="24"/>
  <c r="AX193" i="24"/>
  <c r="AQ24" i="24"/>
  <c r="AX13" i="24"/>
  <c r="BH38" i="24"/>
  <c r="BD27" i="24"/>
  <c r="AP70" i="24"/>
  <c r="AY20" i="24"/>
  <c r="AV13" i="24"/>
  <c r="CE13" i="24" l="1"/>
  <c r="CY24" i="24"/>
  <c r="CS24" i="24"/>
  <c r="CW43" i="24"/>
  <c r="CX43" i="24"/>
  <c r="CZ43" i="24"/>
  <c r="CR43" i="24"/>
  <c r="CL56" i="24"/>
  <c r="BY24" i="24"/>
  <c r="BZ24" i="24"/>
  <c r="CM15" i="24"/>
  <c r="CN41" i="24"/>
  <c r="BK38" i="24"/>
  <c r="BT13" i="24"/>
  <c r="BO13" i="24"/>
  <c r="CD13" i="24"/>
  <c r="BU13" i="24"/>
  <c r="BL13" i="24"/>
  <c r="DA57" i="24"/>
  <c r="DC57" i="24" s="1"/>
  <c r="CM51" i="24"/>
  <c r="CE30" i="24"/>
  <c r="CX12" i="24"/>
  <c r="CR12" i="24"/>
  <c r="CZ12" i="24"/>
  <c r="CW12" i="24"/>
  <c r="CF56" i="24"/>
  <c r="BQ25" i="24"/>
  <c r="BV25" i="24"/>
  <c r="CN37" i="24"/>
  <c r="CF35" i="24"/>
  <c r="CQ21" i="24"/>
  <c r="CQ32" i="24"/>
  <c r="CM24" i="24"/>
  <c r="BK43" i="24"/>
  <c r="BL23" i="24"/>
  <c r="BU23" i="24"/>
  <c r="CD23" i="24"/>
  <c r="BT23" i="24"/>
  <c r="BO23" i="24"/>
  <c r="CE26" i="24"/>
  <c r="BJ13" i="24"/>
  <c r="CF18" i="24"/>
  <c r="CE15" i="24"/>
  <c r="CE45" i="24"/>
  <c r="BK45" i="24"/>
  <c r="CY12" i="24"/>
  <c r="CS12" i="24"/>
  <c r="CF19" i="24"/>
  <c r="CN46" i="24"/>
  <c r="CF8" i="24"/>
  <c r="CR10" i="24"/>
  <c r="CW10" i="24"/>
  <c r="CX10" i="24"/>
  <c r="CZ10" i="24"/>
  <c r="BV18" i="24"/>
  <c r="BQ18" i="24"/>
  <c r="BK40" i="24"/>
  <c r="BY37" i="24"/>
  <c r="BZ37" i="24"/>
  <c r="CN19" i="24"/>
  <c r="CF27" i="24"/>
  <c r="BK28" i="24"/>
  <c r="CX9" i="24"/>
  <c r="CW9" i="24"/>
  <c r="CZ9" i="24"/>
  <c r="CR9" i="24"/>
  <c r="DA17" i="24"/>
  <c r="DC17" i="24" s="1"/>
  <c r="BP14" i="24"/>
  <c r="BY15" i="24"/>
  <c r="BZ15" i="24"/>
  <c r="CY21" i="24"/>
  <c r="CS21" i="24"/>
  <c r="BP32" i="24"/>
  <c r="CE12" i="24"/>
  <c r="CE19" i="24"/>
  <c r="DA18" i="24"/>
  <c r="DC18" i="24" s="1"/>
  <c r="CM45" i="24"/>
  <c r="CE38" i="24"/>
  <c r="BQ10" i="24"/>
  <c r="BV10" i="24"/>
  <c r="CS39" i="24"/>
  <c r="CY39" i="24"/>
  <c r="BY30" i="24"/>
  <c r="BZ30" i="24"/>
  <c r="CF30" i="24"/>
  <c r="BK42" i="24"/>
  <c r="CD35" i="24"/>
  <c r="BT35" i="24"/>
  <c r="BU35" i="24"/>
  <c r="BO35" i="24"/>
  <c r="BL35" i="24"/>
  <c r="BK24" i="24"/>
  <c r="CM32" i="24"/>
  <c r="BJ14" i="24"/>
  <c r="DA54" i="24"/>
  <c r="DC54" i="24" s="1"/>
  <c r="CL44" i="24"/>
  <c r="CP44" i="24" s="1"/>
  <c r="CZ31" i="24"/>
  <c r="CX31" i="24"/>
  <c r="CW31" i="24"/>
  <c r="CR31" i="24"/>
  <c r="BP16" i="24"/>
  <c r="BY38" i="24"/>
  <c r="BZ38" i="24"/>
  <c r="CN28" i="24"/>
  <c r="CE11" i="24"/>
  <c r="CA11" i="24"/>
  <c r="CQ36" i="24"/>
  <c r="CU36" i="24" s="1"/>
  <c r="CE8" i="24"/>
  <c r="BP8" i="24"/>
  <c r="CS57" i="24"/>
  <c r="CY57" i="24"/>
  <c r="CZ16" i="24"/>
  <c r="CX16" i="24"/>
  <c r="CR16" i="24"/>
  <c r="CW16" i="24"/>
  <c r="BL56" i="24"/>
  <c r="BU56" i="24"/>
  <c r="CD56" i="24"/>
  <c r="BO56" i="24"/>
  <c r="BT56" i="24"/>
  <c r="CD30" i="24"/>
  <c r="BO30" i="24"/>
  <c r="BL30" i="24"/>
  <c r="BU30" i="24"/>
  <c r="BT30" i="24"/>
  <c r="BP17" i="24"/>
  <c r="CY48" i="24"/>
  <c r="CS48" i="24"/>
  <c r="CM19" i="24"/>
  <c r="CQ29" i="24"/>
  <c r="CD45" i="24"/>
  <c r="BL45" i="24"/>
  <c r="BT45" i="24"/>
  <c r="BU45" i="24"/>
  <c r="BO45" i="24"/>
  <c r="CA40" i="24"/>
  <c r="CN25" i="24"/>
  <c r="CA20" i="24"/>
  <c r="CA36" i="24"/>
  <c r="CF50" i="24"/>
  <c r="CN21" i="24"/>
  <c r="CL12" i="24"/>
  <c r="BK49" i="24"/>
  <c r="CE10" i="24"/>
  <c r="CM50" i="24"/>
  <c r="CM44" i="24"/>
  <c r="CY46" i="24"/>
  <c r="CS46" i="24"/>
  <c r="CF54" i="24"/>
  <c r="CF16" i="24"/>
  <c r="CS37" i="24"/>
  <c r="CY37" i="24"/>
  <c r="BJ16" i="24"/>
  <c r="DA22" i="24"/>
  <c r="DC22" i="24" s="1"/>
  <c r="CN24" i="24"/>
  <c r="BY28" i="24"/>
  <c r="BZ28" i="24"/>
  <c r="DA9" i="24"/>
  <c r="DC9" i="24" s="1"/>
  <c r="CM3" i="24"/>
  <c r="CS29" i="24"/>
  <c r="CY29" i="24"/>
  <c r="DA13" i="24"/>
  <c r="DC13" i="24" s="1"/>
  <c r="BK16" i="24"/>
  <c r="CN38" i="24"/>
  <c r="BL8" i="24"/>
  <c r="BU8" i="24"/>
  <c r="BT8" i="24"/>
  <c r="CD8" i="24"/>
  <c r="BO8" i="24"/>
  <c r="CQ27" i="24"/>
  <c r="CU27" i="24" s="1"/>
  <c r="CR24" i="24"/>
  <c r="CW24" i="24"/>
  <c r="CZ24" i="24"/>
  <c r="CX24" i="24"/>
  <c r="CR11" i="24"/>
  <c r="CZ11" i="24"/>
  <c r="CX11" i="24"/>
  <c r="CW11" i="24"/>
  <c r="BK21" i="24"/>
  <c r="CX14" i="24"/>
  <c r="CR14" i="24"/>
  <c r="CZ14" i="24"/>
  <c r="CW14" i="24"/>
  <c r="CY38" i="24"/>
  <c r="CS38" i="24"/>
  <c r="CS55" i="24"/>
  <c r="CY55" i="24"/>
  <c r="BQ21" i="24"/>
  <c r="BV21" i="24"/>
  <c r="CN57" i="24"/>
  <c r="CY15" i="24"/>
  <c r="CS15" i="24"/>
  <c r="CM11" i="24"/>
  <c r="CQ20" i="24"/>
  <c r="CU20" i="24" s="1"/>
  <c r="BP40" i="24"/>
  <c r="BT17" i="24"/>
  <c r="BU17" i="24"/>
  <c r="BO17" i="24"/>
  <c r="CD17" i="24"/>
  <c r="BL17" i="24"/>
  <c r="CN50" i="24"/>
  <c r="BY18" i="24"/>
  <c r="BZ18" i="24"/>
  <c r="CY31" i="24"/>
  <c r="CS31" i="24"/>
  <c r="CD46" i="24"/>
  <c r="CH46" i="24" s="1"/>
  <c r="BT46" i="24"/>
  <c r="BX46" i="24" s="1"/>
  <c r="BO46" i="24"/>
  <c r="BU46" i="24"/>
  <c r="BL46" i="24"/>
  <c r="BP52" i="24"/>
  <c r="BO12" i="24"/>
  <c r="CD12" i="24"/>
  <c r="BT12" i="24"/>
  <c r="BL12" i="24"/>
  <c r="BU12" i="24"/>
  <c r="CE57" i="24"/>
  <c r="CA50" i="24"/>
  <c r="CA21" i="24"/>
  <c r="CA10" i="24"/>
  <c r="CS14" i="24"/>
  <c r="CY14" i="24"/>
  <c r="CN11" i="24"/>
  <c r="DA24" i="24"/>
  <c r="DC24" i="24" s="1"/>
  <c r="BK32" i="24"/>
  <c r="CF21" i="24"/>
  <c r="CQ26" i="24"/>
  <c r="CF14" i="24"/>
  <c r="CY10" i="24"/>
  <c r="CS10" i="24"/>
  <c r="BQ14" i="24"/>
  <c r="BV14" i="24"/>
  <c r="BJ9" i="24"/>
  <c r="BK22" i="24"/>
  <c r="CA30" i="24"/>
  <c r="CM39" i="24"/>
  <c r="CZ25" i="24"/>
  <c r="CW25" i="24"/>
  <c r="CX25" i="24"/>
  <c r="CR25" i="24"/>
  <c r="BK17" i="24"/>
  <c r="BM17" i="24" s="1"/>
  <c r="BQ36" i="24"/>
  <c r="BV36" i="24"/>
  <c r="CN35" i="24"/>
  <c r="CL10" i="24"/>
  <c r="BJ23" i="24"/>
  <c r="BT15" i="24"/>
  <c r="BL15" i="24"/>
  <c r="CD15" i="24"/>
  <c r="BU15" i="24"/>
  <c r="BO15" i="24"/>
  <c r="CN20" i="24"/>
  <c r="BO10" i="24"/>
  <c r="BU10" i="24"/>
  <c r="BT10" i="24"/>
  <c r="BL10" i="24"/>
  <c r="CD10" i="24"/>
  <c r="BZ8" i="24"/>
  <c r="BY8" i="24"/>
  <c r="CM42" i="24"/>
  <c r="BO57" i="24"/>
  <c r="BU57" i="24"/>
  <c r="CD57" i="24"/>
  <c r="BL57" i="24"/>
  <c r="BT57" i="24"/>
  <c r="CQ44" i="24"/>
  <c r="CN30" i="24"/>
  <c r="CY28" i="24"/>
  <c r="CS28" i="24"/>
  <c r="CL47" i="24"/>
  <c r="CD18" i="24"/>
  <c r="BT18" i="24"/>
  <c r="BU18" i="24"/>
  <c r="BO18" i="24"/>
  <c r="BL18" i="24"/>
  <c r="CE16" i="24"/>
  <c r="CE32" i="24"/>
  <c r="CA13" i="24"/>
  <c r="CL14" i="24"/>
  <c r="CN43" i="24"/>
  <c r="CF57" i="24"/>
  <c r="DA19" i="24"/>
  <c r="DC19" i="24" s="1"/>
  <c r="CL16" i="24"/>
  <c r="BQ41" i="24"/>
  <c r="BV41" i="24"/>
  <c r="CQ14" i="24"/>
  <c r="BK14" i="24"/>
  <c r="CE20" i="24"/>
  <c r="CL8" i="24"/>
  <c r="CQ19" i="24"/>
  <c r="CM22" i="24"/>
  <c r="CN17" i="24"/>
  <c r="CM47" i="24"/>
  <c r="CF20" i="24"/>
  <c r="CN29" i="24"/>
  <c r="BJ21" i="24"/>
  <c r="CQ28" i="24"/>
  <c r="CU28" i="24" s="1"/>
  <c r="CE14" i="24"/>
  <c r="CQ37" i="24"/>
  <c r="CQ48" i="24"/>
  <c r="CF17" i="24"/>
  <c r="CA37" i="24"/>
  <c r="CE46" i="24"/>
  <c r="CA33" i="24"/>
  <c r="BK15" i="24"/>
  <c r="BM15" i="24" s="1"/>
  <c r="CN47" i="24"/>
  <c r="BZ52" i="24"/>
  <c r="BY52" i="24"/>
  <c r="CL20" i="24"/>
  <c r="BJ35" i="24"/>
  <c r="BU42" i="24"/>
  <c r="BL42" i="24"/>
  <c r="BT42" i="24"/>
  <c r="BX42" i="24" s="1"/>
  <c r="BO42" i="24"/>
  <c r="CD42" i="24"/>
  <c r="DA27" i="24"/>
  <c r="DC27" i="24" s="1"/>
  <c r="CE40" i="24"/>
  <c r="CE22" i="24"/>
  <c r="CD54" i="24"/>
  <c r="BT54" i="24"/>
  <c r="BU54" i="24"/>
  <c r="BL54" i="24"/>
  <c r="BO54" i="24"/>
  <c r="CQ18" i="24"/>
  <c r="BY43" i="24"/>
  <c r="BZ43" i="24"/>
  <c r="BP38" i="24"/>
  <c r="CL46" i="24"/>
  <c r="BK39" i="24"/>
  <c r="CQ12" i="24"/>
  <c r="CY49" i="24"/>
  <c r="CS49" i="24"/>
  <c r="CL3" i="24"/>
  <c r="CL40" i="24"/>
  <c r="BK20" i="24"/>
  <c r="BZ23" i="24"/>
  <c r="BY23" i="24"/>
  <c r="DA52" i="24"/>
  <c r="DC52" i="24" s="1"/>
  <c r="BP15" i="24"/>
  <c r="BL44" i="24"/>
  <c r="BO44" i="24"/>
  <c r="BS44" i="24" s="1"/>
  <c r="CD44" i="24"/>
  <c r="BT44" i="24"/>
  <c r="BX44" i="24" s="1"/>
  <c r="BU44" i="24"/>
  <c r="BP44" i="24"/>
  <c r="CM20" i="24"/>
  <c r="CF9" i="24"/>
  <c r="CX45" i="24"/>
  <c r="CR45" i="24"/>
  <c r="CZ45" i="24"/>
  <c r="CW45" i="24"/>
  <c r="CR26" i="24"/>
  <c r="CW26" i="24"/>
  <c r="CZ26" i="24"/>
  <c r="CX26" i="24"/>
  <c r="CM18" i="24"/>
  <c r="DA11" i="24"/>
  <c r="DC11" i="24" s="1"/>
  <c r="CL15" i="24"/>
  <c r="CF10" i="24"/>
  <c r="CN16" i="24"/>
  <c r="BY32" i="24"/>
  <c r="CC32" i="24" s="1"/>
  <c r="BZ32" i="24"/>
  <c r="CM37" i="24"/>
  <c r="BJ10" i="24"/>
  <c r="CW20" i="24"/>
  <c r="CR20" i="24"/>
  <c r="CX20" i="24"/>
  <c r="CZ20" i="24"/>
  <c r="BQ40" i="24"/>
  <c r="BV40" i="24"/>
  <c r="CM35" i="24"/>
  <c r="CL18" i="24"/>
  <c r="CA31" i="24"/>
  <c r="DA51" i="24"/>
  <c r="DC51" i="24" s="1"/>
  <c r="CL53" i="24"/>
  <c r="CM46" i="24"/>
  <c r="BK34" i="24"/>
  <c r="CN13" i="24"/>
  <c r="CL30" i="24"/>
  <c r="CM9" i="24"/>
  <c r="CQ54" i="24"/>
  <c r="BQ49" i="24"/>
  <c r="BV49" i="24"/>
  <c r="BY25" i="24"/>
  <c r="BZ25" i="24"/>
  <c r="DA35" i="24"/>
  <c r="DC35" i="24" s="1"/>
  <c r="CF51" i="24"/>
  <c r="DA53" i="24"/>
  <c r="DC53" i="24" s="1"/>
  <c r="BY13" i="24"/>
  <c r="BZ13" i="24"/>
  <c r="CM29" i="24"/>
  <c r="DA15" i="24"/>
  <c r="DC15" i="24" s="1"/>
  <c r="CQ42" i="24"/>
  <c r="BY27" i="24"/>
  <c r="BZ27" i="24"/>
  <c r="BV22" i="24"/>
  <c r="BQ22" i="24"/>
  <c r="DA25" i="24"/>
  <c r="DC25" i="24" s="1"/>
  <c r="CA28" i="24"/>
  <c r="CE29" i="24"/>
  <c r="CN33" i="24"/>
  <c r="BK8" i="24"/>
  <c r="BM8" i="24" s="1"/>
  <c r="CR53" i="24"/>
  <c r="CW53" i="24"/>
  <c r="CZ53" i="24"/>
  <c r="CX53" i="24"/>
  <c r="BK27" i="24"/>
  <c r="BJ24" i="24"/>
  <c r="CQ50" i="24"/>
  <c r="CX18" i="24"/>
  <c r="CZ18" i="24"/>
  <c r="CW18" i="24"/>
  <c r="CR18" i="24"/>
  <c r="CL33" i="24"/>
  <c r="DA10" i="24"/>
  <c r="DC10" i="24" s="1"/>
  <c r="CA25" i="24"/>
  <c r="CZ15" i="24"/>
  <c r="CR15" i="24"/>
  <c r="CW15" i="24"/>
  <c r="CX15" i="24"/>
  <c r="CN22" i="24"/>
  <c r="BP31" i="24"/>
  <c r="DA31" i="24"/>
  <c r="DC31" i="24" s="1"/>
  <c r="BL49" i="24"/>
  <c r="BU49" i="24"/>
  <c r="BT49" i="24"/>
  <c r="CD49" i="24"/>
  <c r="BO49" i="24"/>
  <c r="BP18" i="24"/>
  <c r="CN27" i="24"/>
  <c r="CN10" i="24"/>
  <c r="BQ31" i="24"/>
  <c r="BV31" i="24"/>
  <c r="CQ8" i="24"/>
  <c r="BZ10" i="24"/>
  <c r="BY10" i="24"/>
  <c r="CC10" i="24" s="1"/>
  <c r="CA9" i="24"/>
  <c r="BJ22" i="24"/>
  <c r="CF25" i="24"/>
  <c r="BV32" i="24"/>
  <c r="BQ32" i="24"/>
  <c r="CW42" i="24"/>
  <c r="CZ42" i="24"/>
  <c r="CR42" i="24"/>
  <c r="CX42" i="24"/>
  <c r="CA8" i="24"/>
  <c r="CS53" i="24"/>
  <c r="CY53" i="24"/>
  <c r="CY33" i="24"/>
  <c r="CS33" i="24"/>
  <c r="BJ20" i="24"/>
  <c r="CA46" i="24"/>
  <c r="BZ40" i="24"/>
  <c r="BY40" i="24"/>
  <c r="CE18" i="24"/>
  <c r="DA38" i="24"/>
  <c r="DC38" i="24" s="1"/>
  <c r="CM12" i="24"/>
  <c r="BK9" i="24"/>
  <c r="BQ47" i="24"/>
  <c r="BV47" i="24"/>
  <c r="BP10" i="24"/>
  <c r="BP35" i="24"/>
  <c r="CR48" i="24"/>
  <c r="CX48" i="24"/>
  <c r="CW48" i="24"/>
  <c r="CZ48" i="24"/>
  <c r="CN51" i="24"/>
  <c r="CA52" i="24"/>
  <c r="CQ23" i="24"/>
  <c r="CF22" i="24"/>
  <c r="CY23" i="24"/>
  <c r="CS23" i="24"/>
  <c r="BU9" i="24"/>
  <c r="BL9" i="24"/>
  <c r="CD9" i="24"/>
  <c r="BO9" i="24"/>
  <c r="BT9" i="24"/>
  <c r="CN14" i="24"/>
  <c r="CY9" i="24"/>
  <c r="CS9" i="24"/>
  <c r="CA14" i="24"/>
  <c r="BQ45" i="24"/>
  <c r="BV45" i="24"/>
  <c r="CN3" i="24"/>
  <c r="CF42" i="24"/>
  <c r="CM23" i="24"/>
  <c r="CL54" i="24"/>
  <c r="CN12" i="24"/>
  <c r="BP51" i="24"/>
  <c r="BP19" i="24"/>
  <c r="BZ44" i="24"/>
  <c r="BY44" i="24"/>
  <c r="BP21" i="24"/>
  <c r="BK18" i="24"/>
  <c r="BM18" i="24" s="1"/>
  <c r="BT40" i="24"/>
  <c r="BL40" i="24"/>
  <c r="BU40" i="24"/>
  <c r="CD40" i="24"/>
  <c r="BO40" i="24"/>
  <c r="CW27" i="24"/>
  <c r="CZ27" i="24"/>
  <c r="CX27" i="24"/>
  <c r="CR27" i="24"/>
  <c r="BY21" i="24"/>
  <c r="BZ21" i="24"/>
  <c r="BP30" i="24"/>
  <c r="CN56" i="24"/>
  <c r="CM56" i="24"/>
  <c r="CA12" i="24"/>
  <c r="DA28" i="24"/>
  <c r="DC28" i="24" s="1"/>
  <c r="BK25" i="24"/>
  <c r="CF44" i="24"/>
  <c r="CW49" i="24"/>
  <c r="CZ49" i="24"/>
  <c r="CR49" i="24"/>
  <c r="CX49" i="24"/>
  <c r="CA24" i="24"/>
  <c r="CQ22" i="24"/>
  <c r="CE25" i="24"/>
  <c r="CQ34" i="24"/>
  <c r="CU34" i="24" s="1"/>
  <c r="BQ29" i="24"/>
  <c r="BV29" i="24"/>
  <c r="BP34" i="24"/>
  <c r="DA12" i="24"/>
  <c r="DC12" i="24" s="1"/>
  <c r="BJ19" i="24"/>
  <c r="CD21" i="24"/>
  <c r="BL21" i="24"/>
  <c r="BU21" i="24"/>
  <c r="BT21" i="24"/>
  <c r="BO21" i="24"/>
  <c r="CL22" i="24"/>
  <c r="CM17" i="24"/>
  <c r="BZ31" i="24"/>
  <c r="BY31" i="24"/>
  <c r="BY50" i="24"/>
  <c r="BZ50" i="24"/>
  <c r="BJ27" i="24"/>
  <c r="BP24" i="24"/>
  <c r="BQ54" i="24"/>
  <c r="BV54" i="24"/>
  <c r="CX17" i="24"/>
  <c r="CW17" i="24"/>
  <c r="CZ17" i="24"/>
  <c r="CR17" i="24"/>
  <c r="BP57" i="24"/>
  <c r="CF12" i="24"/>
  <c r="BU52" i="24"/>
  <c r="BO52" i="24"/>
  <c r="BS52" i="24" s="1"/>
  <c r="CD52" i="24"/>
  <c r="BL52" i="24"/>
  <c r="BT52" i="24"/>
  <c r="CL38" i="24"/>
  <c r="CN34" i="24"/>
  <c r="CE42" i="24"/>
  <c r="CA18" i="24"/>
  <c r="BJ8" i="24"/>
  <c r="CA44" i="24"/>
  <c r="CF13" i="24"/>
  <c r="CF15" i="24"/>
  <c r="CF49" i="24"/>
  <c r="BK44" i="24"/>
  <c r="BM44" i="24" s="1"/>
  <c r="BP25" i="24"/>
  <c r="CE53" i="24"/>
  <c r="BV13" i="24"/>
  <c r="BQ13" i="24"/>
  <c r="CS22" i="24"/>
  <c r="CY22" i="24"/>
  <c r="BU36" i="24"/>
  <c r="BO36" i="24"/>
  <c r="CD36" i="24"/>
  <c r="BL36" i="24"/>
  <c r="BT36" i="24"/>
  <c r="BV26" i="24"/>
  <c r="BQ26" i="24"/>
  <c r="DA44" i="24"/>
  <c r="DC44" i="24" s="1"/>
  <c r="BO38" i="24"/>
  <c r="BL38" i="24"/>
  <c r="CD38" i="24"/>
  <c r="BT38" i="24"/>
  <c r="BU38" i="24"/>
  <c r="BQ12" i="24"/>
  <c r="BV12" i="24"/>
  <c r="CA23" i="24"/>
  <c r="DA37" i="24"/>
  <c r="DC37" i="24" s="1"/>
  <c r="CW35" i="24"/>
  <c r="CR35" i="24"/>
  <c r="CX35" i="24"/>
  <c r="CZ35" i="24"/>
  <c r="CE41" i="24"/>
  <c r="CX13" i="24"/>
  <c r="CR13" i="24"/>
  <c r="CW13" i="24"/>
  <c r="CZ13" i="24"/>
  <c r="CN23" i="24"/>
  <c r="CF11" i="24"/>
  <c r="CM38" i="24"/>
  <c r="BQ34" i="24"/>
  <c r="BV34" i="24"/>
  <c r="CY8" i="24"/>
  <c r="CS8" i="24"/>
  <c r="CQ52" i="24"/>
  <c r="CY27" i="24"/>
  <c r="CS27" i="24"/>
  <c r="CT27" i="24" s="1"/>
  <c r="BJ30" i="24"/>
  <c r="CL17" i="24"/>
  <c r="BO26" i="24"/>
  <c r="BL26" i="24"/>
  <c r="CD26" i="24"/>
  <c r="BT26" i="24"/>
  <c r="BU26" i="24"/>
  <c r="CW34" i="24"/>
  <c r="CR34" i="24"/>
  <c r="CZ34" i="24"/>
  <c r="CX34" i="24"/>
  <c r="CA22" i="24"/>
  <c r="BO47" i="24"/>
  <c r="BL47" i="24"/>
  <c r="BU47" i="24"/>
  <c r="CD47" i="24"/>
  <c r="BT47" i="24"/>
  <c r="BK37" i="24"/>
  <c r="BM37" i="24" s="1"/>
  <c r="CL21" i="24"/>
  <c r="CF38" i="24"/>
  <c r="BK10" i="24"/>
  <c r="BM10" i="24" s="1"/>
  <c r="CM28" i="24"/>
  <c r="BK30" i="24"/>
  <c r="BM30" i="24" s="1"/>
  <c r="BV55" i="24"/>
  <c r="BQ55" i="24"/>
  <c r="CX47" i="24"/>
  <c r="CW47" i="24"/>
  <c r="CR47" i="24"/>
  <c r="CZ47" i="24"/>
  <c r="BY34" i="24"/>
  <c r="BZ34" i="24"/>
  <c r="CQ40" i="24"/>
  <c r="CF39" i="24"/>
  <c r="CR8" i="24"/>
  <c r="CX8" i="24"/>
  <c r="CW8" i="24"/>
  <c r="CZ8" i="24"/>
  <c r="BP45" i="24"/>
  <c r="BZ39" i="24"/>
  <c r="BY39" i="24"/>
  <c r="CL50" i="24"/>
  <c r="BK35" i="24"/>
  <c r="BM35" i="24" s="1"/>
  <c r="CM26" i="24"/>
  <c r="BK19" i="24"/>
  <c r="BM19" i="24" s="1"/>
  <c r="BZ33" i="24"/>
  <c r="BY33" i="24"/>
  <c r="BQ43" i="24"/>
  <c r="BV43" i="24"/>
  <c r="BJ25" i="24"/>
  <c r="CN31" i="24"/>
  <c r="CQ43" i="24"/>
  <c r="BL25" i="24"/>
  <c r="BO25" i="24"/>
  <c r="CD25" i="24"/>
  <c r="BU25" i="24"/>
  <c r="BT25" i="24"/>
  <c r="BQ57" i="24"/>
  <c r="BV57" i="24"/>
  <c r="BJ18" i="24"/>
  <c r="BZ56" i="24"/>
  <c r="BY56" i="24"/>
  <c r="CC56" i="24" s="1"/>
  <c r="CD19" i="24"/>
  <c r="BL19" i="24"/>
  <c r="BO19" i="24"/>
  <c r="BT19" i="24"/>
  <c r="BU19" i="24"/>
  <c r="BZ9" i="24"/>
  <c r="BY9" i="24"/>
  <c r="CF47" i="24"/>
  <c r="DA14" i="24"/>
  <c r="DC14" i="24" s="1"/>
  <c r="CQ56" i="24"/>
  <c r="CU56" i="24" s="1"/>
  <c r="BP9" i="24"/>
  <c r="CF32" i="24"/>
  <c r="CN48" i="24"/>
  <c r="CL42" i="24"/>
  <c r="BP26" i="24"/>
  <c r="BQ15" i="24"/>
  <c r="BV15" i="24"/>
  <c r="CL19" i="24"/>
  <c r="BJ11" i="24"/>
  <c r="BZ17" i="24"/>
  <c r="BY17" i="24"/>
  <c r="CY45" i="24"/>
  <c r="CS45" i="24"/>
  <c r="CQ46" i="24"/>
  <c r="CQ11" i="24"/>
  <c r="CU11" i="24" s="1"/>
  <c r="CZ33" i="24"/>
  <c r="CX33" i="24"/>
  <c r="CW33" i="24"/>
  <c r="CR33" i="24"/>
  <c r="CL43" i="24"/>
  <c r="CQ31" i="24"/>
  <c r="BJ17" i="24"/>
  <c r="CW52" i="24"/>
  <c r="CR52" i="24"/>
  <c r="CX52" i="24"/>
  <c r="CZ52" i="24"/>
  <c r="CL36" i="24"/>
  <c r="CE48" i="24"/>
  <c r="BZ48" i="24"/>
  <c r="BY48" i="24"/>
  <c r="CE39" i="24"/>
  <c r="BU14" i="24"/>
  <c r="BL14" i="24"/>
  <c r="BT14" i="24"/>
  <c r="CD14" i="24"/>
  <c r="BO14" i="24"/>
  <c r="CS30" i="24"/>
  <c r="CY30" i="24"/>
  <c r="CL45" i="24"/>
  <c r="CL27" i="24"/>
  <c r="BJ36" i="24"/>
  <c r="BV33" i="24"/>
  <c r="BQ33" i="24"/>
  <c r="CE27" i="24"/>
  <c r="CL13" i="24"/>
  <c r="CM57" i="24"/>
  <c r="CL34" i="24"/>
  <c r="BZ26" i="24"/>
  <c r="BY26" i="24"/>
  <c r="CA26" i="24"/>
  <c r="CM16" i="24"/>
  <c r="CN15" i="24"/>
  <c r="CQ33" i="24"/>
  <c r="CZ32" i="24"/>
  <c r="CW32" i="24"/>
  <c r="CX32" i="24"/>
  <c r="CR32" i="24"/>
  <c r="BV9" i="24"/>
  <c r="BQ9" i="24"/>
  <c r="CQ35" i="24"/>
  <c r="CL55" i="24"/>
  <c r="BJ29" i="24"/>
  <c r="BO39" i="24"/>
  <c r="CD39" i="24"/>
  <c r="BT39" i="24"/>
  <c r="BL39" i="24"/>
  <c r="BU39" i="24"/>
  <c r="BK50" i="24"/>
  <c r="BP12" i="24"/>
  <c r="BK23" i="24"/>
  <c r="BM23" i="24" s="1"/>
  <c r="BK26" i="24"/>
  <c r="BM26" i="24" s="1"/>
  <c r="CM34" i="24"/>
  <c r="BQ19" i="24"/>
  <c r="BV19" i="24"/>
  <c r="BJ37" i="24"/>
  <c r="BJ33" i="24"/>
  <c r="CQ24" i="24"/>
  <c r="CZ19" i="24"/>
  <c r="CW19" i="24"/>
  <c r="CX19" i="24"/>
  <c r="CR19" i="24"/>
  <c r="BV23" i="24"/>
  <c r="BQ23" i="24"/>
  <c r="CF31" i="24"/>
  <c r="CM31" i="24"/>
  <c r="CN18" i="24"/>
  <c r="CA41" i="24"/>
  <c r="CR39" i="24"/>
  <c r="CW39" i="24"/>
  <c r="CZ39" i="24"/>
  <c r="CX39" i="24"/>
  <c r="CY42" i="24"/>
  <c r="CS42" i="24"/>
  <c r="BT27" i="24"/>
  <c r="BL27" i="24"/>
  <c r="BU27" i="24"/>
  <c r="CD27" i="24"/>
  <c r="BO27" i="24"/>
  <c r="CL48" i="24"/>
  <c r="CN42" i="24"/>
  <c r="BY36" i="24"/>
  <c r="BZ36" i="24"/>
  <c r="CM48" i="24"/>
  <c r="CA29" i="24"/>
  <c r="BO24" i="24"/>
  <c r="BT24" i="24"/>
  <c r="CD24" i="24"/>
  <c r="BU24" i="24"/>
  <c r="BL24" i="24"/>
  <c r="CN45" i="24"/>
  <c r="CE24" i="24"/>
  <c r="BZ19" i="24"/>
  <c r="BY19" i="24"/>
  <c r="CZ40" i="24"/>
  <c r="CR40" i="24"/>
  <c r="CX40" i="24"/>
  <c r="CW40" i="24"/>
  <c r="BL16" i="24"/>
  <c r="BO16" i="24"/>
  <c r="BT16" i="24"/>
  <c r="BU16" i="24"/>
  <c r="CD16" i="24"/>
  <c r="CL32" i="24"/>
  <c r="CP32" i="24" s="1"/>
  <c r="BQ16" i="24"/>
  <c r="BV16" i="24"/>
  <c r="CM27" i="24"/>
  <c r="BY49" i="24"/>
  <c r="BZ49" i="24"/>
  <c r="CR56" i="24"/>
  <c r="CW56" i="24"/>
  <c r="CX56" i="24"/>
  <c r="CZ56" i="24"/>
  <c r="CX55" i="24"/>
  <c r="CZ55" i="24"/>
  <c r="CW55" i="24"/>
  <c r="CR55" i="24"/>
  <c r="CE9" i="24"/>
  <c r="BJ12" i="24"/>
  <c r="CM40" i="24"/>
  <c r="CF26" i="24"/>
  <c r="CQ17" i="24"/>
  <c r="CL39" i="24"/>
  <c r="BP11" i="24"/>
  <c r="CZ51" i="24"/>
  <c r="CX51" i="24"/>
  <c r="CR51" i="24"/>
  <c r="CW51" i="24"/>
  <c r="CD53" i="24"/>
  <c r="BL53" i="24"/>
  <c r="BO53" i="24"/>
  <c r="BT53" i="24"/>
  <c r="BU53" i="24"/>
  <c r="BV8" i="24"/>
  <c r="BQ8" i="24"/>
  <c r="BQ30" i="24"/>
  <c r="BV30" i="24"/>
  <c r="CA35" i="24"/>
  <c r="CF23" i="24"/>
  <c r="BJ34" i="24"/>
  <c r="CA39" i="24"/>
  <c r="BK29" i="24"/>
  <c r="BK55" i="24"/>
  <c r="BZ42" i="24"/>
  <c r="BY42" i="24"/>
  <c r="CA51" i="24"/>
  <c r="DA40" i="24"/>
  <c r="DC40" i="24" s="1"/>
  <c r="CW41" i="24"/>
  <c r="CR41" i="24"/>
  <c r="CZ41" i="24"/>
  <c r="CX41" i="24"/>
  <c r="CY18" i="24"/>
  <c r="CS18" i="24"/>
  <c r="CY26" i="24"/>
  <c r="CS26" i="24"/>
  <c r="BP29" i="24"/>
  <c r="CY19" i="24"/>
  <c r="CS19" i="24"/>
  <c r="CM8" i="24"/>
  <c r="CW44" i="24"/>
  <c r="CX44" i="24"/>
  <c r="CR44" i="24"/>
  <c r="CZ44" i="24"/>
  <c r="BZ22" i="24"/>
  <c r="BY22" i="24"/>
  <c r="BP37" i="24"/>
  <c r="CF40" i="24"/>
  <c r="CM30" i="24"/>
  <c r="BL29" i="24"/>
  <c r="CD29" i="24"/>
  <c r="BO29" i="24"/>
  <c r="BU29" i="24"/>
  <c r="BT29" i="24"/>
  <c r="CF41" i="24"/>
  <c r="CF34" i="24"/>
  <c r="CE50" i="24"/>
  <c r="CM10" i="24"/>
  <c r="CY47" i="24"/>
  <c r="CS47" i="24"/>
  <c r="CE17" i="24"/>
  <c r="CX46" i="24"/>
  <c r="CZ46" i="24"/>
  <c r="CW46" i="24"/>
  <c r="CR46" i="24"/>
  <c r="CS13" i="24"/>
  <c r="CY13" i="24"/>
  <c r="CA17" i="24"/>
  <c r="CX23" i="24"/>
  <c r="CW23" i="24"/>
  <c r="CZ23" i="24"/>
  <c r="CR23" i="24"/>
  <c r="BV20" i="24"/>
  <c r="BQ20" i="24"/>
  <c r="CQ39" i="24"/>
  <c r="DA26" i="24"/>
  <c r="DC26" i="24" s="1"/>
  <c r="BK12" i="24"/>
  <c r="BM12" i="24" s="1"/>
  <c r="DA49" i="24"/>
  <c r="DC49" i="24" s="1"/>
  <c r="BZ11" i="24"/>
  <c r="BY11" i="24"/>
  <c r="BZ35" i="24"/>
  <c r="BY35" i="24"/>
  <c r="CN40" i="24"/>
  <c r="BQ35" i="24"/>
  <c r="BV35" i="24"/>
  <c r="CN8" i="24"/>
  <c r="CQ13" i="24"/>
  <c r="CE51" i="24"/>
  <c r="BP48" i="24"/>
  <c r="BT32" i="24"/>
  <c r="BU32" i="24"/>
  <c r="CD32" i="24"/>
  <c r="BO32" i="24"/>
  <c r="BL32" i="24"/>
  <c r="CS44" i="24"/>
  <c r="CY44" i="24"/>
  <c r="CY32" i="24"/>
  <c r="CS32" i="24"/>
  <c r="CM25" i="24"/>
  <c r="BK11" i="24"/>
  <c r="DA8" i="24"/>
  <c r="DC8" i="24" s="1"/>
  <c r="BJ26" i="24"/>
  <c r="CD37" i="24"/>
  <c r="BL37" i="24"/>
  <c r="BU37" i="24"/>
  <c r="BO37" i="24"/>
  <c r="BT37" i="24"/>
  <c r="CY52" i="24"/>
  <c r="CS52" i="24"/>
  <c r="CN55" i="24"/>
  <c r="BK53" i="24"/>
  <c r="BM53" i="24" s="1"/>
  <c r="CN52" i="24"/>
  <c r="BP41" i="24"/>
  <c r="CQ10" i="24"/>
  <c r="BK47" i="24"/>
  <c r="BM47" i="24" s="1"/>
  <c r="CA42" i="24"/>
  <c r="CQ9" i="24"/>
  <c r="BZ16" i="24"/>
  <c r="BY16" i="24"/>
  <c r="BQ39" i="24"/>
  <c r="BV39" i="24"/>
  <c r="BK13" i="24"/>
  <c r="BM13" i="24" s="1"/>
  <c r="CA53" i="24"/>
  <c r="BZ12" i="24"/>
  <c r="BY12" i="24"/>
  <c r="CF36" i="24"/>
  <c r="BU22" i="24"/>
  <c r="BT22" i="24"/>
  <c r="BO22" i="24"/>
  <c r="CD22" i="24"/>
  <c r="BL22" i="24"/>
  <c r="CA45" i="24"/>
  <c r="CE33" i="24"/>
  <c r="CN26" i="24"/>
  <c r="CE55" i="24"/>
  <c r="BP39" i="24"/>
  <c r="CA16" i="24"/>
  <c r="CF37" i="24"/>
  <c r="CX36" i="24"/>
  <c r="CR36" i="24"/>
  <c r="CZ36" i="24"/>
  <c r="CW36" i="24"/>
  <c r="CA15" i="24"/>
  <c r="BK56" i="24"/>
  <c r="BM56" i="24" s="1"/>
  <c r="BP33" i="24"/>
  <c r="CN9" i="24"/>
  <c r="CM21" i="24"/>
  <c r="BP27" i="24"/>
  <c r="CS16" i="24"/>
  <c r="CY16" i="24"/>
  <c r="CL11" i="24"/>
  <c r="CE56" i="24"/>
  <c r="BY14" i="24"/>
  <c r="BZ14" i="24"/>
  <c r="BQ17" i="24"/>
  <c r="BR17" i="24" s="1"/>
  <c r="BV17" i="24"/>
  <c r="CA19" i="24"/>
  <c r="BZ46" i="24"/>
  <c r="BY46" i="24"/>
  <c r="BV24" i="24"/>
  <c r="BQ24" i="24"/>
  <c r="CL23" i="24"/>
  <c r="CL26" i="24"/>
  <c r="CP26" i="24" s="1"/>
  <c r="BT48" i="24"/>
  <c r="BU48" i="24"/>
  <c r="BO48" i="24"/>
  <c r="CD48" i="24"/>
  <c r="BL48" i="24"/>
  <c r="CE36" i="24"/>
  <c r="BP28" i="24"/>
  <c r="CS20" i="24"/>
  <c r="CT20" i="24" s="1"/>
  <c r="CY20" i="24"/>
  <c r="CQ16" i="24"/>
  <c r="CX21" i="24"/>
  <c r="CW21" i="24"/>
  <c r="CR21" i="24"/>
  <c r="CZ21" i="24"/>
  <c r="BQ51" i="24"/>
  <c r="BV51" i="24"/>
  <c r="BP23" i="24"/>
  <c r="DA43" i="24"/>
  <c r="DC43" i="24" s="1"/>
  <c r="CA34" i="24"/>
  <c r="CY17" i="24"/>
  <c r="CS17" i="24"/>
  <c r="BK36" i="24"/>
  <c r="BM36" i="24" s="1"/>
  <c r="CE34" i="24"/>
  <c r="CA43" i="24"/>
  <c r="BP56" i="24"/>
  <c r="CS35" i="24"/>
  <c r="CY35" i="24"/>
  <c r="BT55" i="24"/>
  <c r="BU55" i="24"/>
  <c r="CD55" i="24"/>
  <c r="BO55" i="24"/>
  <c r="BL55" i="24"/>
  <c r="BM55" i="24" s="1"/>
  <c r="BP22" i="24"/>
  <c r="CA27" i="24"/>
  <c r="CF24" i="24"/>
  <c r="BU33" i="24"/>
  <c r="CD33" i="24"/>
  <c r="CH33" i="24" s="1"/>
  <c r="BL33" i="24"/>
  <c r="BT33" i="24"/>
  <c r="BO33" i="24"/>
  <c r="BO11" i="24"/>
  <c r="BL11" i="24"/>
  <c r="BU11" i="24"/>
  <c r="CD11" i="24"/>
  <c r="BT11" i="24"/>
  <c r="BO31" i="24"/>
  <c r="BL31" i="24"/>
  <c r="BT31" i="24"/>
  <c r="CD31" i="24"/>
  <c r="BU31" i="24"/>
  <c r="CF53" i="24"/>
  <c r="BP20" i="24"/>
  <c r="CW28" i="24"/>
  <c r="CZ28" i="24"/>
  <c r="CR28" i="24"/>
  <c r="CX28" i="24"/>
  <c r="CQ45" i="24"/>
  <c r="CQ38" i="24"/>
  <c r="CA49" i="24"/>
  <c r="BP54" i="24"/>
  <c r="CY43" i="24"/>
  <c r="CS43" i="24"/>
  <c r="CQ15" i="24"/>
  <c r="BP46" i="24"/>
  <c r="CM13" i="24"/>
  <c r="BQ38" i="24"/>
  <c r="BV38" i="24"/>
  <c r="CZ22" i="24"/>
  <c r="CR22" i="24"/>
  <c r="CW22" i="24"/>
  <c r="CX22" i="24"/>
  <c r="CR38" i="24"/>
  <c r="CZ38" i="24"/>
  <c r="CX38" i="24"/>
  <c r="CW38" i="24"/>
  <c r="BP13" i="24"/>
  <c r="CF52" i="24"/>
  <c r="CM14" i="24"/>
  <c r="BK31" i="24"/>
  <c r="BM31" i="24" s="1"/>
  <c r="CN39" i="24"/>
  <c r="DA30" i="24"/>
  <c r="DC30" i="24" s="1"/>
  <c r="DA47" i="24"/>
  <c r="DC47" i="24" s="1"/>
  <c r="CQ25" i="24"/>
  <c r="CS41" i="24"/>
  <c r="CY41" i="24"/>
  <c r="DA36" i="24"/>
  <c r="DC36" i="24" s="1"/>
  <c r="CF28" i="24"/>
  <c r="BK48" i="24"/>
  <c r="BM48" i="24" s="1"/>
  <c r="CS34" i="24"/>
  <c r="CT34" i="24" s="1"/>
  <c r="CY34" i="24"/>
  <c r="DA16" i="24"/>
  <c r="DC16" i="24" s="1"/>
  <c r="DA46" i="24"/>
  <c r="DC46" i="24" s="1"/>
  <c r="BJ32" i="24"/>
  <c r="CM41" i="24"/>
  <c r="BQ11" i="24"/>
  <c r="BV11" i="24"/>
  <c r="CL9" i="24"/>
  <c r="BJ15" i="24"/>
  <c r="BO41" i="24"/>
  <c r="CD41" i="24"/>
  <c r="BU41" i="24"/>
  <c r="BL41" i="24"/>
  <c r="BT41" i="24"/>
  <c r="BO20" i="24"/>
  <c r="BU20" i="24"/>
  <c r="CD20" i="24"/>
  <c r="BL20" i="24"/>
  <c r="BT20" i="24"/>
  <c r="DA45" i="24"/>
  <c r="DC45" i="24" s="1"/>
  <c r="CA38" i="24"/>
  <c r="CX29" i="24"/>
  <c r="CR29" i="24"/>
  <c r="CW29" i="24"/>
  <c r="CZ29" i="24"/>
  <c r="CL49" i="24"/>
  <c r="CE37" i="24"/>
  <c r="CA48" i="24"/>
  <c r="BU28" i="24"/>
  <c r="CD28" i="24"/>
  <c r="BT28" i="24"/>
  <c r="BL28" i="24"/>
  <c r="BM28" i="24" s="1"/>
  <c r="BO28" i="24"/>
  <c r="BV42" i="24"/>
  <c r="BW42" i="24" s="1"/>
  <c r="BQ42" i="24"/>
  <c r="CF48" i="24"/>
  <c r="BK52" i="24"/>
  <c r="BM52" i="24" s="1"/>
  <c r="BP42" i="24"/>
  <c r="BV27" i="24"/>
  <c r="BQ27" i="24"/>
  <c r="CA32" i="24"/>
  <c r="CB32" i="24" s="1"/>
  <c r="CM36" i="24"/>
  <c r="BP43" i="24"/>
  <c r="BK41" i="24"/>
  <c r="BM41" i="24" s="1"/>
  <c r="CF33" i="24"/>
  <c r="CF29" i="24"/>
  <c r="BP47" i="24"/>
  <c r="CD34" i="24"/>
  <c r="BL34" i="24"/>
  <c r="BT34" i="24"/>
  <c r="BO34" i="24"/>
  <c r="BU34" i="24"/>
  <c r="CF43" i="24"/>
  <c r="BP50" i="24"/>
  <c r="BK46" i="24"/>
  <c r="BM46" i="24" s="1"/>
  <c r="BL51" i="24"/>
  <c r="BU51" i="24"/>
  <c r="CD51" i="24"/>
  <c r="BT51" i="24"/>
  <c r="BO51" i="24"/>
  <c r="DA56" i="24"/>
  <c r="DC56" i="24" s="1"/>
  <c r="CL51" i="24"/>
  <c r="DA39" i="24"/>
  <c r="DC39" i="24" s="1"/>
  <c r="BP36" i="24"/>
  <c r="DA34" i="24"/>
  <c r="DC34" i="24" s="1"/>
  <c r="BV28" i="24"/>
  <c r="BQ28" i="24"/>
  <c r="CN49" i="24"/>
  <c r="CL37" i="24"/>
  <c r="CS54" i="24"/>
  <c r="CY54" i="24"/>
  <c r="BP55" i="24"/>
  <c r="CA47" i="24"/>
  <c r="DA20" i="24"/>
  <c r="DC20" i="24" s="1"/>
  <c r="CN32" i="24"/>
  <c r="CO32" i="24" s="1"/>
  <c r="BY54" i="24"/>
  <c r="BZ54" i="24"/>
  <c r="CY11" i="24"/>
  <c r="CS11" i="24"/>
  <c r="CT11" i="24" s="1"/>
  <c r="CQ55" i="24"/>
  <c r="CD43" i="24"/>
  <c r="BO43" i="24"/>
  <c r="BU43" i="24"/>
  <c r="BL43" i="24"/>
  <c r="BT43" i="24"/>
  <c r="BK54" i="24"/>
  <c r="BM54" i="24" s="1"/>
  <c r="DA42" i="24"/>
  <c r="DC42" i="24" s="1"/>
  <c r="CN44" i="24"/>
  <c r="CO44" i="24" s="1"/>
  <c r="CM54" i="24"/>
  <c r="CE54" i="24"/>
  <c r="CE23" i="24"/>
  <c r="BQ50" i="24"/>
  <c r="BV50" i="24"/>
  <c r="BL50" i="24"/>
  <c r="BU50" i="24"/>
  <c r="CD50" i="24"/>
  <c r="BT50" i="24"/>
  <c r="BO50" i="24"/>
  <c r="BJ28" i="24"/>
  <c r="BV44" i="24"/>
  <c r="BW44" i="24" s="1"/>
  <c r="BQ44" i="24"/>
  <c r="BR44" i="24" s="1"/>
  <c r="CS36" i="24"/>
  <c r="CT36" i="24" s="1"/>
  <c r="CY36" i="24"/>
  <c r="CA55" i="24"/>
  <c r="CQ47" i="24"/>
  <c r="DA50" i="24"/>
  <c r="DC50" i="24" s="1"/>
  <c r="DA48" i="24"/>
  <c r="DC48" i="24" s="1"/>
  <c r="BK33" i="24"/>
  <c r="CN36" i="24"/>
  <c r="CL28" i="24"/>
  <c r="CE44" i="24"/>
  <c r="CL41" i="24"/>
  <c r="CE21" i="24"/>
  <c r="DA32" i="24"/>
  <c r="DC32" i="24" s="1"/>
  <c r="CM53" i="24"/>
  <c r="BJ31" i="24"/>
  <c r="BK51" i="24"/>
  <c r="BQ52" i="24"/>
  <c r="BR52" i="24" s="1"/>
  <c r="BV52" i="24"/>
  <c r="BZ41" i="24"/>
  <c r="BY41" i="24"/>
  <c r="BQ46" i="24"/>
  <c r="BV46" i="24"/>
  <c r="BW46" i="24" s="1"/>
  <c r="CS51" i="24"/>
  <c r="CY51" i="24"/>
  <c r="BZ55" i="24"/>
  <c r="BY55" i="24"/>
  <c r="CE35" i="24"/>
  <c r="CE49" i="24"/>
  <c r="DA29" i="24"/>
  <c r="DC29" i="24" s="1"/>
  <c r="CN53" i="24"/>
  <c r="CX54" i="24"/>
  <c r="CZ54" i="24"/>
  <c r="CR54" i="24"/>
  <c r="CW54" i="24"/>
  <c r="CY40" i="24"/>
  <c r="CS40" i="24"/>
  <c r="CL35" i="24"/>
  <c r="CM33" i="24"/>
  <c r="CQ53" i="24"/>
  <c r="BZ20" i="24"/>
  <c r="BY20" i="24"/>
  <c r="BZ29" i="24"/>
  <c r="BY29" i="24"/>
  <c r="CL29" i="24"/>
  <c r="CA57" i="24"/>
  <c r="CF46" i="24"/>
  <c r="CG46" i="24" s="1"/>
  <c r="DA33" i="24"/>
  <c r="DC33" i="24" s="1"/>
  <c r="CA54" i="24"/>
  <c r="CM52" i="24"/>
  <c r="BY45" i="24"/>
  <c r="BZ45" i="24"/>
  <c r="DA41" i="24"/>
  <c r="DC41" i="24" s="1"/>
  <c r="CE47" i="24"/>
  <c r="CQ30" i="24"/>
  <c r="CF45" i="24"/>
  <c r="CL52" i="24"/>
  <c r="CM43" i="24"/>
  <c r="CQ51" i="24"/>
  <c r="CE52" i="24"/>
  <c r="CY25" i="24"/>
  <c r="CS25" i="24"/>
  <c r="CE28" i="24"/>
  <c r="BQ37" i="24"/>
  <c r="BV37" i="24"/>
  <c r="BY47" i="24"/>
  <c r="BZ47" i="24"/>
  <c r="CQ41" i="24"/>
  <c r="CZ30" i="24"/>
  <c r="CX30" i="24"/>
  <c r="CR30" i="24"/>
  <c r="CW30" i="24"/>
  <c r="BQ53" i="24"/>
  <c r="BV53" i="24"/>
  <c r="BY53" i="24"/>
  <c r="BZ53" i="24"/>
  <c r="CN54" i="24"/>
  <c r="BK57" i="24"/>
  <c r="BM57" i="24" s="1"/>
  <c r="DA55" i="24"/>
  <c r="DC55" i="24" s="1"/>
  <c r="CE31" i="24"/>
  <c r="CL57" i="24"/>
  <c r="DA21" i="24"/>
  <c r="DC21" i="24" s="1"/>
  <c r="CL31" i="24"/>
  <c r="CE43" i="24"/>
  <c r="DA23" i="24"/>
  <c r="DC23" i="24" s="1"/>
  <c r="CQ49" i="24"/>
  <c r="CX37" i="24"/>
  <c r="CR37" i="24"/>
  <c r="CW37" i="24"/>
  <c r="CZ37" i="24"/>
  <c r="CA56" i="24"/>
  <c r="CB56" i="24" s="1"/>
  <c r="CL25" i="24"/>
  <c r="CL24" i="24"/>
  <c r="CR50" i="24"/>
  <c r="CX50" i="24"/>
  <c r="CZ50" i="24"/>
  <c r="CW50" i="24"/>
  <c r="BP53" i="24"/>
  <c r="BV48" i="24"/>
  <c r="BQ48" i="24"/>
  <c r="BV56" i="24"/>
  <c r="BQ56" i="24"/>
  <c r="CZ57" i="24"/>
  <c r="CX57" i="24"/>
  <c r="CR57" i="24"/>
  <c r="CW57" i="24"/>
  <c r="BZ57" i="24"/>
  <c r="BY57" i="24"/>
  <c r="CQ57" i="24"/>
  <c r="CM55" i="24"/>
  <c r="BY51" i="24"/>
  <c r="BZ51" i="24"/>
  <c r="CM49" i="24"/>
  <c r="CS56" i="24"/>
  <c r="CT56" i="24" s="1"/>
  <c r="CY56" i="24"/>
  <c r="BP49" i="24"/>
  <c r="CF55" i="24"/>
  <c r="CY50" i="24"/>
  <c r="CS50" i="24"/>
  <c r="CO26" i="24" l="1"/>
  <c r="BM45" i="24"/>
  <c r="BM51" i="24"/>
  <c r="CG33" i="24"/>
  <c r="CT28" i="24"/>
  <c r="CC51" i="24"/>
  <c r="CB51" i="24"/>
  <c r="CT57" i="24"/>
  <c r="CU57" i="24"/>
  <c r="CC57" i="24"/>
  <c r="CB57" i="24"/>
  <c r="CP41" i="24"/>
  <c r="CO41" i="24"/>
  <c r="CC54" i="24"/>
  <c r="CB54" i="24"/>
  <c r="CT45" i="24"/>
  <c r="CU45" i="24"/>
  <c r="BX11" i="24"/>
  <c r="BW11" i="24"/>
  <c r="BM11" i="24"/>
  <c r="BS29" i="24"/>
  <c r="BR29" i="24"/>
  <c r="CP39" i="24"/>
  <c r="CO39" i="24"/>
  <c r="BX24" i="24"/>
  <c r="BW24" i="24"/>
  <c r="BX27" i="24"/>
  <c r="BW27" i="24"/>
  <c r="BX14" i="24"/>
  <c r="BW14" i="24"/>
  <c r="BS38" i="24"/>
  <c r="BR38" i="24"/>
  <c r="CP38" i="24"/>
  <c r="CO38" i="24"/>
  <c r="CC21" i="24"/>
  <c r="CB21" i="24"/>
  <c r="CC44" i="24"/>
  <c r="CB44" i="24"/>
  <c r="CC25" i="24"/>
  <c r="CB25" i="24"/>
  <c r="CP18" i="24"/>
  <c r="CO18" i="24"/>
  <c r="CU18" i="24"/>
  <c r="CT18" i="24"/>
  <c r="CU48" i="24"/>
  <c r="CT48" i="24"/>
  <c r="CG8" i="24"/>
  <c r="CH8" i="24"/>
  <c r="CB28" i="24"/>
  <c r="CC28" i="24"/>
  <c r="BX56" i="24"/>
  <c r="BW56" i="24"/>
  <c r="BS34" i="24"/>
  <c r="BR34" i="24"/>
  <c r="BR20" i="24"/>
  <c r="BS20" i="24"/>
  <c r="CH11" i="24"/>
  <c r="CG11" i="24"/>
  <c r="CC46" i="24"/>
  <c r="CB46" i="24"/>
  <c r="CU13" i="24"/>
  <c r="CT13" i="24"/>
  <c r="CT39" i="24"/>
  <c r="CU39" i="24"/>
  <c r="CH29" i="24"/>
  <c r="CG29" i="24"/>
  <c r="CU17" i="24"/>
  <c r="CT17" i="24"/>
  <c r="BR24" i="24"/>
  <c r="BS24" i="24"/>
  <c r="CP13" i="24"/>
  <c r="CO13" i="24"/>
  <c r="CU31" i="24"/>
  <c r="CT31" i="24"/>
  <c r="CC9" i="24"/>
  <c r="CB9" i="24"/>
  <c r="BX25" i="24"/>
  <c r="BW25" i="24"/>
  <c r="CU40" i="24"/>
  <c r="CT40" i="24"/>
  <c r="BX52" i="24"/>
  <c r="BW52" i="24"/>
  <c r="BM27" i="24"/>
  <c r="BM20" i="24"/>
  <c r="BS54" i="24"/>
  <c r="BR54" i="24"/>
  <c r="CT37" i="24"/>
  <c r="CU37" i="24"/>
  <c r="BM14" i="24"/>
  <c r="CH57" i="24"/>
  <c r="CG57" i="24"/>
  <c r="BR15" i="24"/>
  <c r="BS15" i="24"/>
  <c r="CU26" i="24"/>
  <c r="CT26" i="24"/>
  <c r="BM21" i="24"/>
  <c r="BW8" i="24"/>
  <c r="BX8" i="24"/>
  <c r="BM49" i="24"/>
  <c r="CG45" i="24"/>
  <c r="CH45" i="24"/>
  <c r="BS56" i="24"/>
  <c r="BR56" i="24"/>
  <c r="CC30" i="24"/>
  <c r="CB30" i="24"/>
  <c r="CP51" i="24"/>
  <c r="CO51" i="24"/>
  <c r="BW34" i="24"/>
  <c r="BX34" i="24"/>
  <c r="CP49" i="24"/>
  <c r="CO49" i="24"/>
  <c r="BW41" i="24"/>
  <c r="BX41" i="24"/>
  <c r="BS55" i="24"/>
  <c r="BR55" i="24"/>
  <c r="CC42" i="24"/>
  <c r="CB42" i="24"/>
  <c r="BM50" i="24"/>
  <c r="CP43" i="24"/>
  <c r="CO43" i="24"/>
  <c r="CP19" i="24"/>
  <c r="CO19" i="24"/>
  <c r="CP21" i="24"/>
  <c r="CO21" i="24"/>
  <c r="CH21" i="24"/>
  <c r="CG21" i="24"/>
  <c r="CC40" i="24"/>
  <c r="CB40" i="24"/>
  <c r="CC27" i="24"/>
  <c r="CB27" i="24"/>
  <c r="CP15" i="24"/>
  <c r="CO15" i="24"/>
  <c r="CP40" i="24"/>
  <c r="CO40" i="24"/>
  <c r="CT14" i="24"/>
  <c r="CU14" i="24"/>
  <c r="BS18" i="24"/>
  <c r="BR18" i="24"/>
  <c r="BX12" i="24"/>
  <c r="BW12" i="24"/>
  <c r="CC18" i="24"/>
  <c r="CB18" i="24"/>
  <c r="CP12" i="24"/>
  <c r="CO12" i="24"/>
  <c r="CU29" i="24"/>
  <c r="CT29" i="24"/>
  <c r="CH56" i="24"/>
  <c r="CG56" i="24"/>
  <c r="CC37" i="24"/>
  <c r="CB37" i="24"/>
  <c r="BM43" i="24"/>
  <c r="CP31" i="24"/>
  <c r="CO31" i="24"/>
  <c r="CP28" i="24"/>
  <c r="CO28" i="24"/>
  <c r="BR50" i="24"/>
  <c r="BS50" i="24"/>
  <c r="CP24" i="24"/>
  <c r="CO24" i="24"/>
  <c r="CP29" i="24"/>
  <c r="CO29" i="24"/>
  <c r="CB41" i="24"/>
  <c r="CC41" i="24"/>
  <c r="BW50" i="24"/>
  <c r="BX50" i="24"/>
  <c r="BW43" i="24"/>
  <c r="BX43" i="24"/>
  <c r="CH55" i="24"/>
  <c r="CG55" i="24"/>
  <c r="BX53" i="24"/>
  <c r="BW53" i="24"/>
  <c r="CC49" i="24"/>
  <c r="CB49" i="24"/>
  <c r="CG25" i="24"/>
  <c r="CH25" i="24"/>
  <c r="CC34" i="24"/>
  <c r="CB34" i="24"/>
  <c r="BX26" i="24"/>
  <c r="BW26" i="24"/>
  <c r="CH52" i="24"/>
  <c r="CG52" i="24"/>
  <c r="BX9" i="24"/>
  <c r="BW9" i="24"/>
  <c r="CU42" i="24"/>
  <c r="CT42" i="24"/>
  <c r="CU54" i="24"/>
  <c r="CT54" i="24"/>
  <c r="CL7" i="24"/>
  <c r="CI7" i="24"/>
  <c r="CP20" i="24"/>
  <c r="CO20" i="24"/>
  <c r="BR57" i="24"/>
  <c r="BS57" i="24"/>
  <c r="CG15" i="24"/>
  <c r="CH15" i="24"/>
  <c r="BM32" i="24"/>
  <c r="CH12" i="24"/>
  <c r="CG12" i="24"/>
  <c r="CB15" i="24"/>
  <c r="CC15" i="24"/>
  <c r="BM40" i="24"/>
  <c r="CC24" i="24"/>
  <c r="CB24" i="24"/>
  <c r="CP57" i="24"/>
  <c r="CO57" i="24"/>
  <c r="CP52" i="24"/>
  <c r="CO52" i="24"/>
  <c r="CO25" i="24"/>
  <c r="CP25" i="24"/>
  <c r="CU41" i="24"/>
  <c r="CT41" i="24"/>
  <c r="CB29" i="24"/>
  <c r="CC29" i="24"/>
  <c r="BM33" i="24"/>
  <c r="CG50" i="24"/>
  <c r="CH50" i="24"/>
  <c r="BR51" i="24"/>
  <c r="BS51" i="24"/>
  <c r="CH34" i="24"/>
  <c r="CG34" i="24"/>
  <c r="BR11" i="24"/>
  <c r="BS11" i="24"/>
  <c r="BS53" i="24"/>
  <c r="BR53" i="24"/>
  <c r="CB48" i="24"/>
  <c r="CC48" i="24"/>
  <c r="BX19" i="24"/>
  <c r="BW19" i="24"/>
  <c r="BR25" i="24"/>
  <c r="BS25" i="24"/>
  <c r="CP50" i="24"/>
  <c r="CO50" i="24"/>
  <c r="BX47" i="24"/>
  <c r="BW47" i="24"/>
  <c r="CG26" i="24"/>
  <c r="CH26" i="24"/>
  <c r="BX36" i="24"/>
  <c r="BW36" i="24"/>
  <c r="BR9" i="24"/>
  <c r="BS9" i="24"/>
  <c r="BR49" i="24"/>
  <c r="BS49" i="24"/>
  <c r="BX54" i="24"/>
  <c r="BW54" i="24"/>
  <c r="CC52" i="24"/>
  <c r="CB52" i="24"/>
  <c r="BX18" i="24"/>
  <c r="BW18" i="24"/>
  <c r="BR12" i="24"/>
  <c r="BS12" i="24"/>
  <c r="BM24" i="24"/>
  <c r="CU32" i="24"/>
  <c r="CT32" i="24"/>
  <c r="CP56" i="24"/>
  <c r="CO56" i="24"/>
  <c r="CU51" i="24"/>
  <c r="CT51" i="24"/>
  <c r="CT30" i="24"/>
  <c r="CU30" i="24"/>
  <c r="BX51" i="24"/>
  <c r="BW51" i="24"/>
  <c r="CH41" i="24"/>
  <c r="CG41" i="24"/>
  <c r="BR33" i="24"/>
  <c r="BS33" i="24"/>
  <c r="BX55" i="24"/>
  <c r="BW55" i="24"/>
  <c r="CH48" i="24"/>
  <c r="CG48" i="24"/>
  <c r="CC16" i="24"/>
  <c r="CB16" i="24"/>
  <c r="BX37" i="24"/>
  <c r="BW37" i="24"/>
  <c r="BM29" i="24"/>
  <c r="CC19" i="24"/>
  <c r="CB19" i="24"/>
  <c r="CC36" i="24"/>
  <c r="CB36" i="24"/>
  <c r="CU24" i="24"/>
  <c r="CT24" i="24"/>
  <c r="BX39" i="24"/>
  <c r="BW39" i="24"/>
  <c r="CU33" i="24"/>
  <c r="CT33" i="24"/>
  <c r="BS19" i="24"/>
  <c r="BR19" i="24"/>
  <c r="CC39" i="24"/>
  <c r="CB39" i="24"/>
  <c r="CH47" i="24"/>
  <c r="CG47" i="24"/>
  <c r="CC50" i="24"/>
  <c r="CB50" i="24"/>
  <c r="BM25" i="24"/>
  <c r="BS40" i="24"/>
  <c r="BR40" i="24"/>
  <c r="CP54" i="24"/>
  <c r="CO54" i="24"/>
  <c r="CH9" i="24"/>
  <c r="CG9" i="24"/>
  <c r="CH49" i="24"/>
  <c r="CG49" i="24"/>
  <c r="CP30" i="24"/>
  <c r="CO30" i="24"/>
  <c r="CH54" i="24"/>
  <c r="CG54" i="24"/>
  <c r="CP16" i="24"/>
  <c r="CO16" i="24"/>
  <c r="CH18" i="24"/>
  <c r="CG18" i="24"/>
  <c r="CB8" i="24"/>
  <c r="CC8" i="24"/>
  <c r="BX15" i="24"/>
  <c r="BW15" i="24"/>
  <c r="CH17" i="24"/>
  <c r="CG17" i="24"/>
  <c r="BM16" i="24"/>
  <c r="CT21" i="24"/>
  <c r="CU21" i="24"/>
  <c r="CC47" i="24"/>
  <c r="CB47" i="24"/>
  <c r="CC20" i="24"/>
  <c r="CB20" i="24"/>
  <c r="BS43" i="24"/>
  <c r="BR43" i="24"/>
  <c r="CH51" i="24"/>
  <c r="CG51" i="24"/>
  <c r="BR41" i="24"/>
  <c r="BS41" i="24"/>
  <c r="CU15" i="24"/>
  <c r="CT15" i="24"/>
  <c r="BX33" i="24"/>
  <c r="BW33" i="24"/>
  <c r="BS48" i="24"/>
  <c r="BR48" i="24"/>
  <c r="CH22" i="24"/>
  <c r="CG22" i="24"/>
  <c r="BS37" i="24"/>
  <c r="BR37" i="24"/>
  <c r="CC35" i="24"/>
  <c r="CB35" i="24"/>
  <c r="CB22" i="24"/>
  <c r="CC22" i="24"/>
  <c r="CH53" i="24"/>
  <c r="CG53" i="24"/>
  <c r="CH39" i="24"/>
  <c r="CG39" i="24"/>
  <c r="CP27" i="24"/>
  <c r="CO27" i="24"/>
  <c r="CP42" i="24"/>
  <c r="CO42" i="24"/>
  <c r="CU43" i="24"/>
  <c r="CT43" i="24"/>
  <c r="BR26" i="24"/>
  <c r="BS26" i="24"/>
  <c r="CH36" i="24"/>
  <c r="CG36" i="24"/>
  <c r="CC31" i="24"/>
  <c r="CB31" i="24"/>
  <c r="CH40" i="24"/>
  <c r="CG40" i="24"/>
  <c r="BX49" i="24"/>
  <c r="BW49" i="24"/>
  <c r="CO33" i="24"/>
  <c r="CP33" i="24"/>
  <c r="CH44" i="24"/>
  <c r="CG44" i="24"/>
  <c r="CU12" i="24"/>
  <c r="CT12" i="24"/>
  <c r="CP47" i="24"/>
  <c r="CO47" i="24"/>
  <c r="BM22" i="24"/>
  <c r="BS17" i="24"/>
  <c r="AG17" i="24"/>
  <c r="CB38" i="24"/>
  <c r="CC38" i="24"/>
  <c r="BR35" i="24"/>
  <c r="BS35" i="24"/>
  <c r="CU47" i="24"/>
  <c r="CT47" i="24"/>
  <c r="CH43" i="24"/>
  <c r="CG43" i="24"/>
  <c r="CO37" i="24"/>
  <c r="CP37" i="24"/>
  <c r="BR28" i="24"/>
  <c r="BS28" i="24"/>
  <c r="CC14" i="24"/>
  <c r="CB14" i="24"/>
  <c r="AG22" i="24"/>
  <c r="BS22" i="24"/>
  <c r="BR22" i="24"/>
  <c r="CT9" i="24"/>
  <c r="CU9" i="24"/>
  <c r="BR32" i="24"/>
  <c r="BS32" i="24"/>
  <c r="CP48" i="24"/>
  <c r="CO48" i="24"/>
  <c r="BS39" i="24"/>
  <c r="BR39" i="24"/>
  <c r="CP45" i="24"/>
  <c r="CO45" i="24"/>
  <c r="CP36" i="24"/>
  <c r="CO36" i="24"/>
  <c r="CH19" i="24"/>
  <c r="CG19" i="24"/>
  <c r="CP17" i="24"/>
  <c r="CO17" i="24"/>
  <c r="BS36" i="24"/>
  <c r="BR36" i="24"/>
  <c r="CB13" i="24"/>
  <c r="CC13" i="24"/>
  <c r="BM34" i="24"/>
  <c r="BM39" i="24"/>
  <c r="CH10" i="24"/>
  <c r="CG10" i="24"/>
  <c r="CP10" i="24"/>
  <c r="CO10" i="24"/>
  <c r="BX30" i="24"/>
  <c r="BW30" i="24"/>
  <c r="CU55" i="24"/>
  <c r="CT55" i="24"/>
  <c r="CP9" i="24"/>
  <c r="CO9" i="24"/>
  <c r="CG31" i="24"/>
  <c r="CH31" i="24"/>
  <c r="BX48" i="24"/>
  <c r="BW48" i="24"/>
  <c r="BX22" i="24"/>
  <c r="BW22" i="24"/>
  <c r="CH32" i="24"/>
  <c r="CG32" i="24"/>
  <c r="CC11" i="24"/>
  <c r="CB11" i="24"/>
  <c r="CG16" i="24"/>
  <c r="CH16" i="24"/>
  <c r="BR27" i="24"/>
  <c r="BS27" i="24"/>
  <c r="CU46" i="24"/>
  <c r="CT46" i="24"/>
  <c r="BS47" i="24"/>
  <c r="BR47" i="24"/>
  <c r="CK7" i="24"/>
  <c r="CN7" i="24"/>
  <c r="CP46" i="24"/>
  <c r="CO46" i="24"/>
  <c r="CB10" i="24"/>
  <c r="BS46" i="24"/>
  <c r="BR46" i="24"/>
  <c r="BX17" i="24"/>
  <c r="BW17" i="24"/>
  <c r="BX35" i="24"/>
  <c r="BW35" i="24"/>
  <c r="CG13" i="24"/>
  <c r="CH13" i="24"/>
  <c r="CC53" i="24"/>
  <c r="CB53" i="24"/>
  <c r="CB45" i="24"/>
  <c r="CC45" i="24"/>
  <c r="CC55" i="24"/>
  <c r="CB55" i="24"/>
  <c r="BX28" i="24"/>
  <c r="BW28" i="24"/>
  <c r="BX20" i="24"/>
  <c r="BW20" i="24"/>
  <c r="BX31" i="24"/>
  <c r="BW31" i="24"/>
  <c r="CP11" i="24"/>
  <c r="CO11" i="24"/>
  <c r="CH37" i="24"/>
  <c r="CG37" i="24"/>
  <c r="CG27" i="24"/>
  <c r="CH27" i="24"/>
  <c r="CP55" i="24"/>
  <c r="CO55" i="24"/>
  <c r="CC26" i="24"/>
  <c r="CB26" i="24"/>
  <c r="BX38" i="24"/>
  <c r="BW38" i="24"/>
  <c r="CP22" i="24"/>
  <c r="CO22" i="24"/>
  <c r="BX40" i="24"/>
  <c r="BW40" i="24"/>
  <c r="CP53" i="24"/>
  <c r="CO53" i="24"/>
  <c r="CH42" i="24"/>
  <c r="CG42" i="24"/>
  <c r="CP14" i="24"/>
  <c r="CO14" i="24"/>
  <c r="BX10" i="24"/>
  <c r="BW10" i="24"/>
  <c r="CM7" i="24"/>
  <c r="CJ7" i="24"/>
  <c r="BS45" i="24"/>
  <c r="BR45" i="24"/>
  <c r="CG35" i="24"/>
  <c r="CH35" i="24"/>
  <c r="BR23" i="24"/>
  <c r="BS23" i="24"/>
  <c r="BR13" i="24"/>
  <c r="AG13" i="24"/>
  <c r="BS13" i="24"/>
  <c r="CU53" i="24"/>
  <c r="CT53" i="24"/>
  <c r="CU49" i="24"/>
  <c r="CT49" i="24"/>
  <c r="CP35" i="24"/>
  <c r="CO35" i="24"/>
  <c r="CH28" i="24"/>
  <c r="CG28" i="24"/>
  <c r="CU25" i="24"/>
  <c r="CT25" i="24"/>
  <c r="CO23" i="24"/>
  <c r="CP23" i="24"/>
  <c r="CT10" i="24"/>
  <c r="CU10" i="24"/>
  <c r="BX32" i="24"/>
  <c r="BW32" i="24"/>
  <c r="BX29" i="24"/>
  <c r="BW29" i="24"/>
  <c r="BX16" i="24"/>
  <c r="BW16" i="24"/>
  <c r="CU35" i="24"/>
  <c r="CT35" i="24"/>
  <c r="BS14" i="24"/>
  <c r="BR14" i="24"/>
  <c r="AG14" i="24"/>
  <c r="CH38" i="24"/>
  <c r="CG38" i="24"/>
  <c r="BR21" i="24"/>
  <c r="BS21" i="24"/>
  <c r="CU22" i="24"/>
  <c r="CT22" i="24"/>
  <c r="BM9" i="24"/>
  <c r="CT8" i="24"/>
  <c r="CU8" i="24"/>
  <c r="BS42" i="24"/>
  <c r="BR42" i="24"/>
  <c r="CT19" i="24"/>
  <c r="CU19" i="24"/>
  <c r="CU44" i="24"/>
  <c r="CT44" i="24"/>
  <c r="BR30" i="24"/>
  <c r="BS30" i="24"/>
  <c r="BM42" i="24"/>
  <c r="BX23" i="24"/>
  <c r="BW23" i="24"/>
  <c r="BX13" i="24"/>
  <c r="BW13" i="24"/>
  <c r="CH20" i="24"/>
  <c r="CG20" i="24"/>
  <c r="CU38" i="24"/>
  <c r="CT38" i="24"/>
  <c r="BR31" i="24"/>
  <c r="BS31" i="24"/>
  <c r="CU16" i="24"/>
  <c r="CT16" i="24"/>
  <c r="CC12" i="24"/>
  <c r="CB12" i="24"/>
  <c r="AG16" i="24"/>
  <c r="BS16" i="24"/>
  <c r="BR16" i="24"/>
  <c r="CH24" i="24"/>
  <c r="CG24" i="24"/>
  <c r="CP34" i="24"/>
  <c r="CO34" i="24"/>
  <c r="CH14" i="24"/>
  <c r="CG14" i="24"/>
  <c r="CC17" i="24"/>
  <c r="CB17" i="24"/>
  <c r="CB33" i="24"/>
  <c r="CC33" i="24"/>
  <c r="CU52" i="24"/>
  <c r="CT52" i="24"/>
  <c r="BX21" i="24"/>
  <c r="BW21" i="24"/>
  <c r="CU23" i="24"/>
  <c r="CT23" i="24"/>
  <c r="CU50" i="24"/>
  <c r="CT50" i="24"/>
  <c r="CC23" i="24"/>
  <c r="CB23" i="24"/>
  <c r="CC43" i="24"/>
  <c r="CB43" i="24"/>
  <c r="CP8" i="24"/>
  <c r="CO8" i="24"/>
  <c r="BX57" i="24"/>
  <c r="BW57" i="24"/>
  <c r="BR10" i="24"/>
  <c r="BS10" i="24"/>
  <c r="BR8" i="24"/>
  <c r="BS8" i="24"/>
  <c r="BX45" i="24"/>
  <c r="BW45" i="24"/>
  <c r="CH30" i="24"/>
  <c r="CG30" i="24"/>
  <c r="CH23" i="24"/>
  <c r="CG23" i="24"/>
  <c r="BM38" i="24"/>
  <c r="AG35" i="24"/>
  <c r="AG9" i="24"/>
  <c r="AG19" i="24"/>
  <c r="AG30" i="24"/>
  <c r="AG34" i="24"/>
  <c r="AG12" i="24"/>
  <c r="AG26" i="24"/>
  <c r="AG29" i="24"/>
  <c r="AG27" i="24"/>
  <c r="AG18" i="24"/>
  <c r="AG25" i="24"/>
  <c r="AG33" i="24"/>
  <c r="AG20" i="24"/>
  <c r="AG23" i="24"/>
  <c r="AG15" i="24"/>
  <c r="AG31" i="24"/>
  <c r="AG24" i="24"/>
  <c r="AG10" i="24"/>
  <c r="AG11" i="24"/>
  <c r="AG8" i="24"/>
  <c r="AG32" i="24"/>
  <c r="AG37" i="24"/>
  <c r="AG36" i="24"/>
  <c r="AG28" i="24"/>
  <c r="AG21" i="2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Hartai Éva</author>
  </authors>
  <commentList>
    <comment ref="M3" authorId="0" shapeId="0" xr:uid="{00000000-0006-0000-0000-000001000000}">
      <text>
        <r>
          <rPr>
            <b/>
            <sz val="9"/>
            <rFont val="Tahoma"/>
            <family val="2"/>
          </rPr>
          <t>Hartai Éva:</t>
        </r>
        <r>
          <rPr>
            <sz val="9"/>
            <rFont val="Tahoma"/>
            <family val="2"/>
          </rPr>
          <t xml:space="preserve">
Derived as p/(ρg)
</t>
        </r>
      </text>
    </comment>
    <comment ref="N3" authorId="0" shapeId="0" xr:uid="{00000000-0006-0000-0000-000002000000}">
      <text>
        <r>
          <rPr>
            <b/>
            <sz val="9"/>
            <rFont val="Tahoma"/>
            <family val="2"/>
          </rPr>
          <t>Hartai Éva:</t>
        </r>
        <r>
          <rPr>
            <sz val="9"/>
            <rFont val="Tahoma"/>
            <family val="2"/>
          </rPr>
          <t xml:space="preserve">
Pressure (P) change along a vertical axis (Z), given as the gradient of the pore pressure: how the pressure is changing over a unit depth: (P2-P1)/(Z2-Z1) [Pa/m]. Also give the depth of the gradient if possible.
</t>
        </r>
      </text>
    </comment>
    <comment ref="V3" authorId="0" shapeId="0" xr:uid="{00000000-0006-0000-0000-000003000000}">
      <text>
        <r>
          <rPr>
            <b/>
            <sz val="9"/>
            <rFont val="Tahoma"/>
            <family val="2"/>
          </rPr>
          <t>Hartai Éva:</t>
        </r>
        <r>
          <rPr>
            <sz val="9"/>
            <rFont val="Tahoma"/>
            <family val="2"/>
          </rPr>
          <t xml:space="preserve">
Please indicate if depth-pressure or depth-temperature profile is available for the well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Hartai Éva</author>
    <author>Éva Hartai</author>
  </authors>
  <commentList>
    <comment ref="R4" authorId="0" shapeId="0" xr:uid="{CE242144-5D03-44CE-A821-23339FBD3279}">
      <text>
        <r>
          <rPr>
            <b/>
            <sz val="9"/>
            <rFont val="Tahoma"/>
            <family val="2"/>
          </rPr>
          <t>Hartai Éva:</t>
        </r>
        <r>
          <rPr>
            <sz val="9"/>
            <rFont val="Tahoma"/>
            <family val="2"/>
          </rPr>
          <t xml:space="preserve">
On site measurement
</t>
        </r>
      </text>
    </comment>
    <comment ref="S4" authorId="0" shapeId="0" xr:uid="{33473D1E-8F78-45DB-89BC-731733D6108F}">
      <text>
        <r>
          <rPr>
            <b/>
            <sz val="9"/>
            <rFont val="Tahoma"/>
            <family val="2"/>
          </rPr>
          <t>Hartai Éva:</t>
        </r>
        <r>
          <rPr>
            <sz val="9"/>
            <rFont val="Tahoma"/>
            <family val="2"/>
          </rPr>
          <t xml:space="preserve">
On site measurement
</t>
        </r>
      </text>
    </comment>
    <comment ref="T4" authorId="0" shapeId="0" xr:uid="{8AF7ADC5-90BF-499B-812F-AE51C20AA998}">
      <text>
        <r>
          <rPr>
            <b/>
            <sz val="9"/>
            <rFont val="Tahoma"/>
            <family val="2"/>
          </rPr>
          <t>Hartai Éva:</t>
        </r>
        <r>
          <rPr>
            <sz val="9"/>
            <rFont val="Tahoma"/>
            <family val="2"/>
          </rPr>
          <t xml:space="preserve">
On site measurement</t>
        </r>
      </text>
    </comment>
    <comment ref="U4" authorId="0" shapeId="0" xr:uid="{6E985218-B049-4035-9CF2-5B621DAFDA4A}">
      <text>
        <r>
          <rPr>
            <b/>
            <sz val="9"/>
            <rFont val="Tahoma"/>
            <family val="2"/>
          </rPr>
          <t>Hartai Éva:</t>
        </r>
        <r>
          <rPr>
            <sz val="9"/>
            <rFont val="Tahoma"/>
            <family val="2"/>
          </rPr>
          <t xml:space="preserve">
On site measurement
</t>
        </r>
      </text>
    </comment>
    <comment ref="V4" authorId="0" shapeId="0" xr:uid="{BF9FB291-56F8-4942-B206-8EDCC6139EBE}">
      <text>
        <r>
          <rPr>
            <b/>
            <sz val="9"/>
            <rFont val="Tahoma"/>
            <family val="2"/>
          </rPr>
          <t>Hartai Éva:</t>
        </r>
        <r>
          <rPr>
            <sz val="9"/>
            <rFont val="Tahoma"/>
            <family val="2"/>
          </rPr>
          <t xml:space="preserve">
Total Dissolved Solid
</t>
        </r>
      </text>
    </comment>
    <comment ref="W4" authorId="0" shapeId="0" xr:uid="{9A82441F-5522-4D52-A7E9-0304B7239FA7}">
      <text>
        <r>
          <rPr>
            <b/>
            <sz val="9"/>
            <rFont val="Tahoma"/>
            <family val="2"/>
          </rPr>
          <t>Hartai Éva:</t>
        </r>
        <r>
          <rPr>
            <sz val="9"/>
            <rFont val="Tahoma"/>
            <family val="2"/>
          </rPr>
          <t xml:space="preserve">
Total dissolved gas in Normal ml/kg H2O
</t>
        </r>
      </text>
    </comment>
    <comment ref="X4" authorId="0" shapeId="0" xr:uid="{99DBEB25-7D25-44CD-BD2D-6E2ACB3C70CA}">
      <text>
        <r>
          <rPr>
            <b/>
            <sz val="9"/>
            <rFont val="Tahoma"/>
            <family val="2"/>
          </rPr>
          <t>Hartai Éva:</t>
        </r>
        <r>
          <rPr>
            <sz val="9"/>
            <rFont val="Tahoma"/>
            <family val="2"/>
          </rPr>
          <t xml:space="preserve">
Gas/Liquid Ratio
</t>
        </r>
      </text>
    </comment>
    <comment ref="BL4" authorId="0" shapeId="0" xr:uid="{27319F22-F2AA-40D3-B996-BFB7A16CAE99}">
      <text>
        <r>
          <rPr>
            <b/>
            <sz val="9"/>
            <rFont val="Tahoma"/>
            <family val="2"/>
          </rPr>
          <t>Hartai Éva:</t>
        </r>
        <r>
          <rPr>
            <sz val="9"/>
            <rFont val="Tahoma"/>
            <family val="2"/>
          </rPr>
          <t xml:space="preserve">
mg/L, add columns if needed.
</t>
        </r>
      </text>
    </comment>
    <comment ref="BO4" authorId="0" shapeId="0" xr:uid="{CEC56A9B-2236-48CD-960C-D592E85673B2}">
      <text>
        <r>
          <rPr>
            <b/>
            <sz val="9"/>
            <rFont val="Tahoma"/>
            <family val="2"/>
          </rPr>
          <t>Hartai Éva:</t>
        </r>
        <r>
          <rPr>
            <sz val="9"/>
            <rFont val="Tahoma"/>
            <family val="2"/>
          </rPr>
          <t xml:space="preserve">
Volume % of the total dissolved (gas TDS) as 100%
Add columns if needed</t>
        </r>
      </text>
    </comment>
    <comment ref="E5" authorId="0" shapeId="0" xr:uid="{31102889-35EB-4F7A-9E22-92E1342CDD94}">
      <text>
        <r>
          <rPr>
            <b/>
            <sz val="9"/>
            <rFont val="Tahoma"/>
            <family val="2"/>
          </rPr>
          <t>Hartai Éva:</t>
        </r>
        <r>
          <rPr>
            <sz val="9"/>
            <rFont val="Tahoma"/>
            <family val="2"/>
          </rPr>
          <t xml:space="preserve">
m below wellhead, interval if packers used</t>
        </r>
      </text>
    </comment>
    <comment ref="K5" authorId="0" shapeId="0" xr:uid="{D32937A2-EDB0-4219-9112-B357164DF8EB}">
      <text>
        <r>
          <rPr>
            <b/>
            <sz val="9"/>
            <rFont val="Tahoma"/>
            <family val="2"/>
          </rPr>
          <t>Hartai Éva:</t>
        </r>
        <r>
          <rPr>
            <sz val="9"/>
            <rFont val="Tahoma"/>
            <family val="2"/>
          </rPr>
          <t xml:space="preserve">
At the sampling depth
</t>
        </r>
      </text>
    </comment>
    <comment ref="L5" authorId="0" shapeId="0" xr:uid="{51D97BF4-AC8D-45D2-BE4B-66F23B7A64AA}">
      <text>
        <r>
          <rPr>
            <b/>
            <sz val="9"/>
            <rFont val="Tahoma"/>
            <family val="2"/>
          </rPr>
          <t>Hartai Éva:</t>
        </r>
        <r>
          <rPr>
            <sz val="9"/>
            <rFont val="Tahoma"/>
            <family val="2"/>
          </rPr>
          <t xml:space="preserve">
At the sampling depth, given in m amsl as  h0+p/(ρg)
</t>
        </r>
      </text>
    </comment>
    <comment ref="N5" authorId="0" shapeId="0" xr:uid="{B1B7D349-0306-4083-8E39-4EB8E20EC98F}">
      <text>
        <r>
          <rPr>
            <b/>
            <sz val="9"/>
            <rFont val="Tahoma"/>
            <family val="2"/>
          </rPr>
          <t>Hartai Éva:</t>
        </r>
        <r>
          <rPr>
            <sz val="9"/>
            <rFont val="Tahoma"/>
            <family val="2"/>
          </rPr>
          <t xml:space="preserve">
Fill either kinematic or dynamic viscosity
</t>
        </r>
      </text>
    </comment>
    <comment ref="O5" authorId="0" shapeId="0" xr:uid="{543A45DB-5AA3-43B3-B2D1-A0B81402DEE1}">
      <text>
        <r>
          <rPr>
            <b/>
            <sz val="9"/>
            <rFont val="Tahoma"/>
            <family val="2"/>
          </rPr>
          <t>Hartai Éva:</t>
        </r>
        <r>
          <rPr>
            <sz val="9"/>
            <rFont val="Tahoma"/>
            <family val="2"/>
          </rPr>
          <t xml:space="preserve">
Fill either kinematic or dynamic viscosity
</t>
        </r>
      </text>
    </comment>
    <comment ref="AC5" authorId="0" shapeId="0" xr:uid="{0E3A1643-D9F7-4110-AB9B-B5E6AA8B4A2C}">
      <text>
        <r>
          <rPr>
            <b/>
            <sz val="9"/>
            <rFont val="Tahoma"/>
            <family val="2"/>
          </rPr>
          <t>Hartai Éva:</t>
        </r>
        <r>
          <rPr>
            <sz val="9"/>
            <rFont val="Tahoma"/>
            <family val="2"/>
          </rPr>
          <t xml:space="preserve">
Total Major Cations
</t>
        </r>
      </text>
    </comment>
    <comment ref="AM5" authorId="0" shapeId="0" xr:uid="{84AEB07B-7C29-4DED-982E-C0232EF08EA3}">
      <text>
        <r>
          <rPr>
            <b/>
            <sz val="9"/>
            <rFont val="Tahoma"/>
            <family val="2"/>
          </rPr>
          <t>Hartai Éva:</t>
        </r>
        <r>
          <rPr>
            <sz val="9"/>
            <rFont val="Tahoma"/>
            <family val="2"/>
          </rPr>
          <t xml:space="preserve">
Total Major Anions
</t>
        </r>
      </text>
    </comment>
    <comment ref="BY5" authorId="1" shapeId="0" xr:uid="{53CDD913-92F9-4F6F-A8DB-E7900322E282}">
      <text>
        <r>
          <rPr>
            <b/>
            <sz val="9"/>
            <rFont val="Tahoma"/>
            <family val="2"/>
          </rPr>
          <t>Éva Hartai:</t>
        </r>
        <r>
          <rPr>
            <sz val="9"/>
            <rFont val="Tahoma"/>
            <family val="2"/>
          </rPr>
          <t xml:space="preserve">
For Tritium, please give the value in Bq/L (Becquerel/liter), not in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Hartai Éva</author>
    <author>Éva Hartai</author>
  </authors>
  <commentList>
    <comment ref="R4" authorId="0" shapeId="0" xr:uid="{00000000-0006-0000-0100-000002000000}">
      <text>
        <r>
          <rPr>
            <b/>
            <sz val="9"/>
            <rFont val="Tahoma"/>
            <family val="2"/>
          </rPr>
          <t>Hartai Éva:</t>
        </r>
        <r>
          <rPr>
            <sz val="9"/>
            <rFont val="Tahoma"/>
            <family val="2"/>
          </rPr>
          <t xml:space="preserve">
On site measurement
</t>
        </r>
      </text>
    </comment>
    <comment ref="S4" authorId="0" shapeId="0" xr:uid="{00000000-0006-0000-0100-000005000000}">
      <text>
        <r>
          <rPr>
            <b/>
            <sz val="9"/>
            <rFont val="Tahoma"/>
            <family val="2"/>
          </rPr>
          <t>Hartai Éva:</t>
        </r>
        <r>
          <rPr>
            <sz val="9"/>
            <rFont val="Tahoma"/>
            <family val="2"/>
          </rPr>
          <t xml:space="preserve">
On site measurement
</t>
        </r>
      </text>
    </comment>
    <comment ref="T4" authorId="0" shapeId="0" xr:uid="{00000000-0006-0000-0100-000004000000}">
      <text>
        <r>
          <rPr>
            <b/>
            <sz val="9"/>
            <rFont val="Tahoma"/>
            <family val="2"/>
          </rPr>
          <t>Hartai Éva:</t>
        </r>
        <r>
          <rPr>
            <sz val="9"/>
            <rFont val="Tahoma"/>
            <family val="2"/>
          </rPr>
          <t xml:space="preserve">
On site measurement</t>
        </r>
      </text>
    </comment>
    <comment ref="U4" authorId="0" shapeId="0" xr:uid="{00000000-0006-0000-0100-000007000000}">
      <text>
        <r>
          <rPr>
            <b/>
            <sz val="9"/>
            <rFont val="Tahoma"/>
            <family val="2"/>
          </rPr>
          <t>Hartai Éva:</t>
        </r>
        <r>
          <rPr>
            <sz val="9"/>
            <rFont val="Tahoma"/>
            <family val="2"/>
          </rPr>
          <t xml:space="preserve">
On site measurement
</t>
        </r>
      </text>
    </comment>
    <comment ref="V4" authorId="0" shapeId="0" xr:uid="{00000000-0006-0000-0100-000009000000}">
      <text>
        <r>
          <rPr>
            <b/>
            <sz val="9"/>
            <rFont val="Tahoma"/>
            <family val="2"/>
          </rPr>
          <t>Hartai Éva:</t>
        </r>
        <r>
          <rPr>
            <sz val="9"/>
            <rFont val="Tahoma"/>
            <family val="2"/>
          </rPr>
          <t xml:space="preserve">
Total Dissolved Solid
</t>
        </r>
      </text>
    </comment>
    <comment ref="W4" authorId="0" shapeId="0" xr:uid="{00000000-0006-0000-0100-00000B000000}">
      <text>
        <r>
          <rPr>
            <b/>
            <sz val="9"/>
            <rFont val="Tahoma"/>
            <family val="2"/>
          </rPr>
          <t>Hartai Éva:</t>
        </r>
        <r>
          <rPr>
            <sz val="9"/>
            <rFont val="Tahoma"/>
            <family val="2"/>
          </rPr>
          <t xml:space="preserve">
Total dissolved gas in Normal ml/kg H2O
</t>
        </r>
      </text>
    </comment>
    <comment ref="X4" authorId="0" shapeId="0" xr:uid="{00000000-0006-0000-0100-00000C000000}">
      <text>
        <r>
          <rPr>
            <b/>
            <sz val="9"/>
            <rFont val="Tahoma"/>
            <family val="2"/>
          </rPr>
          <t>Hartai Éva:</t>
        </r>
        <r>
          <rPr>
            <sz val="9"/>
            <rFont val="Tahoma"/>
            <family val="2"/>
          </rPr>
          <t xml:space="preserve">
Gas/Liquid Ratio
</t>
        </r>
      </text>
    </comment>
    <comment ref="BL4" authorId="0" shapeId="0" xr:uid="{00000000-0006-0000-0100-00000E000000}">
      <text>
        <r>
          <rPr>
            <b/>
            <sz val="9"/>
            <rFont val="Tahoma"/>
            <family val="2"/>
          </rPr>
          <t>Hartai Éva:</t>
        </r>
        <r>
          <rPr>
            <sz val="9"/>
            <rFont val="Tahoma"/>
            <family val="2"/>
          </rPr>
          <t xml:space="preserve">
mg/L, add columns if needed.
</t>
        </r>
      </text>
    </comment>
    <comment ref="BO4" authorId="0" shapeId="0" xr:uid="{00000000-0006-0000-0100-000006000000}">
      <text>
        <r>
          <rPr>
            <b/>
            <sz val="9"/>
            <rFont val="Tahoma"/>
            <family val="2"/>
          </rPr>
          <t>Hartai Éva:</t>
        </r>
        <r>
          <rPr>
            <sz val="9"/>
            <rFont val="Tahoma"/>
            <family val="2"/>
          </rPr>
          <t xml:space="preserve">
Volume % of the total dissolved (gas TDS) as 100%
Add columns if needed</t>
        </r>
      </text>
    </comment>
    <comment ref="E5" authorId="0" shapeId="0" xr:uid="{00000000-0006-0000-0100-00000D000000}">
      <text>
        <r>
          <rPr>
            <b/>
            <sz val="9"/>
            <rFont val="Tahoma"/>
            <family val="2"/>
          </rPr>
          <t>Hartai Éva:</t>
        </r>
        <r>
          <rPr>
            <sz val="9"/>
            <rFont val="Tahoma"/>
            <family val="2"/>
          </rPr>
          <t xml:space="preserve">
m below wellhead, interval if packers used</t>
        </r>
      </text>
    </comment>
    <comment ref="K5" authorId="0" shapeId="0" xr:uid="{00000000-0006-0000-0100-00000A000000}">
      <text>
        <r>
          <rPr>
            <b/>
            <sz val="9"/>
            <rFont val="Tahoma"/>
            <family val="2"/>
          </rPr>
          <t>Hartai Éva:</t>
        </r>
        <r>
          <rPr>
            <sz val="9"/>
            <rFont val="Tahoma"/>
            <family val="2"/>
          </rPr>
          <t xml:space="preserve">
At the sampling depth
</t>
        </r>
      </text>
    </comment>
    <comment ref="L5" authorId="0" shapeId="0" xr:uid="{00000000-0006-0000-0100-00000F000000}">
      <text>
        <r>
          <rPr>
            <b/>
            <sz val="9"/>
            <rFont val="Tahoma"/>
            <family val="2"/>
          </rPr>
          <t>Hartai Éva:</t>
        </r>
        <r>
          <rPr>
            <sz val="9"/>
            <rFont val="Tahoma"/>
            <family val="2"/>
          </rPr>
          <t xml:space="preserve">
At the sampling depth, given in m amsl as  h0+p/(ρg)
</t>
        </r>
      </text>
    </comment>
    <comment ref="N5" authorId="0" shapeId="0" xr:uid="{00000000-0006-0000-0100-000010000000}">
      <text>
        <r>
          <rPr>
            <b/>
            <sz val="9"/>
            <rFont val="Tahoma"/>
            <family val="2"/>
          </rPr>
          <t>Hartai Éva:</t>
        </r>
        <r>
          <rPr>
            <sz val="9"/>
            <rFont val="Tahoma"/>
            <family val="2"/>
          </rPr>
          <t xml:space="preserve">
Fill either kinematic or dynamic viscosity
</t>
        </r>
      </text>
    </comment>
    <comment ref="O5" authorId="0" shapeId="0" xr:uid="{00000000-0006-0000-0100-000011000000}">
      <text>
        <r>
          <rPr>
            <b/>
            <sz val="9"/>
            <rFont val="Tahoma"/>
            <family val="2"/>
          </rPr>
          <t>Hartai Éva:</t>
        </r>
        <r>
          <rPr>
            <sz val="9"/>
            <rFont val="Tahoma"/>
            <family val="2"/>
          </rPr>
          <t xml:space="preserve">
Fill either kinematic or dynamic viscosity
</t>
        </r>
      </text>
    </comment>
    <comment ref="AC5" authorId="0" shapeId="0" xr:uid="{00000000-0006-0000-0100-000008000000}">
      <text>
        <r>
          <rPr>
            <b/>
            <sz val="9"/>
            <rFont val="Tahoma"/>
            <family val="2"/>
          </rPr>
          <t>Hartai Éva:</t>
        </r>
        <r>
          <rPr>
            <sz val="9"/>
            <rFont val="Tahoma"/>
            <family val="2"/>
          </rPr>
          <t xml:space="preserve">
Total Major Cations
</t>
        </r>
      </text>
    </comment>
    <comment ref="AM5" authorId="0" shapeId="0" xr:uid="{00000000-0006-0000-0100-000003000000}">
      <text>
        <r>
          <rPr>
            <b/>
            <sz val="9"/>
            <rFont val="Tahoma"/>
            <family val="2"/>
          </rPr>
          <t>Hartai Éva:</t>
        </r>
        <r>
          <rPr>
            <sz val="9"/>
            <rFont val="Tahoma"/>
            <family val="2"/>
          </rPr>
          <t xml:space="preserve">
Total Major Anions
</t>
        </r>
      </text>
    </comment>
    <comment ref="BY5" authorId="1" shapeId="0" xr:uid="{00000000-0006-0000-0100-000001000000}">
      <text>
        <r>
          <rPr>
            <b/>
            <sz val="9"/>
            <rFont val="Tahoma"/>
            <family val="2"/>
          </rPr>
          <t>Éva Hartai:</t>
        </r>
        <r>
          <rPr>
            <sz val="9"/>
            <rFont val="Tahoma"/>
            <family val="2"/>
          </rPr>
          <t xml:space="preserve">
For Tritium, please give the value in Bq/L (Becquerel/liter), not in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Hartai Éva</author>
    <author>Éva Hartai</author>
  </authors>
  <commentList>
    <comment ref="R4" authorId="0" shapeId="0" xr:uid="{87AE6FE8-B602-4129-907B-8006F49A62EB}">
      <text>
        <r>
          <rPr>
            <b/>
            <sz val="9"/>
            <rFont val="Tahoma"/>
            <family val="2"/>
          </rPr>
          <t>Hartai Éva:</t>
        </r>
        <r>
          <rPr>
            <sz val="9"/>
            <rFont val="Tahoma"/>
            <family val="2"/>
          </rPr>
          <t xml:space="preserve">
On site measurement
</t>
        </r>
      </text>
    </comment>
    <comment ref="S4" authorId="0" shapeId="0" xr:uid="{AC53F119-96A6-4476-8A95-44318449787D}">
      <text>
        <r>
          <rPr>
            <b/>
            <sz val="9"/>
            <rFont val="Tahoma"/>
            <family val="2"/>
          </rPr>
          <t>Hartai Éva:</t>
        </r>
        <r>
          <rPr>
            <sz val="9"/>
            <rFont val="Tahoma"/>
            <family val="2"/>
          </rPr>
          <t xml:space="preserve">
On site measurement
</t>
        </r>
      </text>
    </comment>
    <comment ref="T4" authorId="0" shapeId="0" xr:uid="{FE752FB4-6694-4119-8232-D2EDAF40835B}">
      <text>
        <r>
          <rPr>
            <b/>
            <sz val="9"/>
            <rFont val="Tahoma"/>
            <family val="2"/>
          </rPr>
          <t>Hartai Éva:</t>
        </r>
        <r>
          <rPr>
            <sz val="9"/>
            <rFont val="Tahoma"/>
            <family val="2"/>
          </rPr>
          <t xml:space="preserve">
On site measurement</t>
        </r>
      </text>
    </comment>
    <comment ref="U4" authorId="0" shapeId="0" xr:uid="{B6ACE927-176D-481B-A7BC-2748BF6FEF22}">
      <text>
        <r>
          <rPr>
            <b/>
            <sz val="9"/>
            <rFont val="Tahoma"/>
            <family val="2"/>
          </rPr>
          <t>Hartai Éva:</t>
        </r>
        <r>
          <rPr>
            <sz val="9"/>
            <rFont val="Tahoma"/>
            <family val="2"/>
          </rPr>
          <t xml:space="preserve">
On site measurement
</t>
        </r>
      </text>
    </comment>
    <comment ref="V4" authorId="0" shapeId="0" xr:uid="{06D5DC69-E5E9-43FB-8DFC-263C8188E5CE}">
      <text>
        <r>
          <rPr>
            <b/>
            <sz val="9"/>
            <rFont val="Tahoma"/>
            <family val="2"/>
          </rPr>
          <t>Hartai Éva:</t>
        </r>
        <r>
          <rPr>
            <sz val="9"/>
            <rFont val="Tahoma"/>
            <family val="2"/>
          </rPr>
          <t xml:space="preserve">
Total Dissolved Solid
</t>
        </r>
      </text>
    </comment>
    <comment ref="W4" authorId="0" shapeId="0" xr:uid="{B9BBD34C-E05F-4DF2-A856-E158C3DC5F62}">
      <text>
        <r>
          <rPr>
            <b/>
            <sz val="9"/>
            <rFont val="Tahoma"/>
            <family val="2"/>
          </rPr>
          <t>Hartai Éva:</t>
        </r>
        <r>
          <rPr>
            <sz val="9"/>
            <rFont val="Tahoma"/>
            <family val="2"/>
          </rPr>
          <t xml:space="preserve">
Total dissolved gas in Normal ml/kg H2O
</t>
        </r>
      </text>
    </comment>
    <comment ref="X4" authorId="0" shapeId="0" xr:uid="{7709589E-ABBC-4DF0-B873-789BB8D03764}">
      <text>
        <r>
          <rPr>
            <b/>
            <sz val="9"/>
            <rFont val="Tahoma"/>
            <family val="2"/>
          </rPr>
          <t>Hartai Éva:</t>
        </r>
        <r>
          <rPr>
            <sz val="9"/>
            <rFont val="Tahoma"/>
            <family val="2"/>
          </rPr>
          <t xml:space="preserve">
Gas/Liquid Ratio
</t>
        </r>
      </text>
    </comment>
    <comment ref="BL4" authorId="0" shapeId="0" xr:uid="{F94746E1-980C-4F2E-B569-DE052C92CE24}">
      <text>
        <r>
          <rPr>
            <b/>
            <sz val="9"/>
            <rFont val="Tahoma"/>
            <family val="2"/>
          </rPr>
          <t>Hartai Éva:</t>
        </r>
        <r>
          <rPr>
            <sz val="9"/>
            <rFont val="Tahoma"/>
            <family val="2"/>
          </rPr>
          <t xml:space="preserve">
mg/L, add columns if needed.
</t>
        </r>
      </text>
    </comment>
    <comment ref="BO4" authorId="0" shapeId="0" xr:uid="{F3170C69-06F4-4A2E-83AF-5837BDCD78AE}">
      <text>
        <r>
          <rPr>
            <b/>
            <sz val="9"/>
            <rFont val="Tahoma"/>
            <family val="2"/>
          </rPr>
          <t>Hartai Éva:</t>
        </r>
        <r>
          <rPr>
            <sz val="9"/>
            <rFont val="Tahoma"/>
            <family val="2"/>
          </rPr>
          <t xml:space="preserve">
Volume % of the total dissolved (gas TDS) as 100%
Add columns if needed</t>
        </r>
      </text>
    </comment>
    <comment ref="E5" authorId="0" shapeId="0" xr:uid="{E53D1F2A-1478-46E5-9AA7-F267BE3AEFF9}">
      <text>
        <r>
          <rPr>
            <b/>
            <sz val="9"/>
            <rFont val="Tahoma"/>
            <family val="2"/>
          </rPr>
          <t>Hartai Éva:</t>
        </r>
        <r>
          <rPr>
            <sz val="9"/>
            <rFont val="Tahoma"/>
            <family val="2"/>
          </rPr>
          <t xml:space="preserve">
m below wellhead, interval if packers used</t>
        </r>
      </text>
    </comment>
    <comment ref="K5" authorId="0" shapeId="0" xr:uid="{03430C48-C0D3-48B1-8077-F09501CC58B5}">
      <text>
        <r>
          <rPr>
            <b/>
            <sz val="9"/>
            <rFont val="Tahoma"/>
            <family val="2"/>
          </rPr>
          <t>Hartai Éva:</t>
        </r>
        <r>
          <rPr>
            <sz val="9"/>
            <rFont val="Tahoma"/>
            <family val="2"/>
          </rPr>
          <t xml:space="preserve">
At the sampling depth
</t>
        </r>
      </text>
    </comment>
    <comment ref="L5" authorId="0" shapeId="0" xr:uid="{0B9D4D7C-6258-4E17-8D3E-D80B386F29ED}">
      <text>
        <r>
          <rPr>
            <b/>
            <sz val="9"/>
            <rFont val="Tahoma"/>
            <family val="2"/>
          </rPr>
          <t>Hartai Éva:</t>
        </r>
        <r>
          <rPr>
            <sz val="9"/>
            <rFont val="Tahoma"/>
            <family val="2"/>
          </rPr>
          <t xml:space="preserve">
At the sampling depth, given in m amsl as  h0+p/(ρg)
</t>
        </r>
      </text>
    </comment>
    <comment ref="N5" authorId="0" shapeId="0" xr:uid="{598210B4-A79E-41E7-8716-48D276902D2B}">
      <text>
        <r>
          <rPr>
            <b/>
            <sz val="9"/>
            <rFont val="Tahoma"/>
            <family val="2"/>
          </rPr>
          <t>Hartai Éva:</t>
        </r>
        <r>
          <rPr>
            <sz val="9"/>
            <rFont val="Tahoma"/>
            <family val="2"/>
          </rPr>
          <t xml:space="preserve">
Fill either kinematic or dynamic viscosity
</t>
        </r>
      </text>
    </comment>
    <comment ref="O5" authorId="0" shapeId="0" xr:uid="{2349DD3A-C3A2-47CA-8E40-4A3F38292B7F}">
      <text>
        <r>
          <rPr>
            <b/>
            <sz val="9"/>
            <rFont val="Tahoma"/>
            <family val="2"/>
          </rPr>
          <t>Hartai Éva:</t>
        </r>
        <r>
          <rPr>
            <sz val="9"/>
            <rFont val="Tahoma"/>
            <family val="2"/>
          </rPr>
          <t xml:space="preserve">
Fill either kinematic or dynamic viscosity
</t>
        </r>
      </text>
    </comment>
    <comment ref="AC5" authorId="0" shapeId="0" xr:uid="{1AE01BC8-DA86-46AF-9A35-4D41DA5986C5}">
      <text>
        <r>
          <rPr>
            <b/>
            <sz val="9"/>
            <rFont val="Tahoma"/>
            <family val="2"/>
          </rPr>
          <t>Hartai Éva:</t>
        </r>
        <r>
          <rPr>
            <sz val="9"/>
            <rFont val="Tahoma"/>
            <family val="2"/>
          </rPr>
          <t xml:space="preserve">
Total Major Cations
</t>
        </r>
      </text>
    </comment>
    <comment ref="AM5" authorId="0" shapeId="0" xr:uid="{C98CBD30-1346-4E4B-803B-EBE093549504}">
      <text>
        <r>
          <rPr>
            <b/>
            <sz val="9"/>
            <rFont val="Tahoma"/>
            <family val="2"/>
          </rPr>
          <t>Hartai Éva:</t>
        </r>
        <r>
          <rPr>
            <sz val="9"/>
            <rFont val="Tahoma"/>
            <family val="2"/>
          </rPr>
          <t xml:space="preserve">
Total Major Anions
</t>
        </r>
      </text>
    </comment>
    <comment ref="BY5" authorId="1" shapeId="0" xr:uid="{6EAA01D0-DB15-493E-8072-67FD2A9C1FF0}">
      <text>
        <r>
          <rPr>
            <b/>
            <sz val="9"/>
            <rFont val="Tahoma"/>
            <family val="2"/>
          </rPr>
          <t>Éva Hartai:</t>
        </r>
        <r>
          <rPr>
            <sz val="9"/>
            <rFont val="Tahoma"/>
            <family val="2"/>
          </rPr>
          <t xml:space="preserve">
For Tritium, please give the value in Bq/L (Becquerel/liter), not in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Hartai Éva</author>
  </authors>
  <commentList>
    <comment ref="G2" authorId="0" shapeId="0" xr:uid="{BC2B085F-CD2B-4453-A141-29A2BF7E8A43}">
      <text>
        <r>
          <rPr>
            <b/>
            <sz val="9"/>
            <rFont val="Tahoma"/>
            <family val="2"/>
          </rPr>
          <t>Hartai Éva:</t>
        </r>
        <r>
          <rPr>
            <sz val="9"/>
            <rFont val="Tahoma"/>
            <family val="2"/>
          </rPr>
          <t xml:space="preserve">
m below wellhead, interval if packers used</t>
        </r>
      </text>
    </comment>
    <comment ref="T2" authorId="0" shapeId="0" xr:uid="{7537D3D5-956F-4440-B938-731C3034D3A4}">
      <text>
        <r>
          <rPr>
            <b/>
            <sz val="9"/>
            <rFont val="Tahoma"/>
            <family val="2"/>
          </rPr>
          <t>Hartai Éva:</t>
        </r>
        <r>
          <rPr>
            <sz val="9"/>
            <rFont val="Tahoma"/>
            <family val="2"/>
          </rPr>
          <t xml:space="preserve">
Volume % of the total dissolved (gas TDS) as 100%
Add columns if needed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Hartai Éva</author>
    <author>Éva Hartai</author>
  </authors>
  <commentList>
    <comment ref="R2" authorId="0" shapeId="0" xr:uid="{26AE2E86-BBFE-410C-98C8-598D8D52EF1C}">
      <text>
        <r>
          <rPr>
            <b/>
            <sz val="9"/>
            <rFont val="Tahoma"/>
            <family val="2"/>
          </rPr>
          <t>Hartai Éva:</t>
        </r>
        <r>
          <rPr>
            <sz val="9"/>
            <rFont val="Tahoma"/>
            <family val="2"/>
          </rPr>
          <t xml:space="preserve">
On site measurement
</t>
        </r>
      </text>
    </comment>
    <comment ref="S2" authorId="0" shapeId="0" xr:uid="{3B50B0EC-A032-49B4-B3D3-406CFE800776}">
      <text>
        <r>
          <rPr>
            <b/>
            <sz val="9"/>
            <rFont val="Tahoma"/>
            <family val="2"/>
          </rPr>
          <t>Hartai Éva:</t>
        </r>
        <r>
          <rPr>
            <sz val="9"/>
            <rFont val="Tahoma"/>
            <family val="2"/>
          </rPr>
          <t xml:space="preserve">
On site measurement
</t>
        </r>
      </text>
    </comment>
    <comment ref="T2" authorId="0" shapeId="0" xr:uid="{E07C1AB2-8094-4BAD-9C30-86F8FAE7228B}">
      <text>
        <r>
          <rPr>
            <b/>
            <sz val="9"/>
            <rFont val="Tahoma"/>
            <family val="2"/>
          </rPr>
          <t>Hartai Éva:</t>
        </r>
        <r>
          <rPr>
            <sz val="9"/>
            <rFont val="Tahoma"/>
            <family val="2"/>
          </rPr>
          <t xml:space="preserve">
On site measurement</t>
        </r>
      </text>
    </comment>
    <comment ref="U2" authorId="0" shapeId="0" xr:uid="{4AFD61F2-14CA-426E-9A36-1BD87434D710}">
      <text>
        <r>
          <rPr>
            <b/>
            <sz val="9"/>
            <rFont val="Tahoma"/>
            <family val="2"/>
          </rPr>
          <t>Hartai Éva:</t>
        </r>
        <r>
          <rPr>
            <sz val="9"/>
            <rFont val="Tahoma"/>
            <family val="2"/>
          </rPr>
          <t xml:space="preserve">
On site measurement
</t>
        </r>
      </text>
    </comment>
    <comment ref="V2" authorId="0" shapeId="0" xr:uid="{C4909C6E-1752-41AA-A8DF-B0C3021FBF11}">
      <text>
        <r>
          <rPr>
            <b/>
            <sz val="9"/>
            <rFont val="Tahoma"/>
            <family val="2"/>
          </rPr>
          <t>Hartai Éva:</t>
        </r>
        <r>
          <rPr>
            <sz val="9"/>
            <rFont val="Tahoma"/>
            <family val="2"/>
          </rPr>
          <t xml:space="preserve">
Total Dissolved Solid
</t>
        </r>
      </text>
    </comment>
    <comment ref="W2" authorId="0" shapeId="0" xr:uid="{F021730D-8FA7-48E4-A891-F2CE8815E983}">
      <text>
        <r>
          <rPr>
            <b/>
            <sz val="9"/>
            <rFont val="Tahoma"/>
            <family val="2"/>
          </rPr>
          <t>Hartai Éva:</t>
        </r>
        <r>
          <rPr>
            <sz val="9"/>
            <rFont val="Tahoma"/>
            <family val="2"/>
          </rPr>
          <t xml:space="preserve">
Total dissolved gas in Normal ml/kg H2O
</t>
        </r>
      </text>
    </comment>
    <comment ref="X2" authorId="0" shapeId="0" xr:uid="{EF0BBD5B-49DD-43D5-AE6C-F1ED162CB142}">
      <text>
        <r>
          <rPr>
            <b/>
            <sz val="9"/>
            <rFont val="Tahoma"/>
            <family val="2"/>
          </rPr>
          <t>Hartai Éva:</t>
        </r>
        <r>
          <rPr>
            <sz val="9"/>
            <rFont val="Tahoma"/>
            <family val="2"/>
          </rPr>
          <t xml:space="preserve">
Gas/Liquid Ratio
</t>
        </r>
      </text>
    </comment>
    <comment ref="BL2" authorId="0" shapeId="0" xr:uid="{3AA7AD66-28ED-4EF5-A6BE-DE654078F87B}">
      <text>
        <r>
          <rPr>
            <b/>
            <sz val="9"/>
            <rFont val="Tahoma"/>
            <family val="2"/>
          </rPr>
          <t>Hartai Éva:</t>
        </r>
        <r>
          <rPr>
            <sz val="9"/>
            <rFont val="Tahoma"/>
            <family val="2"/>
          </rPr>
          <t xml:space="preserve">
mg/L, add columns if needed.
</t>
        </r>
      </text>
    </comment>
    <comment ref="BO2" authorId="0" shapeId="0" xr:uid="{E7EF3156-B78F-4174-9ACD-F15F468A893B}">
      <text>
        <r>
          <rPr>
            <b/>
            <sz val="9"/>
            <rFont val="Tahoma"/>
            <family val="2"/>
          </rPr>
          <t>Hartai Éva:</t>
        </r>
        <r>
          <rPr>
            <sz val="9"/>
            <rFont val="Tahoma"/>
            <family val="2"/>
          </rPr>
          <t xml:space="preserve">
Volume % of the total dissolved (gas TDS) as 100%
Add columns if needed</t>
        </r>
      </text>
    </comment>
    <comment ref="E3" authorId="0" shapeId="0" xr:uid="{F667B57D-6B25-443F-98A0-461E83270959}">
      <text>
        <r>
          <rPr>
            <b/>
            <sz val="9"/>
            <rFont val="Tahoma"/>
            <family val="2"/>
          </rPr>
          <t>Hartai Éva:</t>
        </r>
        <r>
          <rPr>
            <sz val="9"/>
            <rFont val="Tahoma"/>
            <family val="2"/>
          </rPr>
          <t xml:space="preserve">
m below wellhead, interval if packers used</t>
        </r>
      </text>
    </comment>
    <comment ref="K3" authorId="0" shapeId="0" xr:uid="{C12D0B7F-1822-41CB-AD19-F1C6D5C3F189}">
      <text>
        <r>
          <rPr>
            <b/>
            <sz val="9"/>
            <rFont val="Tahoma"/>
            <family val="2"/>
          </rPr>
          <t>Hartai Éva:</t>
        </r>
        <r>
          <rPr>
            <sz val="9"/>
            <rFont val="Tahoma"/>
            <family val="2"/>
          </rPr>
          <t xml:space="preserve">
At the sampling depth
</t>
        </r>
      </text>
    </comment>
    <comment ref="L3" authorId="0" shapeId="0" xr:uid="{9522D5E7-580E-485F-97E8-A1E56EA93EDD}">
      <text>
        <r>
          <rPr>
            <b/>
            <sz val="9"/>
            <rFont val="Tahoma"/>
            <family val="2"/>
          </rPr>
          <t>Hartai Éva:</t>
        </r>
        <r>
          <rPr>
            <sz val="9"/>
            <rFont val="Tahoma"/>
            <family val="2"/>
          </rPr>
          <t xml:space="preserve">
At the sampling depth, given in m amsl as  h0+p/(ρg)
</t>
        </r>
      </text>
    </comment>
    <comment ref="N3" authorId="0" shapeId="0" xr:uid="{2D97F69D-CCCF-4FF0-BC3A-3D6E3D5F078F}">
      <text>
        <r>
          <rPr>
            <b/>
            <sz val="9"/>
            <rFont val="Tahoma"/>
            <family val="2"/>
          </rPr>
          <t>Hartai Éva:</t>
        </r>
        <r>
          <rPr>
            <sz val="9"/>
            <rFont val="Tahoma"/>
            <family val="2"/>
          </rPr>
          <t xml:space="preserve">
Fill either kinematic or dynamic viscosity
</t>
        </r>
      </text>
    </comment>
    <comment ref="O3" authorId="0" shapeId="0" xr:uid="{C50009A7-D289-4D5E-AEA5-F629158881FA}">
      <text>
        <r>
          <rPr>
            <b/>
            <sz val="9"/>
            <rFont val="Tahoma"/>
            <family val="2"/>
          </rPr>
          <t>Hartai Éva:</t>
        </r>
        <r>
          <rPr>
            <sz val="9"/>
            <rFont val="Tahoma"/>
            <family val="2"/>
          </rPr>
          <t xml:space="preserve">
Fill either kinematic or dynamic viscosity
</t>
        </r>
      </text>
    </comment>
    <comment ref="AC3" authorId="0" shapeId="0" xr:uid="{A9A413A0-EAF1-4F54-AF3D-381FCFBD57F4}">
      <text>
        <r>
          <rPr>
            <b/>
            <sz val="9"/>
            <rFont val="Tahoma"/>
            <family val="2"/>
          </rPr>
          <t>Hartai Éva:</t>
        </r>
        <r>
          <rPr>
            <sz val="9"/>
            <rFont val="Tahoma"/>
            <family val="2"/>
          </rPr>
          <t xml:space="preserve">
Total Major Cations
</t>
        </r>
      </text>
    </comment>
    <comment ref="AM3" authorId="0" shapeId="0" xr:uid="{7FF31704-0C45-4392-AC48-A6040BC79651}">
      <text>
        <r>
          <rPr>
            <b/>
            <sz val="9"/>
            <rFont val="Tahoma"/>
            <family val="2"/>
          </rPr>
          <t>Hartai Éva:</t>
        </r>
        <r>
          <rPr>
            <sz val="9"/>
            <rFont val="Tahoma"/>
            <family val="2"/>
          </rPr>
          <t xml:space="preserve">
Total Major Anions
</t>
        </r>
      </text>
    </comment>
    <comment ref="BY3" authorId="1" shapeId="0" xr:uid="{94552D7E-B20F-4DEA-A22E-CB6E9D354739}">
      <text>
        <r>
          <rPr>
            <b/>
            <sz val="9"/>
            <rFont val="Tahoma"/>
            <family val="2"/>
          </rPr>
          <t>Éva Hartai:</t>
        </r>
        <r>
          <rPr>
            <sz val="9"/>
            <rFont val="Tahoma"/>
            <family val="2"/>
          </rPr>
          <t xml:space="preserve">
For Tritium, please give the value in Bq/L (Becquerel/liter), not in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Tom Powell</author>
  </authors>
  <commentList>
    <comment ref="AD7" authorId="0" shapeId="0" xr:uid="{6C2A17B6-3CD8-4F0A-B400-0955A49B77C8}">
      <text>
        <r>
          <rPr>
            <b/>
            <sz val="8"/>
            <color indexed="81"/>
            <rFont val="Tahoma"/>
            <family val="2"/>
          </rPr>
          <t>Tom Powell:</t>
        </r>
        <r>
          <rPr>
            <sz val="8"/>
            <color indexed="81"/>
            <rFont val="Tahoma"/>
            <family val="2"/>
          </rPr>
          <t xml:space="preserve">
Hem suggests 100 to 1 ratio of conductance and anion or cation sum as general rule for data checking.</t>
        </r>
      </text>
    </comment>
  </commentList>
</comments>
</file>

<file path=xl/sharedStrings.xml><?xml version="1.0" encoding="utf-8"?>
<sst xmlns="http://schemas.openxmlformats.org/spreadsheetml/2006/main" count="1681" uniqueCount="468">
  <si>
    <t>Well data</t>
  </si>
  <si>
    <t>Well ID</t>
  </si>
  <si>
    <t>Local ID for the well</t>
  </si>
  <si>
    <t>Latitude/ Northing</t>
  </si>
  <si>
    <t>Longitude/ Easting</t>
  </si>
  <si>
    <t>Country</t>
  </si>
  <si>
    <t>Date of well completion (year)</t>
  </si>
  <si>
    <t>Wellhead elevation (m, amsl)</t>
  </si>
  <si>
    <t>Surface elevation (m, amsl)</t>
  </si>
  <si>
    <t>Well depth (m)</t>
  </si>
  <si>
    <t>Top of screened interval 
(m, below wellhead)</t>
  </si>
  <si>
    <t>Bottom of screened interval 
(m, below wellhead)</t>
  </si>
  <si>
    <t>Reservoir ID (list, if multiple)</t>
  </si>
  <si>
    <t>Hydraulic head 
(m, amsl)</t>
  </si>
  <si>
    <t>PZ data 
(Pa/m)</t>
  </si>
  <si>
    <t>Bottomhole temperature (°C)</t>
  </si>
  <si>
    <t>Outflow temperature (°C)</t>
  </si>
  <si>
    <t>Well yield (m3/hour)</t>
  </si>
  <si>
    <t>Scaling exists 
(Y/N)</t>
  </si>
  <si>
    <t>Inhibitor added
(Y/N)</t>
  </si>
  <si>
    <t>Geothermal gradient in well (°C/m)</t>
  </si>
  <si>
    <t>References for the data (link/DOI/ISBN/ISSN/national archive identifier; list if multiple)</t>
  </si>
  <si>
    <t>Remarks</t>
  </si>
  <si>
    <t>Fluid sample data</t>
  </si>
  <si>
    <t>Fluid sample identification</t>
  </si>
  <si>
    <t>Fluid sample physical properties</t>
  </si>
  <si>
    <t>Fluid sample chemical properties</t>
  </si>
  <si>
    <t>pH</t>
  </si>
  <si>
    <t>Dissolved oxigen (mg/L)</t>
  </si>
  <si>
    <t>Eh (mV)</t>
  </si>
  <si>
    <t>Alkalinity (meq/L)</t>
  </si>
  <si>
    <t xml:space="preserve">TDS (mg/L) </t>
  </si>
  <si>
    <t>TDG (Nml/kg)</t>
  </si>
  <si>
    <t>GLR</t>
  </si>
  <si>
    <t>Dissolved major cations (mg/L)</t>
  </si>
  <si>
    <t>Dissolved major anions (mg/L)</t>
  </si>
  <si>
    <t>Dissolved silica (mg/L)</t>
  </si>
  <si>
    <t>Dissolved trace elements (mg/L)</t>
  </si>
  <si>
    <t>Organics and petr. comp.</t>
  </si>
  <si>
    <t>Dissolved gas (Vol%)</t>
  </si>
  <si>
    <t>Isotopes (‰)</t>
  </si>
  <si>
    <t>Fluid sample ID</t>
  </si>
  <si>
    <t>Local ID for fluid sample</t>
  </si>
  <si>
    <t>Sampling method (please select)</t>
  </si>
  <si>
    <t>Sample depth</t>
  </si>
  <si>
    <t>Sampling date and hour</t>
  </si>
  <si>
    <t xml:space="preserve">Analysis date </t>
  </si>
  <si>
    <t>Dominant phase (please select)</t>
  </si>
  <si>
    <t>Pressure (Pa)</t>
  </si>
  <si>
    <t>Hydraulic head (m)</t>
  </si>
  <si>
    <t>Density (kg/dm3)</t>
  </si>
  <si>
    <t>Kinematic viscosity (m2/s)</t>
  </si>
  <si>
    <t>Dynamic viscosity (kg/m/s)</t>
  </si>
  <si>
    <t>Specific heat capacity (J/K/kg)</t>
  </si>
  <si>
    <t>Electrical conductivity (µS/cm, EC25)</t>
  </si>
  <si>
    <t xml:space="preserve">Ca </t>
  </si>
  <si>
    <t xml:space="preserve">Mg </t>
  </si>
  <si>
    <t xml:space="preserve">Na </t>
  </si>
  <si>
    <t>K</t>
  </si>
  <si>
    <t>TMC</t>
  </si>
  <si>
    <t>Cl</t>
  </si>
  <si>
    <t>S</t>
  </si>
  <si>
    <t>F</t>
  </si>
  <si>
    <t>CO3</t>
  </si>
  <si>
    <t>HCO3</t>
  </si>
  <si>
    <t>SO4</t>
  </si>
  <si>
    <t>PO4</t>
  </si>
  <si>
    <t>HBO2</t>
  </si>
  <si>
    <t>TMA</t>
  </si>
  <si>
    <t>Si</t>
  </si>
  <si>
    <t>Br</t>
  </si>
  <si>
    <t>B</t>
  </si>
  <si>
    <t>I</t>
  </si>
  <si>
    <t>Al</t>
  </si>
  <si>
    <t>Fe</t>
  </si>
  <si>
    <t>Mn</t>
  </si>
  <si>
    <t>Sr</t>
  </si>
  <si>
    <t>Ba</t>
  </si>
  <si>
    <t>Li</t>
  </si>
  <si>
    <t>Cs</t>
  </si>
  <si>
    <t>Rb</t>
  </si>
  <si>
    <t>Ge</t>
  </si>
  <si>
    <t>Zn</t>
  </si>
  <si>
    <t>Cu</t>
  </si>
  <si>
    <t>Pb</t>
  </si>
  <si>
    <t>Ni</t>
  </si>
  <si>
    <t>As</t>
  </si>
  <si>
    <t>Ag</t>
  </si>
  <si>
    <t>Co</t>
  </si>
  <si>
    <t>Cr</t>
  </si>
  <si>
    <t>Hg</t>
  </si>
  <si>
    <t>W</t>
  </si>
  <si>
    <t>TOC</t>
  </si>
  <si>
    <t>TPH</t>
  </si>
  <si>
    <t>BTEX</t>
  </si>
  <si>
    <t>CO2</t>
  </si>
  <si>
    <t>O2</t>
  </si>
  <si>
    <t>H2S</t>
  </si>
  <si>
    <t>N2</t>
  </si>
  <si>
    <t>CH4</t>
  </si>
  <si>
    <t>Ar</t>
  </si>
  <si>
    <t>H2</t>
  </si>
  <si>
    <t>He</t>
  </si>
  <si>
    <t>Oxigen-18</t>
  </si>
  <si>
    <t>Deuterium (2H)</t>
  </si>
  <si>
    <t>Tritium (3H)</t>
  </si>
  <si>
    <t>Oxigen-18 (SO4)</t>
  </si>
  <si>
    <t>Sulfur-34 (SO4)</t>
  </si>
  <si>
    <t>Sulfur-34 (H2S)</t>
  </si>
  <si>
    <t>Carbon-13 (CO2)</t>
  </si>
  <si>
    <t>Lithium-7</t>
  </si>
  <si>
    <t>Boron-11</t>
  </si>
  <si>
    <t>87Sr/86Sr</t>
  </si>
  <si>
    <t>Sample depth (m)</t>
  </si>
  <si>
    <t>Granite</t>
  </si>
  <si>
    <t>Granodiorite</t>
  </si>
  <si>
    <t>Tonalite</t>
  </si>
  <si>
    <t>Syenite</t>
  </si>
  <si>
    <t>Monzonite</t>
  </si>
  <si>
    <t>Diorite</t>
  </si>
  <si>
    <t>Gabbro</t>
  </si>
  <si>
    <t>Peridotite</t>
  </si>
  <si>
    <t>Pyroxenite</t>
  </si>
  <si>
    <t>Hornblendite</t>
  </si>
  <si>
    <t>Carbonatite</t>
  </si>
  <si>
    <t>Rhyolite</t>
  </si>
  <si>
    <t>Trachyte</t>
  </si>
  <si>
    <t>Dacite</t>
  </si>
  <si>
    <t>Andesite</t>
  </si>
  <si>
    <t>Basalt</t>
  </si>
  <si>
    <t>Alkali basalt</t>
  </si>
  <si>
    <t>Ultramafic volcanic rock</t>
  </si>
  <si>
    <t>Rhyolitic volcaniclast</t>
  </si>
  <si>
    <t>Dacitic volcaniclast</t>
  </si>
  <si>
    <t>Andesitic volcaniclast</t>
  </si>
  <si>
    <t>Basaltic volcaniclast</t>
  </si>
  <si>
    <t>Marble</t>
  </si>
  <si>
    <t>Quartzite</t>
  </si>
  <si>
    <t>Slate</t>
  </si>
  <si>
    <t>Phyllite</t>
  </si>
  <si>
    <t>Schist</t>
  </si>
  <si>
    <t>Gneiss</t>
  </si>
  <si>
    <t>Granulite</t>
  </si>
  <si>
    <t>Hornfels</t>
  </si>
  <si>
    <t>Greenschist</t>
  </si>
  <si>
    <t>Serpentinite</t>
  </si>
  <si>
    <t>Amphibolite</t>
  </si>
  <si>
    <t>Eclogite</t>
  </si>
  <si>
    <t>Migmatite</t>
  </si>
  <si>
    <t>Pelite</t>
  </si>
  <si>
    <t>Psammite</t>
  </si>
  <si>
    <t>Arcose</t>
  </si>
  <si>
    <t>Psephite</t>
  </si>
  <si>
    <t>Conglomerate</t>
  </si>
  <si>
    <t>Breccia</t>
  </si>
  <si>
    <t>Carbonatic siliciclastic rock</t>
  </si>
  <si>
    <t>Marl</t>
  </si>
  <si>
    <t>Dolomite</t>
  </si>
  <si>
    <t>Micritic limestone</t>
  </si>
  <si>
    <t>Sparitic limestone</t>
  </si>
  <si>
    <t>Biolithite</t>
  </si>
  <si>
    <t>Bioclastic rock</t>
  </si>
  <si>
    <t>Fresh-water carbonate rock</t>
  </si>
  <si>
    <t>Sulphate salt rock</t>
  </si>
  <si>
    <t>Chloride salt rock</t>
  </si>
  <si>
    <t>Nitrate salt rock</t>
  </si>
  <si>
    <t>Borate salt rock</t>
  </si>
  <si>
    <t>Mixed salt rock</t>
  </si>
  <si>
    <t>Chert</t>
  </si>
  <si>
    <t>Phosphorite</t>
  </si>
  <si>
    <t>Coal</t>
  </si>
  <si>
    <t>Oil shale</t>
  </si>
  <si>
    <t>Iron ore</t>
  </si>
  <si>
    <t>Manganese ore</t>
  </si>
  <si>
    <t>Aluminia ore</t>
  </si>
  <si>
    <t>Non-ferrous metal ore</t>
  </si>
  <si>
    <t>Aquifer</t>
  </si>
  <si>
    <t>Aquitard</t>
  </si>
  <si>
    <t>Aquiclude</t>
  </si>
  <si>
    <t>Porous</t>
  </si>
  <si>
    <t>Karstic</t>
  </si>
  <si>
    <t>Fractured</t>
  </si>
  <si>
    <t>Double porosity</t>
  </si>
  <si>
    <t>Freeflow</t>
  </si>
  <si>
    <t>Pumping</t>
  </si>
  <si>
    <t>Pumping with packers</t>
  </si>
  <si>
    <t>Pointwise (with bailer)</t>
  </si>
  <si>
    <t>Liquid</t>
  </si>
  <si>
    <t>Gas</t>
  </si>
  <si>
    <t>Supercritical</t>
  </si>
  <si>
    <t>W_ID_001</t>
  </si>
  <si>
    <t>W_ID_001_FS_001</t>
  </si>
  <si>
    <t>W_ID_001_FS_002</t>
  </si>
  <si>
    <t>Honselersdijk 132 HON-GT-01</t>
  </si>
  <si>
    <t>Honselersdijk 133 HON-GT-01</t>
  </si>
  <si>
    <t>Honselersdijk 136 HON-GT-02</t>
  </si>
  <si>
    <t>Tempera-ture at depth (°C)</t>
  </si>
  <si>
    <t>Measurement temp (°C)</t>
  </si>
  <si>
    <t>NH4</t>
  </si>
  <si>
    <t>W_ID_002</t>
  </si>
  <si>
    <t>W_ID_002_FS_001</t>
  </si>
  <si>
    <t>HON-GT-02</t>
  </si>
  <si>
    <t>HON-GT-01</t>
  </si>
  <si>
    <t>The Netherlands</t>
  </si>
  <si>
    <t>BRI-GT-01</t>
  </si>
  <si>
    <t>BRI-GT-02</t>
  </si>
  <si>
    <t>CAL-GT-01</t>
  </si>
  <si>
    <t>CAL-GT-03</t>
  </si>
  <si>
    <t>HAG-GT-01</t>
  </si>
  <si>
    <t>HAG-GT-02</t>
  </si>
  <si>
    <t>HEK-GT-01-S2</t>
  </si>
  <si>
    <t>PNA-GT-03</t>
  </si>
  <si>
    <t>PNA-GT-04</t>
  </si>
  <si>
    <t>VDB-GT-01</t>
  </si>
  <si>
    <t>VDB-GT-02</t>
  </si>
  <si>
    <t>VDB-GT-03</t>
  </si>
  <si>
    <t>VDB-GT-04</t>
  </si>
  <si>
    <t>VDB-GT-084</t>
  </si>
  <si>
    <t>Bottomhole sample 1+2</t>
  </si>
  <si>
    <t>Surface sample 3</t>
  </si>
  <si>
    <t>Surface sample 1</t>
  </si>
  <si>
    <t>Surface sample 2</t>
  </si>
  <si>
    <t>C13 2325</t>
  </si>
  <si>
    <t>C13 2325.2</t>
  </si>
  <si>
    <t>C13 2326</t>
  </si>
  <si>
    <t>C13 2327</t>
  </si>
  <si>
    <t>C13 2327.1</t>
  </si>
  <si>
    <t>C13 2299</t>
  </si>
  <si>
    <t>C13 2300</t>
  </si>
  <si>
    <t>C13 2328</t>
  </si>
  <si>
    <t>2</t>
  </si>
  <si>
    <t>VDB01</t>
  </si>
  <si>
    <t>C13 2324</t>
  </si>
  <si>
    <t>VDB02</t>
  </si>
  <si>
    <t>VDB03-1</t>
  </si>
  <si>
    <t>VDB03-2</t>
  </si>
  <si>
    <t>C13 2323</t>
  </si>
  <si>
    <t>C13 2298</t>
  </si>
  <si>
    <t>VDB04</t>
  </si>
  <si>
    <t>38800</t>
  </si>
  <si>
    <t>40000</t>
  </si>
  <si>
    <t>6190</t>
  </si>
  <si>
    <t>7080</t>
  </si>
  <si>
    <t>4741</t>
  </si>
  <si>
    <t>72,1</t>
  </si>
  <si>
    <t>81</t>
  </si>
  <si>
    <t>50</t>
  </si>
  <si>
    <t>37,7</t>
  </si>
  <si>
    <t>75710</t>
  </si>
  <si>
    <t>78020</t>
  </si>
  <si>
    <t>&lt;2</t>
  </si>
  <si>
    <t>&lt;10</t>
  </si>
  <si>
    <t>&lt; 10</t>
  </si>
  <si>
    <t>&lt;0,001</t>
  </si>
  <si>
    <t>&lt;0,010</t>
  </si>
  <si>
    <t>&lt;0,02</t>
  </si>
  <si>
    <t>112326</t>
  </si>
  <si>
    <t>115856</t>
  </si>
  <si>
    <t>122837</t>
  </si>
  <si>
    <t>122962</t>
  </si>
  <si>
    <t>after filtration</t>
  </si>
  <si>
    <t>after destruction</t>
  </si>
  <si>
    <t>W_ID_003</t>
  </si>
  <si>
    <t>W_ID_004</t>
  </si>
  <si>
    <t>W_ID_005</t>
  </si>
  <si>
    <t>W_ID_006</t>
  </si>
  <si>
    <t>W_ID_007</t>
  </si>
  <si>
    <t>W_ID_008</t>
  </si>
  <si>
    <t>W_ID_009</t>
  </si>
  <si>
    <t>W_ID_010</t>
  </si>
  <si>
    <t>W_ID_011</t>
  </si>
  <si>
    <t>W_ID_012</t>
  </si>
  <si>
    <t>W_ID_013</t>
  </si>
  <si>
    <t>W_ID_014</t>
  </si>
  <si>
    <t>W_ID_015</t>
  </si>
  <si>
    <t>RBSH</t>
  </si>
  <si>
    <t>SLDND;KNNS</t>
  </si>
  <si>
    <t xml:space="preserve">SLDND </t>
  </si>
  <si>
    <t>SLDND</t>
  </si>
  <si>
    <t>ROSL</t>
  </si>
  <si>
    <t>Delft+Vlieland</t>
  </si>
  <si>
    <t>W_ID_003_FS_001</t>
  </si>
  <si>
    <t>W_ID_003_FS_002</t>
  </si>
  <si>
    <t>W_ID_004_FS_001</t>
  </si>
  <si>
    <t>W_ID_004_FS_002</t>
  </si>
  <si>
    <t>W_ID_005_FS_001</t>
  </si>
  <si>
    <t>W_ID_006_FS_001</t>
  </si>
  <si>
    <t>W_ID_008_FS_001</t>
  </si>
  <si>
    <t>W_ID_009_FS_001</t>
  </si>
  <si>
    <t>W_ID_005_FS_002</t>
  </si>
  <si>
    <t>W_ID_007_FS_001</t>
  </si>
  <si>
    <t>W_ID_008_FS_002</t>
  </si>
  <si>
    <t>W_ID_005_FS_003</t>
  </si>
  <si>
    <t>W_ID_005_FS_004</t>
  </si>
  <si>
    <t>W_ID_010_FS_001</t>
  </si>
  <si>
    <t>W_ID_012_FS_001</t>
  </si>
  <si>
    <t>W_ID_013_FS_001</t>
  </si>
  <si>
    <t>W_ID_014_FS_001</t>
  </si>
  <si>
    <t>W_ID_015_FS_001</t>
  </si>
  <si>
    <t>W_ID_009_FS_002</t>
  </si>
  <si>
    <t>W_ID_009_FS_003</t>
  </si>
  <si>
    <t>W_ID_009_FS_004</t>
  </si>
  <si>
    <t>W_ID_009_FS_005</t>
  </si>
  <si>
    <t>W_ID_009_FS_006</t>
  </si>
  <si>
    <t>W_ID_009_FS_007</t>
  </si>
  <si>
    <t>W_ID_009_FS_008</t>
  </si>
  <si>
    <t>W_ID_009_FS_009</t>
  </si>
  <si>
    <t>W_ID_009_FS_010</t>
  </si>
  <si>
    <t>W_ID_009_FS_011</t>
  </si>
  <si>
    <t>W_ID_009_FS_012</t>
  </si>
  <si>
    <t>W_ID_009_FS_013</t>
  </si>
  <si>
    <t>W_ID_001_FS_003</t>
  </si>
  <si>
    <t>W_ID_002_FS_003</t>
  </si>
  <si>
    <t>W_ID_010_FS_003</t>
  </si>
  <si>
    <t>W_ID_015_FS_003</t>
  </si>
  <si>
    <t>W_ID_001_FS_004</t>
  </si>
  <si>
    <t>W_ID_001_FS_005</t>
  </si>
  <si>
    <t>W_ID_010_FS_002</t>
  </si>
  <si>
    <t>W_ID_002_FS_002</t>
  </si>
  <si>
    <t>W_ID_011_FS_001</t>
  </si>
  <si>
    <t>W_ID_012_FS_002</t>
  </si>
  <si>
    <t>W_ID_013_FS_002</t>
  </si>
  <si>
    <t>W_ID_014_FS_002</t>
  </si>
  <si>
    <t>W_ID_015_FS_002</t>
  </si>
  <si>
    <t>W_ID_015_FS_004</t>
  </si>
  <si>
    <t>W_ID_015_FS_005</t>
  </si>
  <si>
    <t>W_ID_015_FS_006</t>
  </si>
  <si>
    <t>SiO2</t>
  </si>
  <si>
    <t>WEST-NETHERLANDS BASIN</t>
  </si>
  <si>
    <t>CENTRAL NETHERLANDS BASIN</t>
  </si>
  <si>
    <t>ROER-VALLEY GRABEN</t>
  </si>
  <si>
    <t>ARSENIC &gt; 0.01 mg/L</t>
  </si>
  <si>
    <t>LEAD &gt; 0.01 mg/L</t>
  </si>
  <si>
    <t>Correlation coefficients</t>
  </si>
  <si>
    <t>Ca</t>
  </si>
  <si>
    <t>Na</t>
  </si>
  <si>
    <t>Mg</t>
  </si>
  <si>
    <t>Geochemistry country analysis</t>
  </si>
  <si>
    <t>This spreadsheet is contains the data set and analysis performed for the MSc thesis in Applied Earth Sciences by J.A. Steijn. This was carried out between November 2020 and August 2021.</t>
  </si>
  <si>
    <t>The thesis is titled:</t>
  </si>
  <si>
    <t>"Understanding environmental risks related to geothermal fluids: An integrated approach from natural and social sciences in three countries."</t>
  </si>
  <si>
    <t>It performs an analysis on the geochemistry of numerous samples in Indonesia, Turkey and the Netherlands, and analyses the environmental risks of toxic gases (CO2, CH4 and H2S) and elements (Al, As, Cd, F, Hg and Pb).</t>
  </si>
  <si>
    <t>The spreadsheet consists of:</t>
  </si>
  <si>
    <t>1. Well data</t>
  </si>
  <si>
    <t>This contains information about the locations of the samples. It includes the latitude, longitude, elevation, depth, etc.</t>
  </si>
  <si>
    <t>2. Fluid sample data (complete)</t>
  </si>
  <si>
    <t>This contains information about the composition of the fluid samples, including fluid properties, dissolved elements and gases.</t>
  </si>
  <si>
    <t>3. Fluid sample data (processed)</t>
  </si>
  <si>
    <t>This contains information about the fluid samples and was edited for processing purposes. Values below detection limits were left out.</t>
  </si>
  <si>
    <t>This contains information about the fluid samples sorted by the region they are located in.</t>
  </si>
  <si>
    <t>This contains information composition of the gases that are present in the geothermal fluids.</t>
  </si>
  <si>
    <t>This contains information about the samples in which the guideline values for toxic elements were exceeded.</t>
  </si>
  <si>
    <t>This contains histograms with the number of samples in which the guideline values were exceeded for both toxic gases and elements.</t>
  </si>
  <si>
    <t>PERFORM (https://www.geothermperform.eu/download/)</t>
  </si>
  <si>
    <t>NLOG (https://www.nlog.nl/)</t>
  </si>
  <si>
    <t>Injection well</t>
  </si>
  <si>
    <t>Production well</t>
  </si>
  <si>
    <t xml:space="preserve">  Latitude and longitude of these two samples provided in degrees instead of gradients</t>
  </si>
  <si>
    <t>4. Regional data</t>
  </si>
  <si>
    <t>5. Toxic gases</t>
  </si>
  <si>
    <t>6. Toxic elements</t>
  </si>
  <si>
    <t>7. Guideline values exceeded</t>
  </si>
  <si>
    <t>Gas analaysis</t>
  </si>
  <si>
    <t>Cluster</t>
  </si>
  <si>
    <t>Sample type</t>
  </si>
  <si>
    <t>Dissolved gas</t>
  </si>
  <si>
    <t>Dissolved gas (%)</t>
  </si>
  <si>
    <t>Gas unit</t>
  </si>
  <si>
    <t>Total dissolved gas</t>
  </si>
  <si>
    <t>CnHm</t>
  </si>
  <si>
    <t>W_ID_016</t>
  </si>
  <si>
    <t>Koekoekspolder</t>
  </si>
  <si>
    <t>De Lier</t>
  </si>
  <si>
    <t>Brielle</t>
  </si>
  <si>
    <t>Honselersdijk</t>
  </si>
  <si>
    <t>W_ID_017</t>
  </si>
  <si>
    <t>W_ID_016_FS_001</t>
  </si>
  <si>
    <t>W_ID_017_FS_001</t>
  </si>
  <si>
    <t>W_ID_017_FS_002</t>
  </si>
  <si>
    <t>W_ID_017_FS_003</t>
  </si>
  <si>
    <t>ALUMINUM &gt; 0.2 mg/L</t>
  </si>
  <si>
    <t>Histograms with % of samples in which the guideline value was exceeded for each toxic gas and element.</t>
  </si>
  <si>
    <t>No data</t>
  </si>
  <si>
    <t>Liquid chemistry plotting spreadsheet version 2</t>
  </si>
  <si>
    <t>CFB Ternary</t>
  </si>
  <si>
    <t>CLB Ternary</t>
  </si>
  <si>
    <t>LRC Ternary</t>
  </si>
  <si>
    <t>CSH Ternary</t>
  </si>
  <si>
    <t>NKM Ternary</t>
  </si>
  <si>
    <t>XYZ Ternary</t>
  </si>
  <si>
    <t>Isotopes</t>
  </si>
  <si>
    <t>Fixed address field for input data</t>
  </si>
  <si>
    <t>factor</t>
  </si>
  <si>
    <t>column</t>
  </si>
  <si>
    <t>element</t>
  </si>
  <si>
    <t>Powell Geoscience Ltd.  25 November 2010</t>
  </si>
  <si>
    <t>Copy water chemistry data into data field below.  Use negative numbers to indicate detection limit.  Data will be plotted at detection.  Cut &amp; paste or move data but do not delete lines or columns.</t>
  </si>
  <si>
    <t>Ternary plot multiplier factors:</t>
  </si>
  <si>
    <t>J</t>
  </si>
  <si>
    <t>Position of fractionation cluster</t>
  </si>
  <si>
    <t>Mg^0.5</t>
  </si>
  <si>
    <t>X</t>
  </si>
  <si>
    <t>Position of meteoric trend line label</t>
  </si>
  <si>
    <t>input field column</t>
  </si>
  <si>
    <t>Mg^.5</t>
  </si>
  <si>
    <t>Y</t>
  </si>
  <si>
    <t>D</t>
  </si>
  <si>
    <t>E</t>
  </si>
  <si>
    <t>G</t>
  </si>
  <si>
    <t>H</t>
  </si>
  <si>
    <t>L</t>
  </si>
  <si>
    <t>M</t>
  </si>
  <si>
    <t>N</t>
  </si>
  <si>
    <t>O</t>
  </si>
  <si>
    <t>P</t>
  </si>
  <si>
    <t>Q</t>
  </si>
  <si>
    <t>R</t>
  </si>
  <si>
    <t>T</t>
  </si>
  <si>
    <t>U</t>
  </si>
  <si>
    <t>V</t>
  </si>
  <si>
    <t>Z</t>
  </si>
  <si>
    <t>AA</t>
  </si>
  <si>
    <t>AB</t>
  </si>
  <si>
    <t>AC</t>
  </si>
  <si>
    <t>AD</t>
  </si>
  <si>
    <t>AE</t>
  </si>
  <si>
    <t>AF</t>
  </si>
  <si>
    <t>Elements</t>
  </si>
  <si>
    <t>mg/kg</t>
  </si>
  <si>
    <t>mg/kg =&gt; meq/litre</t>
  </si>
  <si>
    <t>factors:</t>
  </si>
  <si>
    <t>Sample Name</t>
  </si>
  <si>
    <t>Lab Number</t>
  </si>
  <si>
    <t>Date</t>
  </si>
  <si>
    <t>Sample Label</t>
  </si>
  <si>
    <t>UTM east</t>
  </si>
  <si>
    <t>UTM north</t>
  </si>
  <si>
    <t>Elevation</t>
  </si>
  <si>
    <t>Temp C</t>
  </si>
  <si>
    <r>
      <t xml:space="preserve">Cond </t>
    </r>
    <r>
      <rPr>
        <b/>
        <sz val="8"/>
        <color indexed="62"/>
        <rFont val="Arial"/>
        <family val="2"/>
      </rPr>
      <t xml:space="preserve"> umhos/cm</t>
    </r>
  </si>
  <si>
    <r>
      <t xml:space="preserve">del </t>
    </r>
    <r>
      <rPr>
        <b/>
        <vertAlign val="superscript"/>
        <sz val="10"/>
        <color indexed="62"/>
        <rFont val="Arial"/>
        <family val="2"/>
      </rPr>
      <t>18</t>
    </r>
    <r>
      <rPr>
        <b/>
        <sz val="10"/>
        <color indexed="62"/>
        <rFont val="Arial"/>
        <family val="2"/>
      </rPr>
      <t>O</t>
    </r>
  </si>
  <si>
    <t>del D</t>
  </si>
  <si>
    <t>UTM East</t>
  </si>
  <si>
    <t>UTM North</t>
  </si>
  <si>
    <t>Cond umohs/cm</t>
  </si>
  <si>
    <t>delO-18</t>
  </si>
  <si>
    <t>delD</t>
  </si>
  <si>
    <t>isotope labels</t>
  </si>
  <si>
    <t>sum cations</t>
  </si>
  <si>
    <t>sum anions</t>
  </si>
  <si>
    <t>Charge Balance</t>
  </si>
  <si>
    <t>Labels:</t>
  </si>
  <si>
    <t>log(K^2/Mg)</t>
  </si>
  <si>
    <t>log(K^2/Ca)</t>
  </si>
  <si>
    <t>10Mg/(Ca+10Mg)</t>
  </si>
  <si>
    <t>10K/(Na+10K)</t>
  </si>
  <si>
    <t>Tqtz</t>
  </si>
  <si>
    <t>Tqtz Enthalpy  kj/kg</t>
  </si>
  <si>
    <t>8. Correlation coefficients</t>
  </si>
  <si>
    <t>9. Correlation graphs</t>
  </si>
  <si>
    <t>10. Ternary diagram input</t>
  </si>
  <si>
    <t>11. Na-K-Mg diagram</t>
  </si>
  <si>
    <t>12. Cl-SO4-HCO3 diagram</t>
  </si>
  <si>
    <t>This contains calculated correlation coefficients between common elements in geothermal fluids.</t>
  </si>
  <si>
    <t>This contains plots of the correlations between common elements in geothermal fluids.</t>
  </si>
  <si>
    <t>Input file for the ternary diagram plotting.</t>
  </si>
  <si>
    <t>Ternary diagram of the Na-K-Mg concentrations.</t>
  </si>
  <si>
    <t>Ternary diagram of the Cl-SO4-HCO3 concentrations.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</si>
</sst>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00"/>
    <numFmt numFmtId="165" formatCode="dd\-mmm\-yy"/>
    <numFmt numFmtId="166" formatCode="0.00E+00;[Red]\&lt;0.00E+00"/>
    <numFmt numFmtId="167" formatCode="0.000"/>
    <numFmt numFmtId="168" formatCode="0.0"/>
    <numFmt numFmtId="169" formatCode="0.000%"/>
  </numFmts>
  <fonts count="51"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9"/>
      <name val="Tahoma"/>
      <family val="2"/>
    </font>
    <font>
      <sz val="9"/>
      <name val="Tahoma"/>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Calibri"/>
      <family val="2"/>
      <scheme val="minor"/>
    </font>
    <font>
      <sz val="11"/>
      <color rgb="FF9C6500"/>
      <name val="Calibri"/>
      <family val="2"/>
      <scheme val="minor"/>
    </font>
    <font>
      <sz val="28"/>
      <color theme="1"/>
      <name val="Calibri"/>
      <family val="2"/>
      <scheme val="minor"/>
    </font>
    <font>
      <sz val="11"/>
      <color theme="1"/>
      <name val="Arial"/>
      <family val="2"/>
    </font>
    <font>
      <i/>
      <sz val="11"/>
      <color theme="1"/>
      <name val="Calibri"/>
      <family val="2"/>
      <scheme val="minor"/>
    </font>
    <font>
      <sz val="9"/>
      <color theme="1"/>
      <name val="Calibri"/>
      <family val="2"/>
      <scheme val="minor"/>
    </font>
    <font>
      <sz val="8"/>
      <name val="Calibri"/>
      <scheme val="minor"/>
    </font>
    <font>
      <sz val="10"/>
      <name val="Arial"/>
      <family val="2"/>
    </font>
    <font>
      <b/>
      <sz val="12"/>
      <color indexed="62"/>
      <name val="Arial"/>
      <family val="2"/>
    </font>
    <font>
      <b/>
      <sz val="12"/>
      <name val="Arial"/>
      <family val="2"/>
    </font>
    <font>
      <b/>
      <sz val="10"/>
      <name val="Arial"/>
      <family val="2"/>
    </font>
    <font>
      <b/>
      <sz val="10"/>
      <color indexed="62"/>
      <name val="Arial"/>
      <family val="2"/>
    </font>
    <font>
      <sz val="10"/>
      <color indexed="62"/>
      <name val="Arial"/>
      <family val="2"/>
    </font>
    <font>
      <b/>
      <sz val="8"/>
      <color indexed="62"/>
      <name val="Arial"/>
      <family val="2"/>
    </font>
    <font>
      <b/>
      <vertAlign val="superscript"/>
      <sz val="10"/>
      <color indexed="62"/>
      <name val="Arial"/>
      <family val="2"/>
    </font>
    <font>
      <sz val="10"/>
      <color indexed="8"/>
      <name val="Arial"/>
      <family val="2"/>
    </font>
    <font>
      <sz val="8"/>
      <color indexed="8"/>
      <name val="Arial"/>
      <family val="2"/>
    </font>
    <font>
      <sz val="8"/>
      <name val="Arial"/>
      <family val="2"/>
    </font>
    <font>
      <sz val="10"/>
      <color indexed="18"/>
      <name val="Arial"/>
      <family val="2"/>
    </font>
    <font>
      <sz val="12"/>
      <name val="Arial"/>
      <family val="2"/>
    </font>
    <font>
      <sz val="10"/>
      <color indexed="12"/>
      <name val="Arial"/>
      <family val="2"/>
    </font>
    <font>
      <b/>
      <sz val="8"/>
      <color indexed="81"/>
      <name val="Tahoma"/>
      <family val="2"/>
    </font>
    <font>
      <sz val="8"/>
      <color indexed="81"/>
      <name val="Tahoma"/>
      <family val="2"/>
    </font>
    <font>
      <b/>
      <i/>
      <sz val="16"/>
      <color rgb="FF8CBCE4"/>
      <name val="Calibri"/>
      <family val="2"/>
      <scheme val="minor"/>
    </font>
  </fonts>
  <fills count="4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EEB9"/>
        <bgColor indexed="64"/>
      </patternFill>
    </fill>
    <fill>
      <patternFill patternType="solid">
        <fgColor rgb="FFEFE5F7"/>
        <bgColor indexed="64"/>
      </patternFill>
    </fill>
    <fill>
      <patternFill patternType="solid">
        <fgColor rgb="FFCDF2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3FF"/>
        <bgColor indexed="64"/>
      </patternFill>
    </fill>
    <fill>
      <patternFill patternType="solid">
        <fgColor rgb="FFDDEBF7"/>
        <bgColor indexed="64"/>
      </patternFill>
    </fill>
    <fill>
      <patternFill patternType="solid">
        <fgColor theme="0"/>
        <bgColor indexed="64"/>
      </patternFill>
    </fill>
  </fills>
  <borders count="38">
    <border>
      <left/>
      <right/>
      <top/>
      <bottom/>
      <diagonal/>
    </border>
    <border>
      <left style="thin">
        <color theme="1"/>
      </left>
      <right style="thin">
        <color theme="1"/>
      </right>
      <top style="thin">
        <color theme="1"/>
      </top>
      <bottom/>
      <diagonal/>
    </border>
    <border>
      <left/>
      <right style="thin">
        <color theme="1"/>
      </right>
      <top style="thin">
        <color theme="1"/>
      </top>
      <bottom/>
      <diagonal/>
    </border>
    <border>
      <left style="thin">
        <color theme="1"/>
      </left>
      <right style="double">
        <color theme="1"/>
      </right>
      <top style="thin">
        <color theme="1"/>
      </top>
      <bottom/>
      <diagonal/>
    </border>
    <border>
      <left/>
      <right style="medium">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theme="1"/>
      </right>
      <top style="thin">
        <color theme="1"/>
      </top>
      <bottom/>
      <diagonal/>
    </border>
    <border>
      <left style="thin">
        <color indexed="64"/>
      </left>
      <right style="thin">
        <color theme="1"/>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diagonal/>
    </border>
  </borders>
  <cellStyleXfs count="49">
    <xf numFmtId="0" fontId="0" fillId="0" borderId="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12" borderId="0" applyNumberFormat="0" applyBorder="0" applyAlignment="0" applyProtection="0"/>
    <xf numFmtId="0" fontId="17" fillId="13" borderId="0" applyNumberFormat="0" applyBorder="0" applyAlignment="0" applyProtection="0"/>
    <xf numFmtId="0" fontId="18" fillId="15" borderId="8" applyNumberFormat="0" applyAlignment="0" applyProtection="0"/>
    <xf numFmtId="0" fontId="19" fillId="16" borderId="9" applyNumberFormat="0" applyAlignment="0" applyProtection="0"/>
    <xf numFmtId="0" fontId="20" fillId="16" borderId="8" applyNumberFormat="0" applyAlignment="0" applyProtection="0"/>
    <xf numFmtId="0" fontId="21" fillId="0" borderId="10" applyNumberFormat="0" applyFill="0" applyAlignment="0" applyProtection="0"/>
    <xf numFmtId="0" fontId="22" fillId="17" borderId="11"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3" applyNumberFormat="0" applyFill="0" applyAlignment="0" applyProtection="0"/>
    <xf numFmtId="0" fontId="26"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26"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26" fillId="27"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26" fillId="31"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26" fillId="35" borderId="0" applyNumberFormat="0" applyBorder="0" applyAlignment="0" applyProtection="0"/>
    <xf numFmtId="0" fontId="5" fillId="36" borderId="0" applyNumberFormat="0" applyBorder="0" applyAlignment="0" applyProtection="0"/>
    <xf numFmtId="0" fontId="5" fillId="37" borderId="0" applyNumberFormat="0" applyBorder="0" applyAlignment="0" applyProtection="0"/>
    <xf numFmtId="0" fontId="26" fillId="39" borderId="0" applyNumberFormat="0" applyBorder="0" applyAlignment="0" applyProtection="0"/>
    <xf numFmtId="0" fontId="5" fillId="40" borderId="0" applyNumberFormat="0" applyBorder="0" applyAlignment="0" applyProtection="0"/>
    <xf numFmtId="0" fontId="5" fillId="41" borderId="0" applyNumberFormat="0" applyBorder="0" applyAlignment="0" applyProtection="0"/>
    <xf numFmtId="0" fontId="5" fillId="0" borderId="0"/>
    <xf numFmtId="0" fontId="28" fillId="14" borderId="0" applyNumberFormat="0" applyBorder="0" applyAlignment="0" applyProtection="0"/>
    <xf numFmtId="0" fontId="5" fillId="18" borderId="12" applyNumberFormat="0" applyFont="0" applyAlignment="0" applyProtection="0"/>
    <xf numFmtId="0" fontId="26" fillId="22" borderId="0" applyNumberFormat="0" applyBorder="0" applyAlignment="0" applyProtection="0"/>
    <xf numFmtId="0" fontId="26" fillId="26" borderId="0" applyNumberFormat="0" applyBorder="0" applyAlignment="0" applyProtection="0"/>
    <xf numFmtId="0" fontId="26" fillId="30" borderId="0" applyNumberFormat="0" applyBorder="0" applyAlignment="0" applyProtection="0"/>
    <xf numFmtId="0" fontId="26" fillId="34" borderId="0" applyNumberFormat="0" applyBorder="0" applyAlignment="0" applyProtection="0"/>
    <xf numFmtId="0" fontId="26" fillId="38" borderId="0" applyNumberFormat="0" applyBorder="0" applyAlignment="0" applyProtection="0"/>
    <xf numFmtId="0" fontId="26" fillId="42" borderId="0" applyNumberFormat="0" applyBorder="0" applyAlignment="0" applyProtection="0"/>
    <xf numFmtId="0" fontId="1" fillId="0" borderId="0"/>
    <xf numFmtId="0" fontId="1" fillId="0" borderId="0"/>
    <xf numFmtId="0" fontId="34" fillId="0" borderId="0"/>
    <xf numFmtId="0" fontId="42" fillId="0" borderId="0"/>
    <xf numFmtId="9" fontId="34" fillId="0" borderId="0" applyFont="0" applyFill="0" applyBorder="0" applyAlignment="0" applyProtection="0"/>
    <xf numFmtId="0" fontId="1" fillId="0" borderId="0"/>
  </cellStyleXfs>
  <cellXfs count="309">
    <xf numFmtId="0" fontId="0" fillId="0" borderId="0" xfId="0"/>
    <xf numFmtId="0" fontId="0" fillId="0" borderId="0" xfId="0" applyAlignment="1">
      <alignment horizontal="center" vertical="center"/>
    </xf>
    <xf numFmtId="0" fontId="0" fillId="0" borderId="0" xfId="0" applyAlignment="1">
      <alignment horizontal="center"/>
    </xf>
    <xf numFmtId="0" fontId="6" fillId="0" borderId="0" xfId="0" applyFont="1" applyAlignment="1">
      <alignment horizontal="center" vertical="center"/>
    </xf>
    <xf numFmtId="0" fontId="7" fillId="0" borderId="0" xfId="0" applyFont="1" applyAlignment="1">
      <alignment horizontal="center" vertical="center"/>
    </xf>
    <xf numFmtId="49" fontId="0" fillId="0" borderId="0" xfId="0" applyNumberFormat="1" applyAlignment="1">
      <alignment vertical="center" wrapText="1"/>
    </xf>
    <xf numFmtId="0" fontId="6" fillId="0" borderId="0" xfId="0" applyFont="1"/>
    <xf numFmtId="49" fontId="0" fillId="0" borderId="0" xfId="0" applyNumberFormat="1" applyAlignment="1">
      <alignment horizontal="center" vertical="center" wrapText="1"/>
    </xf>
    <xf numFmtId="49" fontId="0" fillId="2" borderId="1" xfId="0" applyNumberFormat="1" applyFill="1" applyBorder="1" applyAlignment="1">
      <alignment horizontal="center" vertical="center" wrapText="1"/>
    </xf>
    <xf numFmtId="49" fontId="0" fillId="2" borderId="3" xfId="0" applyNumberFormat="1" applyFill="1" applyBorder="1" applyAlignment="1">
      <alignment horizontal="center" vertical="center" wrapText="1"/>
    </xf>
    <xf numFmtId="49" fontId="0" fillId="2" borderId="2" xfId="0" applyNumberFormat="1" applyFill="1" applyBorder="1" applyAlignment="1">
      <alignment horizontal="center" vertical="center" wrapText="1"/>
    </xf>
    <xf numFmtId="0" fontId="0" fillId="0" borderId="0" xfId="0"/>
    <xf numFmtId="0" fontId="0" fillId="0" borderId="4" xfId="0" applyBorder="1"/>
    <xf numFmtId="49" fontId="0" fillId="3" borderId="14" xfId="0" applyNumberFormat="1" applyFill="1" applyBorder="1" applyAlignment="1">
      <alignment horizontal="center" vertical="center" wrapText="1"/>
    </xf>
    <xf numFmtId="0" fontId="0" fillId="0" borderId="14" xfId="0" applyBorder="1" applyAlignment="1">
      <alignment horizontal="left" vertical="center" wrapText="1"/>
    </xf>
    <xf numFmtId="49" fontId="0" fillId="0" borderId="14" xfId="0" applyNumberFormat="1" applyBorder="1" applyAlignment="1">
      <alignment horizontal="center" vertical="center" wrapText="1"/>
    </xf>
    <xf numFmtId="0" fontId="0" fillId="0" borderId="14" xfId="0" applyBorder="1" applyAlignment="1">
      <alignment horizontal="center" vertical="center"/>
    </xf>
    <xf numFmtId="0" fontId="0" fillId="0" borderId="14" xfId="0" applyBorder="1" applyAlignment="1">
      <alignment horizontal="left" vertical="center"/>
    </xf>
    <xf numFmtId="0" fontId="0" fillId="0" borderId="14" xfId="0" applyBorder="1"/>
    <xf numFmtId="0" fontId="0" fillId="0" borderId="0" xfId="0" applyAlignment="1">
      <alignment horizontal="left" vertical="center"/>
    </xf>
    <xf numFmtId="0" fontId="6" fillId="0" borderId="14" xfId="0" applyFont="1" applyBorder="1"/>
    <xf numFmtId="0" fontId="7" fillId="0" borderId="14" xfId="0" applyFont="1" applyBorder="1"/>
    <xf numFmtId="0" fontId="7" fillId="4" borderId="14" xfId="0" applyFont="1" applyFill="1" applyBorder="1" applyAlignment="1">
      <alignment horizontal="center"/>
    </xf>
    <xf numFmtId="49" fontId="9" fillId="8" borderId="14" xfId="0" applyNumberFormat="1" applyFont="1" applyFill="1" applyBorder="1" applyAlignment="1">
      <alignment horizontal="center" vertical="center" wrapText="1"/>
    </xf>
    <xf numFmtId="49" fontId="0" fillId="2" borderId="14" xfId="0" applyNumberFormat="1" applyFill="1" applyBorder="1" applyAlignment="1">
      <alignment horizontal="center" vertical="center" wrapText="1"/>
    </xf>
    <xf numFmtId="49" fontId="0" fillId="6" borderId="14" xfId="0" applyNumberFormat="1" applyFill="1" applyBorder="1" applyAlignment="1">
      <alignment horizontal="center" vertical="center" wrapText="1"/>
    </xf>
    <xf numFmtId="49" fontId="0" fillId="7" borderId="14" xfId="0" applyNumberFormat="1" applyFill="1" applyBorder="1" applyAlignment="1">
      <alignment horizontal="center" vertical="center" wrapText="1"/>
    </xf>
    <xf numFmtId="49" fontId="0" fillId="8" borderId="14" xfId="0" applyNumberFormat="1" applyFill="1" applyBorder="1" applyAlignment="1">
      <alignment horizontal="center" vertical="center" wrapText="1"/>
    </xf>
    <xf numFmtId="49" fontId="0" fillId="5" borderId="14" xfId="0" applyNumberFormat="1" applyFill="1" applyBorder="1" applyAlignment="1">
      <alignment horizontal="center" vertical="center" wrapText="1"/>
    </xf>
    <xf numFmtId="49" fontId="0" fillId="9" borderId="14" xfId="0" applyNumberFormat="1" applyFill="1" applyBorder="1" applyAlignment="1">
      <alignment horizontal="center" vertical="center" wrapText="1"/>
    </xf>
    <xf numFmtId="49" fontId="0" fillId="10" borderId="14" xfId="0" applyNumberFormat="1" applyFill="1" applyBorder="1" applyAlignment="1">
      <alignment horizontal="center" vertical="center" wrapText="1"/>
    </xf>
    <xf numFmtId="49" fontId="0" fillId="11" borderId="14" xfId="0" applyNumberFormat="1" applyFill="1" applyBorder="1" applyAlignment="1">
      <alignment horizontal="center" vertical="center" wrapText="1"/>
    </xf>
    <xf numFmtId="0" fontId="4" fillId="0" borderId="0" xfId="0" applyFont="1"/>
    <xf numFmtId="0" fontId="29" fillId="0" borderId="0" xfId="0" applyFont="1"/>
    <xf numFmtId="0" fontId="7" fillId="4" borderId="14" xfId="0" applyFont="1" applyFill="1" applyBorder="1" applyAlignment="1">
      <alignment horizontal="center"/>
    </xf>
    <xf numFmtId="49" fontId="0" fillId="5" borderId="14" xfId="0" applyNumberFormat="1" applyFill="1" applyBorder="1" applyAlignment="1">
      <alignment horizontal="center" vertical="center" wrapText="1"/>
    </xf>
    <xf numFmtId="0" fontId="25" fillId="0" borderId="0" xfId="0" applyFont="1"/>
    <xf numFmtId="0" fontId="0" fillId="0" borderId="14" xfId="0" applyNumberFormat="1" applyBorder="1"/>
    <xf numFmtId="2" fontId="0" fillId="0" borderId="14" xfId="0" applyNumberFormat="1" applyBorder="1" applyAlignment="1">
      <alignment horizontal="left" vertical="center" wrapText="1"/>
    </xf>
    <xf numFmtId="2" fontId="0" fillId="0" borderId="14" xfId="0" applyNumberFormat="1" applyBorder="1"/>
    <xf numFmtId="49" fontId="0" fillId="0" borderId="14" xfId="0" applyNumberFormat="1" applyBorder="1" applyAlignment="1">
      <alignment horizontal="center" vertical="center"/>
    </xf>
    <xf numFmtId="49" fontId="0" fillId="0" borderId="0" xfId="0" applyNumberFormat="1" applyAlignment="1">
      <alignment horizontal="center" vertical="center"/>
    </xf>
    <xf numFmtId="0" fontId="30" fillId="0" borderId="0" xfId="0" applyFont="1"/>
    <xf numFmtId="0" fontId="3" fillId="0" borderId="0" xfId="0" applyFont="1"/>
    <xf numFmtId="0" fontId="0" fillId="0" borderId="0" xfId="0" applyFont="1"/>
    <xf numFmtId="0" fontId="2" fillId="0" borderId="0" xfId="0" applyFont="1"/>
    <xf numFmtId="0" fontId="7" fillId="4" borderId="14" xfId="0" applyFont="1" applyFill="1" applyBorder="1" applyAlignment="1">
      <alignment horizontal="center"/>
    </xf>
    <xf numFmtId="49" fontId="0" fillId="5" borderId="14" xfId="0" applyNumberFormat="1" applyFill="1" applyBorder="1" applyAlignment="1">
      <alignment horizontal="center" vertical="center" wrapText="1"/>
    </xf>
    <xf numFmtId="0" fontId="6" fillId="0" borderId="0" xfId="43" applyFont="1"/>
    <xf numFmtId="0" fontId="1" fillId="0" borderId="0" xfId="43"/>
    <xf numFmtId="0" fontId="1" fillId="10" borderId="0" xfId="43" applyFill="1"/>
    <xf numFmtId="0" fontId="31" fillId="10" borderId="0" xfId="43" applyFont="1" applyFill="1"/>
    <xf numFmtId="0" fontId="32" fillId="0" borderId="0" xfId="43" applyFont="1" applyAlignment="1">
      <alignment vertical="center"/>
    </xf>
    <xf numFmtId="0" fontId="32" fillId="0" borderId="0" xfId="43" applyFont="1"/>
    <xf numFmtId="0" fontId="0" fillId="0" borderId="0" xfId="0" applyBorder="1" applyAlignment="1">
      <alignment horizontal="left" vertical="center" wrapText="1"/>
    </xf>
    <xf numFmtId="0" fontId="0" fillId="0" borderId="0" xfId="0" applyBorder="1"/>
    <xf numFmtId="49" fontId="0" fillId="0" borderId="14" xfId="0" applyNumberFormat="1" applyBorder="1" applyAlignment="1">
      <alignment vertical="center" wrapText="1"/>
    </xf>
    <xf numFmtId="0" fontId="0" fillId="0" borderId="14" xfId="0" applyBorder="1" applyAlignment="1">
      <alignment horizontal="center" vertical="center" wrapText="1"/>
    </xf>
    <xf numFmtId="0" fontId="0" fillId="0" borderId="14" xfId="0" applyBorder="1" applyAlignment="1">
      <alignment vertical="top" wrapText="1"/>
    </xf>
    <xf numFmtId="0" fontId="5" fillId="43" borderId="14" xfId="34" applyFill="1" applyBorder="1"/>
    <xf numFmtId="0" fontId="1" fillId="43" borderId="14" xfId="34" applyFont="1" applyFill="1" applyBorder="1"/>
    <xf numFmtId="0" fontId="0" fillId="0" borderId="0" xfId="0" applyFill="1" applyBorder="1" applyAlignment="1">
      <alignment horizontal="left" vertical="center" wrapText="1"/>
    </xf>
    <xf numFmtId="0" fontId="0" fillId="43" borderId="16" xfId="0" applyFill="1" applyBorder="1" applyAlignment="1">
      <alignment horizontal="left" vertical="center" wrapText="1"/>
    </xf>
    <xf numFmtId="0" fontId="0" fillId="43" borderId="17" xfId="0" applyFill="1" applyBorder="1" applyAlignment="1">
      <alignment horizontal="left" vertical="center" wrapText="1"/>
    </xf>
    <xf numFmtId="0" fontId="0" fillId="0" borderId="15" xfId="0" applyBorder="1" applyAlignment="1">
      <alignment vertical="top"/>
    </xf>
    <xf numFmtId="49" fontId="0" fillId="0" borderId="14" xfId="0" applyNumberFormat="1" applyFill="1" applyBorder="1" applyAlignment="1">
      <alignment horizontal="center" vertical="center" wrapText="1"/>
    </xf>
    <xf numFmtId="0" fontId="0" fillId="0" borderId="18" xfId="0" applyBorder="1"/>
    <xf numFmtId="0" fontId="0" fillId="0" borderId="18" xfId="0" applyBorder="1" applyAlignment="1">
      <alignment horizontal="left" vertical="center"/>
    </xf>
    <xf numFmtId="0" fontId="0" fillId="0" borderId="0" xfId="0" applyFill="1" applyBorder="1"/>
    <xf numFmtId="49" fontId="0" fillId="0" borderId="0" xfId="0" applyNumberFormat="1" applyFill="1" applyBorder="1" applyAlignment="1">
      <alignment horizontal="center" vertical="center" wrapText="1"/>
    </xf>
    <xf numFmtId="49" fontId="0" fillId="0" borderId="0" xfId="0" applyNumberFormat="1" applyFill="1" applyBorder="1" applyAlignment="1">
      <alignment horizontal="center" vertical="center"/>
    </xf>
    <xf numFmtId="0" fontId="0" fillId="0" borderId="19" xfId="0" applyFill="1" applyBorder="1"/>
    <xf numFmtId="49" fontId="0" fillId="0" borderId="19" xfId="0" applyNumberFormat="1" applyFill="1" applyBorder="1" applyAlignment="1">
      <alignment horizontal="center" vertical="center" wrapText="1"/>
    </xf>
    <xf numFmtId="0" fontId="0" fillId="0" borderId="20" xfId="0" applyBorder="1" applyAlignment="1">
      <alignment horizontal="left" vertical="center" wrapText="1"/>
    </xf>
    <xf numFmtId="49" fontId="0" fillId="0" borderId="19" xfId="0" applyNumberFormat="1" applyFill="1" applyBorder="1" applyAlignment="1">
      <alignment horizontal="center" vertical="center"/>
    </xf>
    <xf numFmtId="0" fontId="0" fillId="0" borderId="0" xfId="0" applyBorder="1" applyAlignment="1">
      <alignment vertical="top"/>
    </xf>
    <xf numFmtId="0" fontId="0" fillId="0" borderId="0" xfId="0" applyBorder="1" applyAlignment="1">
      <alignment vertical="top" wrapText="1"/>
    </xf>
    <xf numFmtId="49" fontId="0" fillId="0" borderId="0" xfId="0" applyNumberFormat="1" applyBorder="1" applyAlignment="1">
      <alignment horizontal="center" vertical="center" wrapText="1"/>
    </xf>
    <xf numFmtId="2" fontId="0" fillId="0" borderId="0" xfId="0" applyNumberFormat="1" applyBorder="1"/>
    <xf numFmtId="49" fontId="0" fillId="2" borderId="0" xfId="0" applyNumberFormat="1" applyFill="1" applyBorder="1" applyAlignment="1">
      <alignment horizontal="center" vertical="center" wrapText="1"/>
    </xf>
    <xf numFmtId="49" fontId="0" fillId="3" borderId="0" xfId="0" applyNumberFormat="1" applyFill="1" applyBorder="1" applyAlignment="1">
      <alignment horizontal="center" vertical="center" wrapText="1"/>
    </xf>
    <xf numFmtId="49" fontId="0" fillId="5" borderId="0" xfId="0" applyNumberFormat="1" applyFill="1" applyBorder="1" applyAlignment="1">
      <alignment horizontal="center" vertical="center" wrapText="1"/>
    </xf>
    <xf numFmtId="49" fontId="8" fillId="5" borderId="0" xfId="0" applyNumberFormat="1" applyFont="1" applyFill="1" applyBorder="1" applyAlignment="1">
      <alignment horizontal="center" vertical="center" wrapText="1"/>
    </xf>
    <xf numFmtId="49" fontId="0" fillId="6" borderId="0" xfId="0" applyNumberFormat="1" applyFill="1" applyBorder="1" applyAlignment="1">
      <alignment horizontal="center" vertical="center" wrapText="1"/>
    </xf>
    <xf numFmtId="49" fontId="0" fillId="7" borderId="0" xfId="0" applyNumberFormat="1" applyFill="1" applyBorder="1" applyAlignment="1">
      <alignment horizontal="center" vertical="center" wrapText="1"/>
    </xf>
    <xf numFmtId="49" fontId="0" fillId="8" borderId="0" xfId="0" applyNumberFormat="1" applyFill="1" applyBorder="1" applyAlignment="1">
      <alignment horizontal="center" vertical="center" wrapText="1"/>
    </xf>
    <xf numFmtId="49" fontId="0" fillId="9" borderId="0" xfId="0" applyNumberFormat="1" applyFill="1" applyBorder="1" applyAlignment="1">
      <alignment horizontal="center" vertical="center" wrapText="1"/>
    </xf>
    <xf numFmtId="49" fontId="0" fillId="10" borderId="0" xfId="0" applyNumberFormat="1" applyFill="1" applyBorder="1" applyAlignment="1">
      <alignment horizontal="center" vertical="center" wrapText="1"/>
    </xf>
    <xf numFmtId="49" fontId="0" fillId="11" borderId="0" xfId="0" applyNumberFormat="1" applyFill="1" applyBorder="1" applyAlignment="1">
      <alignment horizontal="center" vertical="center" wrapText="1"/>
    </xf>
    <xf numFmtId="49" fontId="7" fillId="2" borderId="0" xfId="0" applyNumberFormat="1" applyFont="1" applyFill="1" applyBorder="1" applyAlignment="1">
      <alignment horizontal="center" vertical="center" wrapText="1"/>
    </xf>
    <xf numFmtId="0" fontId="0" fillId="0" borderId="0" xfId="0" applyNumberFormat="1" applyBorder="1"/>
    <xf numFmtId="49" fontId="0" fillId="44" borderId="14" xfId="0" applyNumberFormat="1" applyFill="1" applyBorder="1" applyAlignment="1">
      <alignment horizontal="center" vertical="center" wrapText="1"/>
    </xf>
    <xf numFmtId="0" fontId="0" fillId="44" borderId="14" xfId="0" applyFill="1" applyBorder="1"/>
    <xf numFmtId="49" fontId="1" fillId="10" borderId="15" xfId="0" applyNumberFormat="1" applyFont="1" applyFill="1" applyBorder="1" applyAlignment="1">
      <alignment horizontal="center" vertical="center" wrapText="1"/>
    </xf>
    <xf numFmtId="49" fontId="0" fillId="10" borderId="15" xfId="0" applyNumberFormat="1" applyFill="1" applyBorder="1" applyAlignment="1">
      <alignment horizontal="center" vertical="center" wrapText="1"/>
    </xf>
    <xf numFmtId="49" fontId="1" fillId="10" borderId="14" xfId="0" applyNumberFormat="1" applyFont="1" applyFill="1" applyBorder="1" applyAlignment="1">
      <alignment horizontal="center" vertical="center" wrapText="1"/>
    </xf>
    <xf numFmtId="0" fontId="1" fillId="0" borderId="14" xfId="0" applyFont="1" applyBorder="1" applyAlignment="1">
      <alignment horizontal="left" vertical="center" wrapText="1"/>
    </xf>
    <xf numFmtId="49" fontId="1" fillId="0" borderId="14" xfId="0" applyNumberFormat="1" applyFont="1" applyBorder="1" applyAlignment="1">
      <alignment horizontal="left" vertical="center"/>
    </xf>
    <xf numFmtId="14" fontId="0" fillId="0" borderId="14" xfId="0" applyNumberFormat="1" applyBorder="1" applyAlignment="1">
      <alignment horizontal="right"/>
    </xf>
    <xf numFmtId="20" fontId="0" fillId="0" borderId="14" xfId="0" applyNumberFormat="1" applyBorder="1"/>
    <xf numFmtId="0" fontId="0" fillId="0" borderId="14" xfId="0" applyBorder="1" applyAlignment="1">
      <alignment horizontal="right" vertical="center"/>
    </xf>
    <xf numFmtId="0" fontId="0" fillId="0" borderId="14" xfId="0" applyBorder="1" applyAlignment="1">
      <alignment horizontal="right" vertical="center" wrapText="1"/>
    </xf>
    <xf numFmtId="0" fontId="0" fillId="0" borderId="14" xfId="0" applyBorder="1" applyAlignment="1">
      <alignment vertical="center" wrapText="1"/>
    </xf>
    <xf numFmtId="0" fontId="1" fillId="0" borderId="14" xfId="0" applyFont="1" applyBorder="1" applyAlignment="1">
      <alignment horizontal="center" vertical="center" wrapText="1"/>
    </xf>
    <xf numFmtId="14" fontId="0" fillId="0" borderId="14" xfId="0" applyNumberFormat="1" applyBorder="1" applyAlignment="1">
      <alignment horizontal="right" vertical="center" wrapText="1"/>
    </xf>
    <xf numFmtId="0" fontId="1" fillId="0" borderId="14" xfId="0" applyFont="1" applyBorder="1" applyAlignment="1">
      <alignment vertical="center" wrapText="1"/>
    </xf>
    <xf numFmtId="0" fontId="1" fillId="0" borderId="14" xfId="44" applyBorder="1" applyAlignment="1">
      <alignment horizontal="right"/>
    </xf>
    <xf numFmtId="0" fontId="1" fillId="0" borderId="14" xfId="0" applyFont="1" applyBorder="1" applyAlignment="1">
      <alignment horizontal="left" vertical="center"/>
    </xf>
    <xf numFmtId="49" fontId="1"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lignment horizontal="center" vertical="center" wrapText="1"/>
    </xf>
    <xf numFmtId="14" fontId="0" fillId="0" borderId="0" xfId="0" applyNumberFormat="1" applyAlignment="1">
      <alignment horizontal="right" vertical="center" wrapText="1"/>
    </xf>
    <xf numFmtId="0" fontId="1" fillId="0" borderId="0" xfId="0" applyFont="1" applyAlignment="1">
      <alignment vertical="center" wrapText="1"/>
    </xf>
    <xf numFmtId="0" fontId="1" fillId="0" borderId="0" xfId="44" applyAlignment="1">
      <alignment horizontal="right"/>
    </xf>
    <xf numFmtId="0" fontId="0" fillId="0" borderId="0" xfId="0" applyAlignment="1">
      <alignment horizontal="right" vertical="center" wrapText="1"/>
    </xf>
    <xf numFmtId="0" fontId="1" fillId="0" borderId="0" xfId="0" applyFont="1" applyAlignment="1">
      <alignment horizontal="left" vertical="center"/>
    </xf>
    <xf numFmtId="0" fontId="1" fillId="0" borderId="14" xfId="0" applyFont="1" applyBorder="1" applyAlignment="1">
      <alignment horizontal="left"/>
    </xf>
    <xf numFmtId="0" fontId="1" fillId="0" borderId="14" xfId="0" applyFont="1" applyBorder="1" applyAlignment="1"/>
    <xf numFmtId="0" fontId="0" fillId="0" borderId="14" xfId="0" applyBorder="1" applyAlignment="1">
      <alignment vertical="top"/>
    </xf>
    <xf numFmtId="0" fontId="3" fillId="0" borderId="14" xfId="0" applyFont="1" applyBorder="1"/>
    <xf numFmtId="0" fontId="0" fillId="0" borderId="14" xfId="0" applyFont="1" applyBorder="1"/>
    <xf numFmtId="0" fontId="0" fillId="0" borderId="14" xfId="0" applyBorder="1" applyAlignment="1"/>
    <xf numFmtId="2" fontId="0" fillId="0" borderId="14" xfId="0" applyNumberFormat="1" applyBorder="1" applyAlignment="1">
      <alignment horizontal="left" vertical="center"/>
    </xf>
    <xf numFmtId="0" fontId="0" fillId="0" borderId="14" xfId="0" applyNumberFormat="1" applyBorder="1" applyAlignment="1"/>
    <xf numFmtId="49" fontId="8" fillId="0" borderId="14" xfId="0" applyNumberFormat="1" applyFont="1" applyFill="1" applyBorder="1" applyAlignment="1">
      <alignment horizontal="center" vertical="center" wrapText="1"/>
    </xf>
    <xf numFmtId="49" fontId="7" fillId="0" borderId="14" xfId="0" applyNumberFormat="1" applyFont="1" applyFill="1" applyBorder="1" applyAlignment="1">
      <alignment horizontal="center" vertical="center" wrapText="1"/>
    </xf>
    <xf numFmtId="49" fontId="7" fillId="0" borderId="14" xfId="0" applyNumberFormat="1" applyFont="1" applyFill="1" applyBorder="1" applyAlignment="1">
      <alignment horizontal="left" vertical="center"/>
    </xf>
    <xf numFmtId="0" fontId="0" fillId="0" borderId="0" xfId="0" applyBorder="1" applyAlignment="1"/>
    <xf numFmtId="49" fontId="0" fillId="0" borderId="0" xfId="0" applyNumberFormat="1" applyBorder="1" applyAlignment="1">
      <alignment horizontal="center" vertical="center"/>
    </xf>
    <xf numFmtId="0" fontId="1" fillId="0" borderId="14" xfId="0" applyFont="1" applyBorder="1" applyAlignment="1">
      <alignment vertical="top" wrapText="1"/>
    </xf>
    <xf numFmtId="0" fontId="7" fillId="0" borderId="0" xfId="43" applyFont="1"/>
    <xf numFmtId="0" fontId="30" fillId="0" borderId="0" xfId="43" applyFont="1"/>
    <xf numFmtId="0" fontId="1" fillId="0" borderId="0" xfId="0" applyFont="1" applyAlignment="1">
      <alignment horizontal="right"/>
    </xf>
    <xf numFmtId="0" fontId="35" fillId="0" borderId="0" xfId="45" applyFont="1"/>
    <xf numFmtId="0" fontId="36" fillId="0" borderId="0" xfId="45" applyFont="1"/>
    <xf numFmtId="0" fontId="34" fillId="0" borderId="0" xfId="45"/>
    <xf numFmtId="0" fontId="37" fillId="0" borderId="0" xfId="45" applyFont="1"/>
    <xf numFmtId="0" fontId="35" fillId="0" borderId="19" xfId="45" applyFont="1" applyBorder="1" applyAlignment="1">
      <alignment horizontal="left"/>
    </xf>
    <xf numFmtId="0" fontId="38" fillId="0" borderId="25" xfId="45" applyFont="1" applyBorder="1" applyAlignment="1">
      <alignment horizontal="right"/>
    </xf>
    <xf numFmtId="0" fontId="35" fillId="0" borderId="19" xfId="45" applyFont="1" applyBorder="1" applyAlignment="1">
      <alignment horizontal="center"/>
    </xf>
    <xf numFmtId="0" fontId="38" fillId="0" borderId="19" xfId="45" applyFont="1" applyBorder="1" applyAlignment="1">
      <alignment horizontal="right"/>
    </xf>
    <xf numFmtId="0" fontId="38" fillId="0" borderId="0" xfId="45" applyFont="1" applyAlignment="1">
      <alignment horizontal="right"/>
    </xf>
    <xf numFmtId="0" fontId="36" fillId="0" borderId="19" xfId="45" applyFont="1" applyBorder="1" applyAlignment="1">
      <alignment horizontal="center"/>
    </xf>
    <xf numFmtId="0" fontId="36" fillId="0" borderId="0" xfId="45" applyFont="1" applyAlignment="1">
      <alignment horizontal="center"/>
    </xf>
    <xf numFmtId="0" fontId="36" fillId="0" borderId="23" xfId="45" applyFont="1" applyBorder="1" applyAlignment="1">
      <alignment horizontal="center"/>
    </xf>
    <xf numFmtId="0" fontId="36" fillId="0" borderId="20" xfId="45" applyFont="1" applyBorder="1" applyAlignment="1">
      <alignment horizontal="center"/>
    </xf>
    <xf numFmtId="0" fontId="36" fillId="0" borderId="24" xfId="45" applyFont="1" applyBorder="1" applyAlignment="1">
      <alignment horizontal="center"/>
    </xf>
    <xf numFmtId="0" fontId="39" fillId="0" borderId="0" xfId="45" applyFont="1"/>
    <xf numFmtId="0" fontId="37" fillId="0" borderId="26" xfId="45" applyFont="1" applyBorder="1" applyProtection="1">
      <protection locked="0"/>
    </xf>
    <xf numFmtId="0" fontId="38" fillId="0" borderId="0" xfId="45" applyFont="1" applyAlignment="1">
      <alignment horizontal="center"/>
    </xf>
    <xf numFmtId="0" fontId="37" fillId="0" borderId="23" xfId="45" applyFont="1" applyBorder="1" applyProtection="1">
      <protection locked="0"/>
    </xf>
    <xf numFmtId="0" fontId="37" fillId="0" borderId="26" xfId="45" applyFont="1" applyBorder="1" applyAlignment="1" applyProtection="1">
      <alignment horizontal="center"/>
      <protection locked="0"/>
    </xf>
    <xf numFmtId="0" fontId="38" fillId="0" borderId="20" xfId="45" applyFont="1" applyBorder="1" applyAlignment="1">
      <alignment horizontal="right"/>
    </xf>
    <xf numFmtId="0" fontId="37" fillId="0" borderId="27" xfId="45" applyFont="1" applyBorder="1" applyProtection="1">
      <protection locked="0"/>
    </xf>
    <xf numFmtId="0" fontId="37" fillId="0" borderId="28" xfId="45" applyFont="1" applyBorder="1" applyProtection="1">
      <protection locked="0"/>
    </xf>
    <xf numFmtId="0" fontId="34" fillId="0" borderId="23" xfId="45" applyBorder="1" applyAlignment="1">
      <alignment horizontal="right"/>
    </xf>
    <xf numFmtId="0" fontId="34" fillId="0" borderId="20" xfId="45" applyBorder="1" applyAlignment="1">
      <alignment horizontal="right"/>
    </xf>
    <xf numFmtId="0" fontId="34" fillId="0" borderId="20" xfId="45" applyBorder="1"/>
    <xf numFmtId="0" fontId="34" fillId="0" borderId="24" xfId="45" applyBorder="1"/>
    <xf numFmtId="0" fontId="34" fillId="0" borderId="23" xfId="45" applyBorder="1"/>
    <xf numFmtId="0" fontId="37" fillId="0" borderId="29" xfId="45" applyFont="1" applyBorder="1" applyProtection="1">
      <protection locked="0"/>
    </xf>
    <xf numFmtId="0" fontId="37" fillId="0" borderId="19" xfId="45" applyFont="1" applyBorder="1" applyProtection="1">
      <protection locked="0"/>
    </xf>
    <xf numFmtId="0" fontId="37" fillId="0" borderId="29" xfId="45" applyFont="1" applyBorder="1" applyAlignment="1" applyProtection="1">
      <alignment horizontal="center"/>
      <protection locked="0"/>
    </xf>
    <xf numFmtId="0" fontId="37" fillId="0" borderId="30" xfId="45" applyFont="1" applyBorder="1" applyProtection="1">
      <protection locked="0"/>
    </xf>
    <xf numFmtId="0" fontId="37" fillId="0" borderId="31" xfId="45" applyFont="1" applyBorder="1" applyProtection="1">
      <protection locked="0"/>
    </xf>
    <xf numFmtId="0" fontId="34" fillId="0" borderId="19" xfId="45" applyBorder="1" applyAlignment="1">
      <alignment horizontal="right"/>
    </xf>
    <xf numFmtId="0" fontId="34" fillId="0" borderId="0" xfId="45" applyAlignment="1">
      <alignment horizontal="right"/>
    </xf>
    <xf numFmtId="0" fontId="34" fillId="0" borderId="25" xfId="45" applyBorder="1"/>
    <xf numFmtId="0" fontId="34" fillId="0" borderId="19" xfId="45" applyBorder="1"/>
    <xf numFmtId="0" fontId="38" fillId="0" borderId="32" xfId="45" applyFont="1" applyBorder="1" applyAlignment="1">
      <alignment horizontal="right"/>
    </xf>
    <xf numFmtId="0" fontId="37" fillId="0" borderId="35" xfId="45" applyFont="1" applyBorder="1" applyProtection="1">
      <protection locked="0"/>
    </xf>
    <xf numFmtId="0" fontId="38" fillId="0" borderId="33" xfId="45" applyFont="1" applyBorder="1" applyAlignment="1">
      <alignment horizontal="center"/>
    </xf>
    <xf numFmtId="0" fontId="38" fillId="0" borderId="33" xfId="45" applyFont="1" applyBorder="1" applyAlignment="1">
      <alignment horizontal="right"/>
    </xf>
    <xf numFmtId="0" fontId="37" fillId="0" borderId="32" xfId="45" applyFont="1" applyBorder="1" applyProtection="1">
      <protection locked="0"/>
    </xf>
    <xf numFmtId="0" fontId="37" fillId="0" borderId="35" xfId="45" applyFont="1" applyBorder="1" applyAlignment="1" applyProtection="1">
      <alignment horizontal="center"/>
      <protection locked="0"/>
    </xf>
    <xf numFmtId="0" fontId="34" fillId="0" borderId="18" xfId="45" applyBorder="1" applyAlignment="1">
      <alignment horizontal="center"/>
    </xf>
    <xf numFmtId="0" fontId="34" fillId="0" borderId="16" xfId="45" applyBorder="1" applyAlignment="1">
      <alignment horizontal="center"/>
    </xf>
    <xf numFmtId="0" fontId="34" fillId="0" borderId="20" xfId="45" applyBorder="1" applyAlignment="1">
      <alignment horizontal="center"/>
    </xf>
    <xf numFmtId="0" fontId="34" fillId="0" borderId="17" xfId="45" applyBorder="1" applyAlignment="1">
      <alignment horizontal="center"/>
    </xf>
    <xf numFmtId="0" fontId="34" fillId="0" borderId="18" xfId="45" applyBorder="1"/>
    <xf numFmtId="0" fontId="34" fillId="0" borderId="16" xfId="45" applyBorder="1"/>
    <xf numFmtId="164" fontId="34" fillId="0" borderId="16" xfId="45" applyNumberFormat="1" applyBorder="1"/>
    <xf numFmtId="0" fontId="34" fillId="0" borderId="17" xfId="45" applyBorder="1"/>
    <xf numFmtId="0" fontId="39" fillId="0" borderId="19" xfId="45" applyFont="1" applyBorder="1"/>
    <xf numFmtId="0" fontId="39" fillId="0" borderId="19" xfId="45" applyFont="1" applyBorder="1" applyAlignment="1">
      <alignment horizontal="center"/>
    </xf>
    <xf numFmtId="0" fontId="39" fillId="0" borderId="0" xfId="45" applyFont="1" applyAlignment="1">
      <alignment horizontal="center"/>
    </xf>
    <xf numFmtId="0" fontId="39" fillId="0" borderId="25" xfId="45" applyFont="1" applyBorder="1" applyAlignment="1">
      <alignment horizontal="center"/>
    </xf>
    <xf numFmtId="0" fontId="38" fillId="0" borderId="27" xfId="45" applyFont="1" applyBorder="1" applyAlignment="1">
      <alignment horizontal="left" wrapText="1"/>
    </xf>
    <xf numFmtId="0" fontId="38" fillId="0" borderId="36" xfId="45" applyFont="1" applyBorder="1" applyAlignment="1">
      <alignment horizontal="left" wrapText="1"/>
    </xf>
    <xf numFmtId="0" fontId="38" fillId="0" borderId="36" xfId="45" applyFont="1" applyBorder="1" applyAlignment="1">
      <alignment horizontal="center" wrapText="1"/>
    </xf>
    <xf numFmtId="0" fontId="38" fillId="0" borderId="36" xfId="45" applyFont="1" applyBorder="1" applyAlignment="1">
      <alignment horizontal="center" vertical="center" wrapText="1"/>
    </xf>
    <xf numFmtId="0" fontId="38" fillId="0" borderId="28" xfId="45" applyFont="1" applyBorder="1" applyAlignment="1">
      <alignment horizontal="center" wrapText="1"/>
    </xf>
    <xf numFmtId="0" fontId="38" fillId="0" borderId="27" xfId="45" applyFont="1" applyBorder="1" applyAlignment="1">
      <alignment horizontal="center" wrapText="1"/>
    </xf>
    <xf numFmtId="0" fontId="34" fillId="0" borderId="37" xfId="45" applyBorder="1" applyAlignment="1">
      <alignment horizontal="center" wrapText="1"/>
    </xf>
    <xf numFmtId="0" fontId="34" fillId="0" borderId="0" xfId="45" applyAlignment="1">
      <alignment horizontal="center" vertical="center" wrapText="1"/>
    </xf>
    <xf numFmtId="0" fontId="34" fillId="0" borderId="0" xfId="45" applyAlignment="1">
      <alignment horizontal="center" wrapText="1"/>
    </xf>
    <xf numFmtId="0" fontId="38" fillId="0" borderId="0" xfId="45" applyFont="1" applyAlignment="1">
      <alignment horizontal="center" wrapText="1"/>
    </xf>
    <xf numFmtId="0" fontId="39" fillId="0" borderId="0" xfId="45" applyFont="1" applyAlignment="1">
      <alignment horizontal="right"/>
    </xf>
    <xf numFmtId="0" fontId="39" fillId="0" borderId="32" xfId="45" applyFont="1" applyBorder="1" applyAlignment="1">
      <alignment horizontal="right"/>
    </xf>
    <xf numFmtId="0" fontId="39" fillId="0" borderId="33" xfId="45" applyFont="1" applyBorder="1" applyAlignment="1">
      <alignment horizontal="right"/>
    </xf>
    <xf numFmtId="0" fontId="39" fillId="0" borderId="34" xfId="45" applyFont="1" applyBorder="1" applyAlignment="1">
      <alignment horizontal="right"/>
    </xf>
    <xf numFmtId="0" fontId="39" fillId="0" borderId="32" xfId="45" applyFont="1" applyBorder="1" applyAlignment="1">
      <alignment horizontal="center"/>
    </xf>
    <xf numFmtId="0" fontId="39" fillId="0" borderId="33" xfId="45" applyFont="1" applyBorder="1" applyAlignment="1">
      <alignment horizontal="center"/>
    </xf>
    <xf numFmtId="0" fontId="39" fillId="0" borderId="34" xfId="45" applyFont="1" applyBorder="1" applyAlignment="1">
      <alignment horizontal="center"/>
    </xf>
    <xf numFmtId="0" fontId="39" fillId="0" borderId="0" xfId="45" applyFont="1" applyAlignment="1">
      <alignment horizontal="center" vertical="center" wrapText="1"/>
    </xf>
    <xf numFmtId="0" fontId="34" fillId="0" borderId="14" xfId="45" applyBorder="1"/>
    <xf numFmtId="165" fontId="43" fillId="0" borderId="14" xfId="46" applyNumberFormat="1" applyFont="1" applyBorder="1" applyAlignment="1" applyProtection="1">
      <alignment horizontal="right"/>
      <protection locked="0"/>
    </xf>
    <xf numFmtId="0" fontId="34" fillId="0" borderId="14" xfId="45" applyBorder="1" applyAlignment="1">
      <alignment horizontal="left" vertical="center"/>
    </xf>
    <xf numFmtId="0" fontId="34" fillId="0" borderId="14" xfId="45" applyBorder="1" applyAlignment="1" applyProtection="1">
      <alignment horizontal="left"/>
      <protection locked="0"/>
    </xf>
    <xf numFmtId="0" fontId="44" fillId="0" borderId="14" xfId="45" applyFont="1" applyBorder="1" applyAlignment="1" applyProtection="1">
      <alignment horizontal="center"/>
      <protection locked="0"/>
    </xf>
    <xf numFmtId="0" fontId="34" fillId="0" borderId="14" xfId="45" applyBorder="1" applyAlignment="1" applyProtection="1">
      <alignment horizontal="center"/>
      <protection locked="0"/>
    </xf>
    <xf numFmtId="0" fontId="34" fillId="0" borderId="14" xfId="45" applyBorder="1" applyAlignment="1">
      <alignment horizontal="right" vertical="center"/>
    </xf>
    <xf numFmtId="0" fontId="34" fillId="0" borderId="14" xfId="45" applyBorder="1" applyAlignment="1">
      <alignment horizontal="center"/>
    </xf>
    <xf numFmtId="166" fontId="34" fillId="0" borderId="14" xfId="45" applyNumberFormat="1" applyBorder="1" applyAlignment="1" applyProtection="1">
      <alignment horizontal="center"/>
      <protection locked="0"/>
    </xf>
    <xf numFmtId="2" fontId="34" fillId="0" borderId="14" xfId="45" applyNumberFormat="1" applyBorder="1"/>
    <xf numFmtId="2" fontId="39" fillId="0" borderId="14" xfId="45" applyNumberFormat="1" applyFont="1" applyBorder="1" applyAlignment="1">
      <alignment horizontal="center"/>
    </xf>
    <xf numFmtId="9" fontId="45" fillId="0" borderId="14" xfId="47" applyFont="1" applyFill="1" applyBorder="1" applyAlignment="1" applyProtection="1">
      <alignment horizontal="center"/>
    </xf>
    <xf numFmtId="2" fontId="34" fillId="0" borderId="0" xfId="45" applyNumberFormat="1"/>
    <xf numFmtId="9" fontId="0" fillId="0" borderId="0" xfId="47" applyFont="1" applyFill="1" applyBorder="1" applyAlignment="1" applyProtection="1">
      <alignment horizontal="center"/>
    </xf>
    <xf numFmtId="167" fontId="34" fillId="0" borderId="0" xfId="45" applyNumberFormat="1"/>
    <xf numFmtId="167" fontId="34" fillId="0" borderId="25" xfId="45" applyNumberFormat="1" applyBorder="1"/>
    <xf numFmtId="1" fontId="34" fillId="0" borderId="0" xfId="45" applyNumberFormat="1"/>
    <xf numFmtId="9" fontId="0" fillId="0" borderId="23" xfId="47" applyFont="1" applyFill="1" applyBorder="1" applyAlignment="1" applyProtection="1">
      <alignment horizontal="center"/>
    </xf>
    <xf numFmtId="168" fontId="34" fillId="0" borderId="0" xfId="45" applyNumberFormat="1" applyAlignment="1">
      <alignment horizontal="center"/>
    </xf>
    <xf numFmtId="168" fontId="34" fillId="0" borderId="0" xfId="45" applyNumberFormat="1"/>
    <xf numFmtId="9" fontId="0" fillId="0" borderId="19" xfId="47" applyFont="1" applyFill="1" applyBorder="1" applyAlignment="1" applyProtection="1">
      <alignment horizontal="center"/>
    </xf>
    <xf numFmtId="0" fontId="46" fillId="0" borderId="14" xfId="45" applyFont="1" applyBorder="1" applyAlignment="1" applyProtection="1">
      <alignment horizontal="right" vertical="center"/>
      <protection locked="0"/>
    </xf>
    <xf numFmtId="168" fontId="34" fillId="0" borderId="14" xfId="45" applyNumberFormat="1" applyBorder="1" applyAlignment="1" applyProtection="1">
      <alignment horizontal="center"/>
      <protection locked="0"/>
    </xf>
    <xf numFmtId="169" fontId="0" fillId="0" borderId="0" xfId="47" applyNumberFormat="1" applyFont="1" applyFill="1" applyAlignment="1"/>
    <xf numFmtId="0" fontId="47" fillId="0" borderId="0" xfId="45" applyFont="1"/>
    <xf numFmtId="168" fontId="34" fillId="0" borderId="14" xfId="45" applyNumberFormat="1" applyBorder="1"/>
    <xf numFmtId="0" fontId="8" fillId="0" borderId="14" xfId="45" applyFont="1" applyBorder="1" applyAlignment="1">
      <alignment horizontal="center"/>
    </xf>
    <xf numFmtId="0" fontId="34" fillId="0" borderId="14" xfId="45" applyBorder="1" applyProtection="1">
      <protection locked="0"/>
    </xf>
    <xf numFmtId="0" fontId="34" fillId="45" borderId="14" xfId="45" applyFill="1" applyBorder="1" applyAlignment="1">
      <alignment horizontal="right" vertical="center"/>
    </xf>
    <xf numFmtId="49" fontId="34" fillId="45" borderId="14" xfId="45" applyNumberFormat="1" applyFill="1" applyBorder="1" applyAlignment="1">
      <alignment horizontal="right" vertical="center"/>
    </xf>
    <xf numFmtId="0" fontId="34" fillId="0" borderId="14" xfId="45" applyBorder="1" applyAlignment="1">
      <alignment horizontal="right"/>
    </xf>
    <xf numFmtId="49" fontId="34" fillId="0" borderId="14" xfId="45" applyNumberFormat="1" applyBorder="1" applyAlignment="1">
      <alignment horizontal="center" vertical="center"/>
    </xf>
    <xf numFmtId="0" fontId="1" fillId="0" borderId="14" xfId="45" applyFont="1" applyBorder="1" applyAlignment="1">
      <alignment horizontal="right" vertical="center"/>
    </xf>
    <xf numFmtId="0" fontId="34" fillId="0" borderId="0" xfId="45" applyProtection="1">
      <protection locked="0"/>
    </xf>
    <xf numFmtId="0" fontId="1" fillId="0" borderId="0" xfId="45" applyFont="1" applyAlignment="1">
      <alignment horizontal="left" vertical="center"/>
    </xf>
    <xf numFmtId="0" fontId="34" fillId="0" borderId="0" xfId="45" applyAlignment="1">
      <alignment horizontal="right" vertical="center" wrapText="1"/>
    </xf>
    <xf numFmtId="2" fontId="39" fillId="0" borderId="0" xfId="45" applyNumberFormat="1" applyFont="1" applyAlignment="1">
      <alignment horizontal="center"/>
    </xf>
    <xf numFmtId="9" fontId="45" fillId="0" borderId="0" xfId="47" applyFont="1" applyFill="1" applyBorder="1" applyAlignment="1" applyProtection="1">
      <alignment horizontal="center"/>
    </xf>
    <xf numFmtId="49" fontId="34" fillId="0" borderId="0" xfId="45" applyNumberFormat="1" applyAlignment="1">
      <alignment horizontal="center" vertical="center" wrapText="1"/>
    </xf>
    <xf numFmtId="0" fontId="1" fillId="0" borderId="0" xfId="45" applyFont="1"/>
    <xf numFmtId="49" fontId="8" fillId="45" borderId="0" xfId="48" applyNumberFormat="1" applyFont="1" applyFill="1" applyAlignment="1" applyProtection="1">
      <alignment horizontal="right" vertical="center" shrinkToFit="1"/>
      <protection locked="0"/>
    </xf>
    <xf numFmtId="49" fontId="8" fillId="0" borderId="0" xfId="48" applyNumberFormat="1" applyFont="1" applyAlignment="1">
      <alignment horizontal="right" vertical="center"/>
    </xf>
    <xf numFmtId="167" fontId="1" fillId="0" borderId="0" xfId="48" applyNumberFormat="1" applyAlignment="1" applyProtection="1">
      <alignment horizontal="right"/>
      <protection locked="0"/>
    </xf>
    <xf numFmtId="0" fontId="1" fillId="0" borderId="0" xfId="48" applyAlignment="1" applyProtection="1">
      <alignment horizontal="right"/>
      <protection locked="0"/>
    </xf>
    <xf numFmtId="167" fontId="1" fillId="0" borderId="0" xfId="48" applyNumberFormat="1"/>
    <xf numFmtId="11" fontId="1" fillId="0" borderId="0" xfId="48" applyNumberFormat="1"/>
    <xf numFmtId="0" fontId="34" fillId="0" borderId="0" xfId="45" applyAlignment="1">
      <alignment horizontal="center"/>
    </xf>
    <xf numFmtId="0" fontId="50" fillId="0" borderId="0" xfId="43" applyFont="1" applyAlignment="1">
      <alignment horizontal="left"/>
    </xf>
    <xf numFmtId="0" fontId="0" fillId="0" borderId="0" xfId="0" applyAlignment="1"/>
    <xf numFmtId="0" fontId="29" fillId="0" borderId="0" xfId="0" applyFont="1" applyAlignment="1"/>
    <xf numFmtId="0" fontId="0" fillId="9" borderId="14" xfId="0" applyFill="1" applyBorder="1" applyAlignment="1">
      <alignment horizontal="center"/>
    </xf>
    <xf numFmtId="49" fontId="7" fillId="0" borderId="0" xfId="0" applyNumberFormat="1" applyFont="1" applyFill="1" applyBorder="1" applyAlignment="1">
      <alignment horizontal="center" vertical="center" wrapText="1"/>
    </xf>
    <xf numFmtId="0" fontId="7" fillId="2" borderId="14" xfId="0" applyFont="1" applyFill="1" applyBorder="1" applyAlignment="1">
      <alignment horizontal="center" vertical="center"/>
    </xf>
    <xf numFmtId="0" fontId="7" fillId="3" borderId="14" xfId="0" applyFont="1" applyFill="1" applyBorder="1" applyAlignment="1">
      <alignment horizontal="center" vertical="center"/>
    </xf>
    <xf numFmtId="0" fontId="7" fillId="4" borderId="14" xfId="0" applyFont="1" applyFill="1" applyBorder="1" applyAlignment="1">
      <alignment horizontal="center"/>
    </xf>
    <xf numFmtId="49" fontId="7" fillId="2" borderId="14" xfId="0" applyNumberFormat="1" applyFont="1" applyFill="1" applyBorder="1" applyAlignment="1">
      <alignment horizontal="center" vertical="center" wrapText="1"/>
    </xf>
    <xf numFmtId="49" fontId="0" fillId="5" borderId="14" xfId="0" applyNumberFormat="1" applyFill="1" applyBorder="1" applyAlignment="1">
      <alignment horizontal="center" vertical="center" wrapText="1"/>
    </xf>
    <xf numFmtId="0" fontId="8" fillId="10" borderId="14" xfId="0" applyFont="1" applyFill="1" applyBorder="1" applyAlignment="1">
      <alignment horizontal="center"/>
    </xf>
    <xf numFmtId="0" fontId="0" fillId="11" borderId="14" xfId="0" applyFill="1" applyBorder="1" applyAlignment="1">
      <alignment horizontal="center"/>
    </xf>
    <xf numFmtId="49" fontId="8" fillId="5" borderId="14" xfId="0" applyNumberFormat="1" applyFont="1" applyFill="1" applyBorder="1" applyAlignment="1">
      <alignment horizontal="center" vertical="center" wrapText="1"/>
    </xf>
    <xf numFmtId="0" fontId="0" fillId="6" borderId="14" xfId="0" applyFill="1" applyBorder="1" applyAlignment="1">
      <alignment horizontal="center" vertical="center"/>
    </xf>
    <xf numFmtId="0" fontId="0" fillId="7" borderId="14" xfId="0" applyFill="1" applyBorder="1" applyAlignment="1">
      <alignment horizontal="center"/>
    </xf>
    <xf numFmtId="0" fontId="0" fillId="5" borderId="14" xfId="0" applyFill="1" applyBorder="1" applyAlignment="1">
      <alignment horizontal="center"/>
    </xf>
    <xf numFmtId="49" fontId="7" fillId="2" borderId="18" xfId="0" applyNumberFormat="1" applyFont="1" applyFill="1" applyBorder="1" applyAlignment="1">
      <alignment horizontal="center" vertical="center" wrapText="1"/>
    </xf>
    <xf numFmtId="0" fontId="8" fillId="10" borderId="18" xfId="0" applyFont="1" applyFill="1" applyBorder="1" applyAlignment="1">
      <alignment horizontal="center" vertical="center"/>
    </xf>
    <xf numFmtId="0" fontId="8" fillId="10" borderId="16" xfId="0" applyFont="1" applyFill="1" applyBorder="1" applyAlignment="1">
      <alignment horizontal="center" vertical="center"/>
    </xf>
    <xf numFmtId="0" fontId="8" fillId="10" borderId="17" xfId="0" applyFont="1" applyFill="1" applyBorder="1" applyAlignment="1">
      <alignment horizontal="center" vertical="center"/>
    </xf>
    <xf numFmtId="0" fontId="8" fillId="10" borderId="14" xfId="0" applyFont="1" applyFill="1" applyBorder="1" applyAlignment="1">
      <alignment horizontal="center" vertical="center"/>
    </xf>
    <xf numFmtId="49" fontId="7" fillId="2" borderId="21" xfId="0" applyNumberFormat="1" applyFont="1" applyFill="1" applyBorder="1" applyAlignment="1">
      <alignment horizontal="center" vertical="center" wrapText="1"/>
    </xf>
    <xf numFmtId="49" fontId="7" fillId="2" borderId="22" xfId="0" applyNumberFormat="1" applyFont="1" applyFill="1" applyBorder="1" applyAlignment="1">
      <alignment horizontal="center" vertical="center" wrapText="1"/>
    </xf>
    <xf numFmtId="0" fontId="36" fillId="0" borderId="18" xfId="45" applyFont="1" applyBorder="1" applyAlignment="1">
      <alignment horizontal="center"/>
    </xf>
    <xf numFmtId="0" fontId="36" fillId="0" borderId="16" xfId="45" applyFont="1" applyBorder="1" applyAlignment="1">
      <alignment horizontal="center"/>
    </xf>
    <xf numFmtId="0" fontId="36" fillId="0" borderId="17" xfId="45" applyFont="1" applyBorder="1" applyAlignment="1">
      <alignment horizontal="center"/>
    </xf>
    <xf numFmtId="0" fontId="35" fillId="0" borderId="23" xfId="45" applyFont="1" applyBorder="1" applyAlignment="1">
      <alignment horizontal="center"/>
    </xf>
    <xf numFmtId="0" fontId="35" fillId="0" borderId="24" xfId="45" applyFont="1" applyBorder="1" applyAlignment="1">
      <alignment horizontal="center"/>
    </xf>
    <xf numFmtId="0" fontId="35" fillId="0" borderId="20" xfId="45" applyFont="1" applyBorder="1" applyAlignment="1">
      <alignment horizontal="center"/>
    </xf>
    <xf numFmtId="0" fontId="35" fillId="0" borderId="19" xfId="45" applyFont="1" applyBorder="1" applyAlignment="1">
      <alignment horizontal="center"/>
    </xf>
    <xf numFmtId="0" fontId="35" fillId="0" borderId="0" xfId="45" applyFont="1" applyAlignment="1">
      <alignment horizontal="center"/>
    </xf>
    <xf numFmtId="0" fontId="35" fillId="0" borderId="25" xfId="45" applyFont="1" applyBorder="1" applyAlignment="1">
      <alignment horizontal="center"/>
    </xf>
    <xf numFmtId="0" fontId="39" fillId="0" borderId="23" xfId="45" applyFont="1" applyBorder="1" applyAlignment="1">
      <alignment horizontal="left" vertical="center" wrapText="1"/>
    </xf>
    <xf numFmtId="0" fontId="34" fillId="0" borderId="20" xfId="45" applyBorder="1" applyAlignment="1">
      <alignment horizontal="left" vertical="center" wrapText="1"/>
    </xf>
    <xf numFmtId="0" fontId="34" fillId="0" borderId="24" xfId="45" applyBorder="1" applyAlignment="1">
      <alignment horizontal="left" vertical="center" wrapText="1"/>
    </xf>
    <xf numFmtId="0" fontId="34" fillId="0" borderId="19" xfId="45" applyBorder="1" applyAlignment="1">
      <alignment horizontal="left" vertical="center" wrapText="1"/>
    </xf>
    <xf numFmtId="0" fontId="34" fillId="0" borderId="0" xfId="45" applyAlignment="1">
      <alignment horizontal="left" vertical="center" wrapText="1"/>
    </xf>
    <xf numFmtId="0" fontId="34" fillId="0" borderId="25" xfId="45" applyBorder="1" applyAlignment="1">
      <alignment horizontal="left" vertical="center" wrapText="1"/>
    </xf>
    <xf numFmtId="0" fontId="34" fillId="0" borderId="32" xfId="45" applyBorder="1" applyAlignment="1">
      <alignment horizontal="left" vertical="center" wrapText="1"/>
    </xf>
    <xf numFmtId="0" fontId="34" fillId="0" borderId="33" xfId="45" applyBorder="1" applyAlignment="1">
      <alignment horizontal="left" vertical="center" wrapText="1"/>
    </xf>
    <xf numFmtId="0" fontId="34" fillId="0" borderId="34" xfId="45" applyBorder="1" applyAlignment="1">
      <alignment horizontal="left" vertical="center" wrapText="1"/>
    </xf>
    <xf numFmtId="0" fontId="38" fillId="0" borderId="23" xfId="45" applyFont="1" applyBorder="1" applyAlignment="1">
      <alignment horizontal="center" vertical="center" wrapText="1"/>
    </xf>
    <xf numFmtId="0" fontId="38" fillId="0" borderId="20" xfId="45" applyFont="1" applyBorder="1" applyAlignment="1">
      <alignment horizontal="center" vertical="center" wrapText="1"/>
    </xf>
    <xf numFmtId="0" fontId="38" fillId="0" borderId="19" xfId="45" applyFont="1" applyBorder="1" applyAlignment="1">
      <alignment horizontal="center" vertical="center" wrapText="1"/>
    </xf>
    <xf numFmtId="0" fontId="38" fillId="0" borderId="0" xfId="45" applyFont="1" applyAlignment="1">
      <alignment horizontal="center" vertical="center" wrapText="1"/>
    </xf>
    <xf numFmtId="0" fontId="34" fillId="0" borderId="19" xfId="45" applyBorder="1" applyAlignment="1">
      <alignment horizontal="center"/>
    </xf>
    <xf numFmtId="0" fontId="34" fillId="0" borderId="0" xfId="45" applyAlignment="1">
      <alignment horizontal="center"/>
    </xf>
    <xf numFmtId="0" fontId="34" fillId="0" borderId="25" xfId="45" applyBorder="1" applyAlignment="1">
      <alignment horizontal="center"/>
    </xf>
    <xf numFmtId="0" fontId="38" fillId="0" borderId="23" xfId="45" applyFont="1" applyBorder="1" applyAlignment="1">
      <alignment horizontal="center"/>
    </xf>
    <xf numFmtId="0" fontId="38" fillId="0" borderId="20" xfId="45" applyFont="1" applyBorder="1" applyAlignment="1">
      <alignment horizontal="center"/>
    </xf>
    <xf numFmtId="0" fontId="38" fillId="0" borderId="0" xfId="45" applyFont="1" applyAlignment="1">
      <alignment horizontal="center"/>
    </xf>
    <xf numFmtId="0" fontId="38" fillId="0" borderId="24" xfId="45" applyFont="1" applyBorder="1" applyAlignment="1">
      <alignment horizontal="center"/>
    </xf>
    <xf numFmtId="0" fontId="36" fillId="0" borderId="19" xfId="45" applyFont="1" applyBorder="1" applyAlignment="1">
      <alignment horizontal="center"/>
    </xf>
    <xf numFmtId="0" fontId="36" fillId="0" borderId="0" xfId="45" applyFont="1" applyAlignment="1">
      <alignment horizontal="center"/>
    </xf>
    <xf numFmtId="0" fontId="36" fillId="0" borderId="25" xfId="45" applyFont="1" applyBorder="1" applyAlignment="1">
      <alignment horizontal="center"/>
    </xf>
  </cellXfs>
  <cellStyles count="49">
    <cellStyle name="20% - Accent1" xfId="17" builtinId="30" customBuiltin="1"/>
    <cellStyle name="20% - Accent2" xfId="20" builtinId="34" customBuiltin="1"/>
    <cellStyle name="20% - Accent3" xfId="23" builtinId="38" customBuiltin="1"/>
    <cellStyle name="20% - Accent4" xfId="26" builtinId="42" customBuiltin="1"/>
    <cellStyle name="20% - Accent5" xfId="29" builtinId="46" customBuiltin="1"/>
    <cellStyle name="20% - Accent6" xfId="32" builtinId="50" customBuiltin="1"/>
    <cellStyle name="40% - Accent1" xfId="18" builtinId="31" customBuiltin="1"/>
    <cellStyle name="40% - Accent2" xfId="21" builtinId="35" customBuiltin="1"/>
    <cellStyle name="40% - Accent3" xfId="24" builtinId="39" customBuiltin="1"/>
    <cellStyle name="40% - Accent4" xfId="27" builtinId="43" customBuiltin="1"/>
    <cellStyle name="40% - Accent5" xfId="30" builtinId="47" customBuiltin="1"/>
    <cellStyle name="40% - Accent6" xfId="33" builtinId="51" customBuiltin="1"/>
    <cellStyle name="60% - Accent1 2" xfId="37" xr:uid="{56F63EF0-AEC9-4B9A-BC76-C84EC62F98ED}"/>
    <cellStyle name="60% - Accent2 2" xfId="38" xr:uid="{89CD46C4-A1DB-4FE9-804C-F458D7B2D41F}"/>
    <cellStyle name="60% - Accent3 2" xfId="39" xr:uid="{068ADE1D-E408-4191-B657-FBDECAE0166B}"/>
    <cellStyle name="60% - Accent4 2" xfId="40" xr:uid="{93204C6F-D236-4536-BF05-DC124E47B8F8}"/>
    <cellStyle name="60% - Accent5 2" xfId="41" xr:uid="{AC854531-29A3-45D9-B37A-0AE966872701}"/>
    <cellStyle name="60% - Accent6 2" xfId="42" xr:uid="{4F666DEE-3089-4A40-BB55-32F13788AE92}"/>
    <cellStyle name="Accent1" xfId="16" builtinId="29" customBuiltin="1"/>
    <cellStyle name="Accent2" xfId="19" builtinId="33" customBuiltin="1"/>
    <cellStyle name="Accent3" xfId="22" builtinId="37" customBuiltin="1"/>
    <cellStyle name="Accent4" xfId="25" builtinId="41" customBuiltin="1"/>
    <cellStyle name="Accent5" xfId="28" builtinId="45" customBuiltin="1"/>
    <cellStyle name="Accent6" xfId="31" builtinId="49" customBuiltin="1"/>
    <cellStyle name="Berekening" xfId="10" builtinId="22" customBuiltin="1"/>
    <cellStyle name="Controlecel" xfId="12" builtinId="23" customBuiltin="1"/>
    <cellStyle name="Gekoppelde cel" xfId="11" builtinId="24" customBuiltin="1"/>
    <cellStyle name="Goed" xfId="6" builtinId="26" customBuiltin="1"/>
    <cellStyle name="Invoer" xfId="8" builtinId="20" customBuiltin="1"/>
    <cellStyle name="Kop 1" xfId="2" builtinId="16" customBuiltin="1"/>
    <cellStyle name="Kop 2" xfId="3" builtinId="17" customBuiltin="1"/>
    <cellStyle name="Kop 3" xfId="4" builtinId="18" customBuiltin="1"/>
    <cellStyle name="Kop 4" xfId="5" builtinId="19" customBuiltin="1"/>
    <cellStyle name="Neutraal 2" xfId="35" xr:uid="{A756A504-878D-4412-8F43-8CB9530F9D40}"/>
    <cellStyle name="Normal 4" xfId="44" xr:uid="{B0D3DF0E-9F66-4330-A55A-532E8FC0A731}"/>
    <cellStyle name="Normal_Sheet1_1" xfId="46" xr:uid="{1ECBC36D-75B1-45D6-8A75-475E888DB8E8}"/>
    <cellStyle name="Notitie 2" xfId="36" xr:uid="{660B198F-2351-4841-9CF6-4BD923B510D8}"/>
    <cellStyle name="Ongeldig" xfId="7" builtinId="27" customBuiltin="1"/>
    <cellStyle name="Procent 2" xfId="47" xr:uid="{982FD7CB-4562-4D3B-9905-417E17A8BB73}"/>
    <cellStyle name="Standaard" xfId="0" builtinId="0"/>
    <cellStyle name="Standaard 2" xfId="34" xr:uid="{DEE47BCD-D80F-470D-9B43-05A2775E54E5}"/>
    <cellStyle name="Standaard 2 2" xfId="43" xr:uid="{1F74102F-4013-47D1-9A83-965AAC3C9B0F}"/>
    <cellStyle name="Standaard 3" xfId="45" xr:uid="{B9010E61-4AD7-4501-AC27-2B29D3152350}"/>
    <cellStyle name="Standaard 4" xfId="48" xr:uid="{576F0F5E-AE05-4557-B097-42DE9DACFB67}"/>
    <cellStyle name="Titel" xfId="1" builtinId="15" customBuiltin="1"/>
    <cellStyle name="Totaal" xfId="15" builtinId="25" customBuiltin="1"/>
    <cellStyle name="Uitvoer" xfId="9" builtinId="21" customBuiltin="1"/>
    <cellStyle name="Verklarende tekst" xfId="14" builtinId="53" customBuiltin="1"/>
    <cellStyle name="Waarschuwingstekst" xfId="13" builtinId="11" customBuiltin="1"/>
  </cellStyles>
  <dxfs count="2">
    <dxf>
      <font>
        <b/>
        <i val="0"/>
        <condense val="0"/>
        <extend val="0"/>
        <color indexed="10"/>
      </font>
    </dxf>
    <dxf>
      <font>
        <condense val="0"/>
        <extend val="0"/>
        <color indexed="18"/>
      </font>
    </dxf>
  </dxfs>
  <tableStyles count="0" defaultTableStyle="TableStyleMedium2" defaultPivotStyle="PivotStyleLight16"/>
  <colors>
    <mruColors>
      <color rgb="FFFFF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hartsheet" Target="chartsheets/sheet2.xml"/><Relationship Id="rId18" Type="http://schemas.openxmlformats.org/officeDocument/2006/relationships/worksheet" Target="worksheets/sheet16.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chartsheet" Target="chartsheets/sheet1.xml"/><Relationship Id="rId17" Type="http://schemas.openxmlformats.org/officeDocument/2006/relationships/worksheet" Target="worksheets/sheet15.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2.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0.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1.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2.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3.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4.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15.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16.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17.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18.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19.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0.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1.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2.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3.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4.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25.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26.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27.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28.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29.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30.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1.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2.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3.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4.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35.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36.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37.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38.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5.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6.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7.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8.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9.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Ex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Ex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Ex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 vs Temp</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data'!$AN$8:$AN$27</c:f>
              <c:numCache>
                <c:formatCode>General</c:formatCode>
                <c:ptCount val="20"/>
                <c:pt idx="0">
                  <c:v>9.3399999999999993E-3</c:v>
                </c:pt>
                <c:pt idx="1">
                  <c:v>20</c:v>
                </c:pt>
                <c:pt idx="2">
                  <c:v>5.3E-3</c:v>
                </c:pt>
                <c:pt idx="7">
                  <c:v>8.3000000000000007</c:v>
                </c:pt>
                <c:pt idx="10">
                  <c:v>9.34</c:v>
                </c:pt>
                <c:pt idx="11">
                  <c:v>50</c:v>
                </c:pt>
                <c:pt idx="16">
                  <c:v>5.3</c:v>
                </c:pt>
                <c:pt idx="17">
                  <c:v>37.700000000000003</c:v>
                </c:pt>
                <c:pt idx="18">
                  <c:v>10.9</c:v>
                </c:pt>
                <c:pt idx="19">
                  <c:v>4.96</c:v>
                </c:pt>
              </c:numCache>
            </c:numRef>
          </c:xVal>
          <c:yVal>
            <c:numRef>
              <c:f>'Regional data'!$I$8:$I$27</c:f>
              <c:numCache>
                <c:formatCode>General</c:formatCode>
                <c:ptCount val="20"/>
                <c:pt idx="0">
                  <c:v>76.8</c:v>
                </c:pt>
                <c:pt idx="1">
                  <c:v>83.7</c:v>
                </c:pt>
                <c:pt idx="2">
                  <c:v>76.8</c:v>
                </c:pt>
                <c:pt idx="3">
                  <c:v>37.6</c:v>
                </c:pt>
                <c:pt idx="4">
                  <c:v>37.6</c:v>
                </c:pt>
                <c:pt idx="5">
                  <c:v>37.6</c:v>
                </c:pt>
                <c:pt idx="6">
                  <c:v>37.6</c:v>
                </c:pt>
                <c:pt idx="10" formatCode="0.00">
                  <c:v>76.8</c:v>
                </c:pt>
                <c:pt idx="11" formatCode="0.00">
                  <c:v>76.8</c:v>
                </c:pt>
                <c:pt idx="12" formatCode="0.00">
                  <c:v>76.8</c:v>
                </c:pt>
                <c:pt idx="13" formatCode="0.00">
                  <c:v>69.8</c:v>
                </c:pt>
                <c:pt idx="14" formatCode="0.00">
                  <c:v>69.8</c:v>
                </c:pt>
                <c:pt idx="15" formatCode="0.00">
                  <c:v>76.8</c:v>
                </c:pt>
                <c:pt idx="16" formatCode="0.00">
                  <c:v>76.8</c:v>
                </c:pt>
                <c:pt idx="17" formatCode="0.00">
                  <c:v>76.8</c:v>
                </c:pt>
                <c:pt idx="18" formatCode="0.00">
                  <c:v>69.8</c:v>
                </c:pt>
                <c:pt idx="19" formatCode="0.00">
                  <c:v>69.8</c:v>
                </c:pt>
              </c:numCache>
            </c:numRef>
          </c:yVal>
          <c:smooth val="0"/>
          <c:extLst>
            <c:ext xmlns:c16="http://schemas.microsoft.com/office/drawing/2014/chart" uri="{C3380CC4-5D6E-409C-BE32-E72D297353CC}">
              <c16:uniqueId val="{00000000-D72E-4491-A640-4ED5C1019EBD}"/>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data'!$AN$30:$AN$54</c:f>
              <c:numCache>
                <c:formatCode>General</c:formatCode>
                <c:ptCount val="25"/>
                <c:pt idx="14">
                  <c:v>22</c:v>
                </c:pt>
                <c:pt idx="15">
                  <c:v>10.3</c:v>
                </c:pt>
                <c:pt idx="16">
                  <c:v>22.9</c:v>
                </c:pt>
                <c:pt idx="17">
                  <c:v>24.8</c:v>
                </c:pt>
                <c:pt idx="18">
                  <c:v>62.5</c:v>
                </c:pt>
                <c:pt idx="22">
                  <c:v>5.93</c:v>
                </c:pt>
                <c:pt idx="23">
                  <c:v>4.59</c:v>
                </c:pt>
                <c:pt idx="24">
                  <c:v>25.7</c:v>
                </c:pt>
              </c:numCache>
            </c:numRef>
          </c:xVal>
          <c:yVal>
            <c:numRef>
              <c:f>'Regional data'!$I$30:$I$54</c:f>
              <c:numCache>
                <c:formatCode>0.00</c:formatCode>
                <c:ptCount val="25"/>
                <c:pt idx="0">
                  <c:v>90.6</c:v>
                </c:pt>
                <c:pt idx="1">
                  <c:v>90.6</c:v>
                </c:pt>
                <c:pt idx="2">
                  <c:v>90.6</c:v>
                </c:pt>
                <c:pt idx="3">
                  <c:v>90.6</c:v>
                </c:pt>
                <c:pt idx="4">
                  <c:v>90.6</c:v>
                </c:pt>
                <c:pt idx="5">
                  <c:v>90.6</c:v>
                </c:pt>
                <c:pt idx="6">
                  <c:v>90.6</c:v>
                </c:pt>
                <c:pt idx="7">
                  <c:v>90.6</c:v>
                </c:pt>
                <c:pt idx="8">
                  <c:v>90.6</c:v>
                </c:pt>
                <c:pt idx="9">
                  <c:v>90.6</c:v>
                </c:pt>
                <c:pt idx="10">
                  <c:v>90.6</c:v>
                </c:pt>
                <c:pt idx="11">
                  <c:v>90.6</c:v>
                </c:pt>
                <c:pt idx="12">
                  <c:v>90.6</c:v>
                </c:pt>
                <c:pt idx="13">
                  <c:v>59.1</c:v>
                </c:pt>
                <c:pt idx="14">
                  <c:v>59.1</c:v>
                </c:pt>
                <c:pt idx="15">
                  <c:v>59.1</c:v>
                </c:pt>
                <c:pt idx="16">
                  <c:v>59.1</c:v>
                </c:pt>
                <c:pt idx="17">
                  <c:v>59.1</c:v>
                </c:pt>
                <c:pt idx="18">
                  <c:v>59.1</c:v>
                </c:pt>
                <c:pt idx="19">
                  <c:v>59.1</c:v>
                </c:pt>
                <c:pt idx="20">
                  <c:v>59.1</c:v>
                </c:pt>
                <c:pt idx="21">
                  <c:v>59.1</c:v>
                </c:pt>
                <c:pt idx="22">
                  <c:v>59.1</c:v>
                </c:pt>
                <c:pt idx="23">
                  <c:v>59.1</c:v>
                </c:pt>
                <c:pt idx="24">
                  <c:v>59.1</c:v>
                </c:pt>
              </c:numCache>
            </c:numRef>
          </c:yVal>
          <c:smooth val="0"/>
          <c:extLst>
            <c:ext xmlns:c16="http://schemas.microsoft.com/office/drawing/2014/chart" uri="{C3380CC4-5D6E-409C-BE32-E72D297353CC}">
              <c16:uniqueId val="{00000002-D72E-4491-A640-4ED5C1019EBD}"/>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data'!$AN$50:$AN$57</c:f>
              <c:numCache>
                <c:formatCode>General</c:formatCode>
                <c:ptCount val="8"/>
                <c:pt idx="2">
                  <c:v>5.93</c:v>
                </c:pt>
                <c:pt idx="3">
                  <c:v>4.59</c:v>
                </c:pt>
                <c:pt idx="4">
                  <c:v>25.7</c:v>
                </c:pt>
                <c:pt idx="7">
                  <c:v>6.64</c:v>
                </c:pt>
              </c:numCache>
            </c:numRef>
          </c:xVal>
          <c:yVal>
            <c:numRef>
              <c:f>'Regional data'!$I$57:$I$61</c:f>
              <c:numCache>
                <c:formatCode>General</c:formatCode>
                <c:ptCount val="5"/>
                <c:pt idx="0">
                  <c:v>74.099999999999994</c:v>
                </c:pt>
                <c:pt idx="1">
                  <c:v>74.099999999999994</c:v>
                </c:pt>
                <c:pt idx="2">
                  <c:v>74.099999999999994</c:v>
                </c:pt>
                <c:pt idx="3">
                  <c:v>74.099999999999994</c:v>
                </c:pt>
                <c:pt idx="4">
                  <c:v>87</c:v>
                </c:pt>
              </c:numCache>
            </c:numRef>
          </c:yVal>
          <c:smooth val="0"/>
          <c:extLst>
            <c:ext xmlns:c16="http://schemas.microsoft.com/office/drawing/2014/chart" uri="{C3380CC4-5D6E-409C-BE32-E72D297353CC}">
              <c16:uniqueId val="{00000003-D72E-4491-A640-4ED5C1019EBD}"/>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Si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Temperature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 vs Mn</a:t>
            </a:r>
          </a:p>
        </c:rich>
      </c:tx>
      <c:layout>
        <c:manualLayout>
          <c:xMode val="edge"/>
          <c:yMode val="edge"/>
          <c:x val="0.43205847264575731"/>
          <c:y val="3.32236963810089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data'!$AN$8:$AN$27</c:f>
              <c:numCache>
                <c:formatCode>General</c:formatCode>
                <c:ptCount val="20"/>
                <c:pt idx="0">
                  <c:v>9.3399999999999993E-3</c:v>
                </c:pt>
                <c:pt idx="1">
                  <c:v>20</c:v>
                </c:pt>
                <c:pt idx="2">
                  <c:v>5.3E-3</c:v>
                </c:pt>
                <c:pt idx="7">
                  <c:v>8.3000000000000007</c:v>
                </c:pt>
                <c:pt idx="10">
                  <c:v>9.34</c:v>
                </c:pt>
                <c:pt idx="11">
                  <c:v>50</c:v>
                </c:pt>
                <c:pt idx="16">
                  <c:v>5.3</c:v>
                </c:pt>
                <c:pt idx="17">
                  <c:v>37.700000000000003</c:v>
                </c:pt>
                <c:pt idx="18">
                  <c:v>10.9</c:v>
                </c:pt>
                <c:pt idx="19">
                  <c:v>4.96</c:v>
                </c:pt>
              </c:numCache>
            </c:numRef>
          </c:xVal>
          <c:yVal>
            <c:numRef>
              <c:f>'Regional data'!$AU$8:$AU$27</c:f>
              <c:numCache>
                <c:formatCode>General</c:formatCode>
                <c:ptCount val="20"/>
                <c:pt idx="0">
                  <c:v>1.905</c:v>
                </c:pt>
                <c:pt idx="1">
                  <c:v>1.67</c:v>
                </c:pt>
                <c:pt idx="2">
                  <c:v>1.875</c:v>
                </c:pt>
              </c:numCache>
            </c:numRef>
          </c:yVal>
          <c:smooth val="0"/>
          <c:extLst>
            <c:ext xmlns:c16="http://schemas.microsoft.com/office/drawing/2014/chart" uri="{C3380CC4-5D6E-409C-BE32-E72D297353CC}">
              <c16:uniqueId val="{00000000-09D5-4C22-A422-DC099B85CE59}"/>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data'!$AN$30:$AN$54</c:f>
              <c:numCache>
                <c:formatCode>General</c:formatCode>
                <c:ptCount val="25"/>
                <c:pt idx="14">
                  <c:v>22</c:v>
                </c:pt>
                <c:pt idx="15">
                  <c:v>10.3</c:v>
                </c:pt>
                <c:pt idx="16">
                  <c:v>22.9</c:v>
                </c:pt>
                <c:pt idx="17">
                  <c:v>24.8</c:v>
                </c:pt>
                <c:pt idx="18">
                  <c:v>62.5</c:v>
                </c:pt>
                <c:pt idx="22">
                  <c:v>5.93</c:v>
                </c:pt>
                <c:pt idx="23">
                  <c:v>4.59</c:v>
                </c:pt>
                <c:pt idx="24">
                  <c:v>25.7</c:v>
                </c:pt>
              </c:numCache>
            </c:numRef>
          </c:xVal>
          <c:yVal>
            <c:numRef>
              <c:f>'Regional data'!$AU$30:$AU$54</c:f>
              <c:numCache>
                <c:formatCode>General</c:formatCode>
                <c:ptCount val="25"/>
              </c:numCache>
            </c:numRef>
          </c:yVal>
          <c:smooth val="0"/>
          <c:extLst>
            <c:ext xmlns:c16="http://schemas.microsoft.com/office/drawing/2014/chart" uri="{C3380CC4-5D6E-409C-BE32-E72D297353CC}">
              <c16:uniqueId val="{00000001-09D5-4C22-A422-DC099B85CE59}"/>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data'!$AN$50:$AN$57</c:f>
              <c:numCache>
                <c:formatCode>General</c:formatCode>
                <c:ptCount val="8"/>
                <c:pt idx="2">
                  <c:v>5.93</c:v>
                </c:pt>
                <c:pt idx="3">
                  <c:v>4.59</c:v>
                </c:pt>
                <c:pt idx="4">
                  <c:v>25.7</c:v>
                </c:pt>
                <c:pt idx="7">
                  <c:v>6.64</c:v>
                </c:pt>
              </c:numCache>
            </c:numRef>
          </c:xVal>
          <c:yVal>
            <c:numRef>
              <c:f>'Regional data'!$AU$57:$AU$61</c:f>
              <c:numCache>
                <c:formatCode>General</c:formatCode>
                <c:ptCount val="5"/>
              </c:numCache>
            </c:numRef>
          </c:yVal>
          <c:smooth val="0"/>
          <c:extLst>
            <c:ext xmlns:c16="http://schemas.microsoft.com/office/drawing/2014/chart" uri="{C3380CC4-5D6E-409C-BE32-E72D297353CC}">
              <c16:uniqueId val="{00000002-09D5-4C22-A422-DC099B85CE59}"/>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Si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Ca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Li vs Cl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data'!$AX$8:$AX$27</c:f>
              <c:numCache>
                <c:formatCode>General</c:formatCode>
                <c:ptCount val="20"/>
                <c:pt idx="0">
                  <c:v>4.8899999999999997</c:v>
                </c:pt>
                <c:pt idx="1">
                  <c:v>5.28</c:v>
                </c:pt>
                <c:pt idx="2">
                  <c:v>4.9000000000000004</c:v>
                </c:pt>
              </c:numCache>
            </c:numRef>
          </c:xVal>
          <c:yVal>
            <c:numRef>
              <c:f>'Regional data'!$AD$8:$AD$27</c:f>
              <c:numCache>
                <c:formatCode>General</c:formatCode>
                <c:ptCount val="20"/>
                <c:pt idx="0">
                  <c:v>84700</c:v>
                </c:pt>
                <c:pt idx="1">
                  <c:v>75710</c:v>
                </c:pt>
                <c:pt idx="2">
                  <c:v>84500</c:v>
                </c:pt>
                <c:pt idx="3">
                  <c:v>78000</c:v>
                </c:pt>
                <c:pt idx="4">
                  <c:v>75000</c:v>
                </c:pt>
                <c:pt idx="7">
                  <c:v>81000</c:v>
                </c:pt>
                <c:pt idx="8">
                  <c:v>76000</c:v>
                </c:pt>
                <c:pt idx="10">
                  <c:v>84700</c:v>
                </c:pt>
                <c:pt idx="11">
                  <c:v>75710</c:v>
                </c:pt>
                <c:pt idx="16">
                  <c:v>84500</c:v>
                </c:pt>
                <c:pt idx="17">
                  <c:v>78020</c:v>
                </c:pt>
                <c:pt idx="18">
                  <c:v>77700</c:v>
                </c:pt>
                <c:pt idx="19">
                  <c:v>75500</c:v>
                </c:pt>
              </c:numCache>
            </c:numRef>
          </c:yVal>
          <c:smooth val="0"/>
          <c:extLst>
            <c:ext xmlns:c16="http://schemas.microsoft.com/office/drawing/2014/chart" uri="{C3380CC4-5D6E-409C-BE32-E72D297353CC}">
              <c16:uniqueId val="{00000000-E900-4EA5-8F74-B168DFBF268F}"/>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data'!$AX$30:$AX$54</c:f>
              <c:numCache>
                <c:formatCode>General</c:formatCode>
                <c:ptCount val="25"/>
              </c:numCache>
            </c:numRef>
          </c:xVal>
          <c:yVal>
            <c:numRef>
              <c:f>'Regional data'!$AD$30:$AD$54</c:f>
              <c:numCache>
                <c:formatCode>General</c:formatCode>
                <c:ptCount val="25"/>
                <c:pt idx="0">
                  <c:v>145000</c:v>
                </c:pt>
                <c:pt idx="1">
                  <c:v>150000</c:v>
                </c:pt>
                <c:pt idx="2">
                  <c:v>140000</c:v>
                </c:pt>
                <c:pt idx="3">
                  <c:v>150000</c:v>
                </c:pt>
                <c:pt idx="4">
                  <c:v>130000</c:v>
                </c:pt>
                <c:pt idx="5">
                  <c:v>140000</c:v>
                </c:pt>
                <c:pt idx="6">
                  <c:v>150000</c:v>
                </c:pt>
                <c:pt idx="7">
                  <c:v>150000</c:v>
                </c:pt>
                <c:pt idx="8">
                  <c:v>150000</c:v>
                </c:pt>
                <c:pt idx="9">
                  <c:v>150000</c:v>
                </c:pt>
                <c:pt idx="10">
                  <c:v>160000</c:v>
                </c:pt>
                <c:pt idx="11">
                  <c:v>160000</c:v>
                </c:pt>
                <c:pt idx="12">
                  <c:v>140000</c:v>
                </c:pt>
                <c:pt idx="13">
                  <c:v>1.82E-3</c:v>
                </c:pt>
                <c:pt idx="14">
                  <c:v>61330</c:v>
                </c:pt>
                <c:pt idx="15">
                  <c:v>62.9</c:v>
                </c:pt>
                <c:pt idx="16">
                  <c:v>61685</c:v>
                </c:pt>
                <c:pt idx="17">
                  <c:v>66645</c:v>
                </c:pt>
                <c:pt idx="18">
                  <c:v>64875</c:v>
                </c:pt>
                <c:pt idx="22">
                  <c:v>62100</c:v>
                </c:pt>
                <c:pt idx="23">
                  <c:v>66200</c:v>
                </c:pt>
                <c:pt idx="24">
                  <c:v>67000</c:v>
                </c:pt>
              </c:numCache>
            </c:numRef>
          </c:yVal>
          <c:smooth val="0"/>
          <c:extLst>
            <c:ext xmlns:c16="http://schemas.microsoft.com/office/drawing/2014/chart" uri="{C3380CC4-5D6E-409C-BE32-E72D297353CC}">
              <c16:uniqueId val="{00000001-E900-4EA5-8F74-B168DFBF268F}"/>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data'!$AX$50:$AX$57</c:f>
              <c:numCache>
                <c:formatCode>General</c:formatCode>
                <c:ptCount val="8"/>
              </c:numCache>
            </c:numRef>
          </c:xVal>
          <c:yVal>
            <c:numRef>
              <c:f>'Regional data'!$AD$57:$AD$61</c:f>
              <c:numCache>
                <c:formatCode>General</c:formatCode>
                <c:ptCount val="5"/>
                <c:pt idx="0">
                  <c:v>49800</c:v>
                </c:pt>
                <c:pt idx="3">
                  <c:v>48000</c:v>
                </c:pt>
                <c:pt idx="4">
                  <c:v>30500</c:v>
                </c:pt>
              </c:numCache>
            </c:numRef>
          </c:yVal>
          <c:smooth val="0"/>
          <c:extLst>
            <c:ext xmlns:c16="http://schemas.microsoft.com/office/drawing/2014/chart" uri="{C3380CC4-5D6E-409C-BE32-E72D297353CC}">
              <c16:uniqueId val="{00000002-E900-4EA5-8F74-B168DFBF268F}"/>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Li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Cl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Li vs Si</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data'!$AX$8:$AX$27</c:f>
              <c:numCache>
                <c:formatCode>General</c:formatCode>
                <c:ptCount val="20"/>
                <c:pt idx="0">
                  <c:v>4.8899999999999997</c:v>
                </c:pt>
                <c:pt idx="1">
                  <c:v>5.28</c:v>
                </c:pt>
                <c:pt idx="2">
                  <c:v>4.9000000000000004</c:v>
                </c:pt>
              </c:numCache>
            </c:numRef>
          </c:xVal>
          <c:yVal>
            <c:numRef>
              <c:f>'Regional data'!$AN$8:$AN$27</c:f>
              <c:numCache>
                <c:formatCode>General</c:formatCode>
                <c:ptCount val="20"/>
                <c:pt idx="0">
                  <c:v>9.3399999999999993E-3</c:v>
                </c:pt>
                <c:pt idx="1">
                  <c:v>20</c:v>
                </c:pt>
                <c:pt idx="2">
                  <c:v>5.3E-3</c:v>
                </c:pt>
                <c:pt idx="7">
                  <c:v>8.3000000000000007</c:v>
                </c:pt>
                <c:pt idx="10">
                  <c:v>9.34</c:v>
                </c:pt>
                <c:pt idx="11">
                  <c:v>50</c:v>
                </c:pt>
                <c:pt idx="16">
                  <c:v>5.3</c:v>
                </c:pt>
                <c:pt idx="17">
                  <c:v>37.700000000000003</c:v>
                </c:pt>
                <c:pt idx="18">
                  <c:v>10.9</c:v>
                </c:pt>
                <c:pt idx="19">
                  <c:v>4.96</c:v>
                </c:pt>
              </c:numCache>
            </c:numRef>
          </c:yVal>
          <c:smooth val="0"/>
          <c:extLst>
            <c:ext xmlns:c16="http://schemas.microsoft.com/office/drawing/2014/chart" uri="{C3380CC4-5D6E-409C-BE32-E72D297353CC}">
              <c16:uniqueId val="{00000000-5A2F-443C-9FBF-F48CDE1A8793}"/>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data'!$AX$30:$AX$54</c:f>
              <c:numCache>
                <c:formatCode>General</c:formatCode>
                <c:ptCount val="25"/>
              </c:numCache>
            </c:numRef>
          </c:xVal>
          <c:yVal>
            <c:numRef>
              <c:f>'Regional data'!$AN$30:$AN$54</c:f>
              <c:numCache>
                <c:formatCode>General</c:formatCode>
                <c:ptCount val="25"/>
                <c:pt idx="14">
                  <c:v>22</c:v>
                </c:pt>
                <c:pt idx="15">
                  <c:v>10.3</c:v>
                </c:pt>
                <c:pt idx="16">
                  <c:v>22.9</c:v>
                </c:pt>
                <c:pt idx="17">
                  <c:v>24.8</c:v>
                </c:pt>
                <c:pt idx="18">
                  <c:v>62.5</c:v>
                </c:pt>
                <c:pt idx="22">
                  <c:v>5.93</c:v>
                </c:pt>
                <c:pt idx="23">
                  <c:v>4.59</c:v>
                </c:pt>
                <c:pt idx="24">
                  <c:v>25.7</c:v>
                </c:pt>
              </c:numCache>
            </c:numRef>
          </c:yVal>
          <c:smooth val="0"/>
          <c:extLst>
            <c:ext xmlns:c16="http://schemas.microsoft.com/office/drawing/2014/chart" uri="{C3380CC4-5D6E-409C-BE32-E72D297353CC}">
              <c16:uniqueId val="{00000001-5A2F-443C-9FBF-F48CDE1A8793}"/>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data'!$AX$50:$AX$57</c:f>
              <c:numCache>
                <c:formatCode>General</c:formatCode>
                <c:ptCount val="8"/>
              </c:numCache>
            </c:numRef>
          </c:xVal>
          <c:yVal>
            <c:numRef>
              <c:f>'Regional data'!$AN$57:$AN$61</c:f>
              <c:numCache>
                <c:formatCode>General</c:formatCode>
                <c:ptCount val="5"/>
                <c:pt idx="0">
                  <c:v>6.64</c:v>
                </c:pt>
                <c:pt idx="4">
                  <c:v>13.4</c:v>
                </c:pt>
              </c:numCache>
            </c:numRef>
          </c:yVal>
          <c:smooth val="0"/>
          <c:extLst>
            <c:ext xmlns:c16="http://schemas.microsoft.com/office/drawing/2014/chart" uri="{C3380CC4-5D6E-409C-BE32-E72D297353CC}">
              <c16:uniqueId val="{00000002-5A2F-443C-9FBF-F48CDE1A8793}"/>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Li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Si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Li vs Mg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data'!$AX$8:$AX$27</c:f>
              <c:numCache>
                <c:formatCode>General</c:formatCode>
                <c:ptCount val="20"/>
                <c:pt idx="0">
                  <c:v>4.8899999999999997</c:v>
                </c:pt>
                <c:pt idx="1">
                  <c:v>5.28</c:v>
                </c:pt>
                <c:pt idx="2">
                  <c:v>4.9000000000000004</c:v>
                </c:pt>
              </c:numCache>
            </c:numRef>
          </c:xVal>
          <c:yVal>
            <c:numRef>
              <c:f>'Regional data'!$Z$8:$Z$27</c:f>
              <c:numCache>
                <c:formatCode>General</c:formatCode>
                <c:ptCount val="20"/>
                <c:pt idx="0">
                  <c:v>1043</c:v>
                </c:pt>
                <c:pt idx="1">
                  <c:v>983</c:v>
                </c:pt>
                <c:pt idx="2">
                  <c:v>1039</c:v>
                </c:pt>
                <c:pt idx="3">
                  <c:v>900</c:v>
                </c:pt>
                <c:pt idx="4">
                  <c:v>880</c:v>
                </c:pt>
                <c:pt idx="5">
                  <c:v>800</c:v>
                </c:pt>
                <c:pt idx="6">
                  <c:v>800</c:v>
                </c:pt>
                <c:pt idx="7">
                  <c:v>1000</c:v>
                </c:pt>
                <c:pt idx="8">
                  <c:v>900</c:v>
                </c:pt>
                <c:pt idx="9">
                  <c:v>240</c:v>
                </c:pt>
                <c:pt idx="10">
                  <c:v>1043</c:v>
                </c:pt>
                <c:pt idx="11">
                  <c:v>983</c:v>
                </c:pt>
                <c:pt idx="12">
                  <c:v>1077.8</c:v>
                </c:pt>
                <c:pt idx="13">
                  <c:v>978.8</c:v>
                </c:pt>
                <c:pt idx="14">
                  <c:v>994.4</c:v>
                </c:pt>
                <c:pt idx="15">
                  <c:v>1089.8</c:v>
                </c:pt>
                <c:pt idx="16">
                  <c:v>1039</c:v>
                </c:pt>
                <c:pt idx="17">
                  <c:v>894</c:v>
                </c:pt>
                <c:pt idx="18">
                  <c:v>1068</c:v>
                </c:pt>
                <c:pt idx="19">
                  <c:v>1055</c:v>
                </c:pt>
              </c:numCache>
            </c:numRef>
          </c:yVal>
          <c:smooth val="0"/>
          <c:extLst>
            <c:ext xmlns:c16="http://schemas.microsoft.com/office/drawing/2014/chart" uri="{C3380CC4-5D6E-409C-BE32-E72D297353CC}">
              <c16:uniqueId val="{00000000-549D-47AC-B159-533E47CF5483}"/>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data'!$AX$30:$AX$54</c:f>
              <c:numCache>
                <c:formatCode>General</c:formatCode>
                <c:ptCount val="25"/>
              </c:numCache>
            </c:numRef>
          </c:xVal>
          <c:yVal>
            <c:numRef>
              <c:f>'Regional data'!$Z$30:$Z$54</c:f>
              <c:numCache>
                <c:formatCode>General</c:formatCode>
                <c:ptCount val="25"/>
                <c:pt idx="0">
                  <c:v>1150</c:v>
                </c:pt>
                <c:pt idx="1">
                  <c:v>1200</c:v>
                </c:pt>
                <c:pt idx="2">
                  <c:v>1100</c:v>
                </c:pt>
                <c:pt idx="3">
                  <c:v>1200</c:v>
                </c:pt>
                <c:pt idx="4">
                  <c:v>1200</c:v>
                </c:pt>
                <c:pt idx="5">
                  <c:v>1200</c:v>
                </c:pt>
                <c:pt idx="6">
                  <c:v>1100</c:v>
                </c:pt>
                <c:pt idx="7">
                  <c:v>1100</c:v>
                </c:pt>
                <c:pt idx="8">
                  <c:v>1300</c:v>
                </c:pt>
                <c:pt idx="9">
                  <c:v>1200</c:v>
                </c:pt>
                <c:pt idx="10">
                  <c:v>1200</c:v>
                </c:pt>
                <c:pt idx="11">
                  <c:v>1300</c:v>
                </c:pt>
                <c:pt idx="12">
                  <c:v>1100</c:v>
                </c:pt>
                <c:pt idx="13">
                  <c:v>7.1000000000000004E-3</c:v>
                </c:pt>
                <c:pt idx="14">
                  <c:v>933</c:v>
                </c:pt>
                <c:pt idx="15">
                  <c:v>1052</c:v>
                </c:pt>
                <c:pt idx="16">
                  <c:v>935</c:v>
                </c:pt>
                <c:pt idx="17">
                  <c:v>943</c:v>
                </c:pt>
                <c:pt idx="18">
                  <c:v>930</c:v>
                </c:pt>
                <c:pt idx="19">
                  <c:v>1047.8</c:v>
                </c:pt>
                <c:pt idx="20">
                  <c:v>1046.2</c:v>
                </c:pt>
                <c:pt idx="21">
                  <c:v>1012.2</c:v>
                </c:pt>
                <c:pt idx="22">
                  <c:v>1043</c:v>
                </c:pt>
                <c:pt idx="23">
                  <c:v>1133</c:v>
                </c:pt>
                <c:pt idx="24">
                  <c:v>936</c:v>
                </c:pt>
              </c:numCache>
            </c:numRef>
          </c:yVal>
          <c:smooth val="0"/>
          <c:extLst>
            <c:ext xmlns:c16="http://schemas.microsoft.com/office/drawing/2014/chart" uri="{C3380CC4-5D6E-409C-BE32-E72D297353CC}">
              <c16:uniqueId val="{00000001-549D-47AC-B159-533E47CF5483}"/>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data'!$AX$50:$AX$57</c:f>
              <c:numCache>
                <c:formatCode>General</c:formatCode>
                <c:ptCount val="8"/>
              </c:numCache>
            </c:numRef>
          </c:xVal>
          <c:yVal>
            <c:numRef>
              <c:f>'Regional data'!$Z$57:$Z$61</c:f>
              <c:numCache>
                <c:formatCode>General</c:formatCode>
                <c:ptCount val="5"/>
                <c:pt idx="0">
                  <c:v>601.4</c:v>
                </c:pt>
                <c:pt idx="1">
                  <c:v>633.20000000000005</c:v>
                </c:pt>
                <c:pt idx="2">
                  <c:v>461.4</c:v>
                </c:pt>
                <c:pt idx="3">
                  <c:v>533</c:v>
                </c:pt>
                <c:pt idx="4">
                  <c:v>420</c:v>
                </c:pt>
              </c:numCache>
            </c:numRef>
          </c:yVal>
          <c:smooth val="0"/>
          <c:extLst>
            <c:ext xmlns:c16="http://schemas.microsoft.com/office/drawing/2014/chart" uri="{C3380CC4-5D6E-409C-BE32-E72D297353CC}">
              <c16:uniqueId val="{00000002-549D-47AC-B159-533E47CF5483}"/>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Li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Mg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Li vs temp</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data'!$AX$8:$AX$27</c:f>
              <c:numCache>
                <c:formatCode>General</c:formatCode>
                <c:ptCount val="20"/>
                <c:pt idx="0">
                  <c:v>4.8899999999999997</c:v>
                </c:pt>
                <c:pt idx="1">
                  <c:v>5.28</c:v>
                </c:pt>
                <c:pt idx="2">
                  <c:v>4.9000000000000004</c:v>
                </c:pt>
              </c:numCache>
            </c:numRef>
          </c:xVal>
          <c:yVal>
            <c:numRef>
              <c:f>'Regional data'!$I$8:$I$27</c:f>
              <c:numCache>
                <c:formatCode>General</c:formatCode>
                <c:ptCount val="20"/>
                <c:pt idx="0">
                  <c:v>76.8</c:v>
                </c:pt>
                <c:pt idx="1">
                  <c:v>83.7</c:v>
                </c:pt>
                <c:pt idx="2">
                  <c:v>76.8</c:v>
                </c:pt>
                <c:pt idx="3">
                  <c:v>37.6</c:v>
                </c:pt>
                <c:pt idx="4">
                  <c:v>37.6</c:v>
                </c:pt>
                <c:pt idx="5">
                  <c:v>37.6</c:v>
                </c:pt>
                <c:pt idx="6">
                  <c:v>37.6</c:v>
                </c:pt>
                <c:pt idx="10" formatCode="0.00">
                  <c:v>76.8</c:v>
                </c:pt>
                <c:pt idx="11" formatCode="0.00">
                  <c:v>76.8</c:v>
                </c:pt>
                <c:pt idx="12" formatCode="0.00">
                  <c:v>76.8</c:v>
                </c:pt>
                <c:pt idx="13" formatCode="0.00">
                  <c:v>69.8</c:v>
                </c:pt>
                <c:pt idx="14" formatCode="0.00">
                  <c:v>69.8</c:v>
                </c:pt>
                <c:pt idx="15" formatCode="0.00">
                  <c:v>76.8</c:v>
                </c:pt>
                <c:pt idx="16" formatCode="0.00">
                  <c:v>76.8</c:v>
                </c:pt>
                <c:pt idx="17" formatCode="0.00">
                  <c:v>76.8</c:v>
                </c:pt>
                <c:pt idx="18" formatCode="0.00">
                  <c:v>69.8</c:v>
                </c:pt>
                <c:pt idx="19" formatCode="0.00">
                  <c:v>69.8</c:v>
                </c:pt>
              </c:numCache>
            </c:numRef>
          </c:yVal>
          <c:smooth val="0"/>
          <c:extLst>
            <c:ext xmlns:c16="http://schemas.microsoft.com/office/drawing/2014/chart" uri="{C3380CC4-5D6E-409C-BE32-E72D297353CC}">
              <c16:uniqueId val="{00000000-C0DF-4F30-B1C6-409B16DA2D4B}"/>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data'!$AX$30:$AX$54</c:f>
              <c:numCache>
                <c:formatCode>General</c:formatCode>
                <c:ptCount val="25"/>
              </c:numCache>
            </c:numRef>
          </c:xVal>
          <c:yVal>
            <c:numRef>
              <c:f>'Regional data'!$I$30:$I$54</c:f>
              <c:numCache>
                <c:formatCode>0.00</c:formatCode>
                <c:ptCount val="25"/>
                <c:pt idx="0">
                  <c:v>90.6</c:v>
                </c:pt>
                <c:pt idx="1">
                  <c:v>90.6</c:v>
                </c:pt>
                <c:pt idx="2">
                  <c:v>90.6</c:v>
                </c:pt>
                <c:pt idx="3">
                  <c:v>90.6</c:v>
                </c:pt>
                <c:pt idx="4">
                  <c:v>90.6</c:v>
                </c:pt>
                <c:pt idx="5">
                  <c:v>90.6</c:v>
                </c:pt>
                <c:pt idx="6">
                  <c:v>90.6</c:v>
                </c:pt>
                <c:pt idx="7">
                  <c:v>90.6</c:v>
                </c:pt>
                <c:pt idx="8">
                  <c:v>90.6</c:v>
                </c:pt>
                <c:pt idx="9">
                  <c:v>90.6</c:v>
                </c:pt>
                <c:pt idx="10">
                  <c:v>90.6</c:v>
                </c:pt>
                <c:pt idx="11">
                  <c:v>90.6</c:v>
                </c:pt>
                <c:pt idx="12">
                  <c:v>90.6</c:v>
                </c:pt>
                <c:pt idx="13">
                  <c:v>59.1</c:v>
                </c:pt>
                <c:pt idx="14">
                  <c:v>59.1</c:v>
                </c:pt>
                <c:pt idx="15">
                  <c:v>59.1</c:v>
                </c:pt>
                <c:pt idx="16">
                  <c:v>59.1</c:v>
                </c:pt>
                <c:pt idx="17">
                  <c:v>59.1</c:v>
                </c:pt>
                <c:pt idx="18">
                  <c:v>59.1</c:v>
                </c:pt>
                <c:pt idx="19">
                  <c:v>59.1</c:v>
                </c:pt>
                <c:pt idx="20">
                  <c:v>59.1</c:v>
                </c:pt>
                <c:pt idx="21">
                  <c:v>59.1</c:v>
                </c:pt>
                <c:pt idx="22">
                  <c:v>59.1</c:v>
                </c:pt>
                <c:pt idx="23">
                  <c:v>59.1</c:v>
                </c:pt>
                <c:pt idx="24">
                  <c:v>59.1</c:v>
                </c:pt>
              </c:numCache>
            </c:numRef>
          </c:yVal>
          <c:smooth val="0"/>
          <c:extLst>
            <c:ext xmlns:c16="http://schemas.microsoft.com/office/drawing/2014/chart" uri="{C3380CC4-5D6E-409C-BE32-E72D297353CC}">
              <c16:uniqueId val="{00000001-C0DF-4F30-B1C6-409B16DA2D4B}"/>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data'!$AX$50:$AX$57</c:f>
              <c:numCache>
                <c:formatCode>General</c:formatCode>
                <c:ptCount val="8"/>
              </c:numCache>
            </c:numRef>
          </c:xVal>
          <c:yVal>
            <c:numRef>
              <c:f>'Regional data'!$I$57:$I$61</c:f>
              <c:numCache>
                <c:formatCode>General</c:formatCode>
                <c:ptCount val="5"/>
                <c:pt idx="0">
                  <c:v>74.099999999999994</c:v>
                </c:pt>
                <c:pt idx="1">
                  <c:v>74.099999999999994</c:v>
                </c:pt>
                <c:pt idx="2">
                  <c:v>74.099999999999994</c:v>
                </c:pt>
                <c:pt idx="3">
                  <c:v>74.099999999999994</c:v>
                </c:pt>
                <c:pt idx="4">
                  <c:v>87</c:v>
                </c:pt>
              </c:numCache>
            </c:numRef>
          </c:yVal>
          <c:smooth val="0"/>
          <c:extLst>
            <c:ext xmlns:c16="http://schemas.microsoft.com/office/drawing/2014/chart" uri="{C3380CC4-5D6E-409C-BE32-E72D297353CC}">
              <c16:uniqueId val="{00000002-C0DF-4F30-B1C6-409B16DA2D4B}"/>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Li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temp</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Mn</a:t>
            </a:r>
            <a:r>
              <a:rPr lang="en-US" baseline="0"/>
              <a:t> vs HCO3</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data'!$AU$8:$AU$27</c:f>
              <c:numCache>
                <c:formatCode>General</c:formatCode>
                <c:ptCount val="20"/>
                <c:pt idx="0">
                  <c:v>1.905</c:v>
                </c:pt>
                <c:pt idx="1">
                  <c:v>1.67</c:v>
                </c:pt>
                <c:pt idx="2">
                  <c:v>1.875</c:v>
                </c:pt>
              </c:numCache>
            </c:numRef>
          </c:xVal>
          <c:yVal>
            <c:numRef>
              <c:f>'Regional data'!$AH$8:$AH$27</c:f>
              <c:numCache>
                <c:formatCode>General</c:formatCode>
                <c:ptCount val="20"/>
                <c:pt idx="0">
                  <c:v>170</c:v>
                </c:pt>
                <c:pt idx="1">
                  <c:v>151</c:v>
                </c:pt>
                <c:pt idx="2">
                  <c:v>175</c:v>
                </c:pt>
                <c:pt idx="4">
                  <c:v>21</c:v>
                </c:pt>
                <c:pt idx="7">
                  <c:v>170</c:v>
                </c:pt>
                <c:pt idx="8">
                  <c:v>160</c:v>
                </c:pt>
                <c:pt idx="9">
                  <c:v>260</c:v>
                </c:pt>
                <c:pt idx="10">
                  <c:v>170</c:v>
                </c:pt>
                <c:pt idx="11">
                  <c:v>151</c:v>
                </c:pt>
                <c:pt idx="16">
                  <c:v>175</c:v>
                </c:pt>
                <c:pt idx="17">
                  <c:v>166</c:v>
                </c:pt>
                <c:pt idx="18">
                  <c:v>200</c:v>
                </c:pt>
                <c:pt idx="19">
                  <c:v>195</c:v>
                </c:pt>
              </c:numCache>
            </c:numRef>
          </c:yVal>
          <c:smooth val="0"/>
          <c:extLst>
            <c:ext xmlns:c16="http://schemas.microsoft.com/office/drawing/2014/chart" uri="{C3380CC4-5D6E-409C-BE32-E72D297353CC}">
              <c16:uniqueId val="{00000000-5138-4FCB-874C-6434D4F747AB}"/>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data'!$AU$30:$AU$54</c:f>
              <c:numCache>
                <c:formatCode>General</c:formatCode>
                <c:ptCount val="25"/>
              </c:numCache>
            </c:numRef>
          </c:xVal>
          <c:yVal>
            <c:numRef>
              <c:f>'Regional data'!$AH$30:$AH$54</c:f>
              <c:numCache>
                <c:formatCode>General</c:formatCode>
                <c:ptCount val="25"/>
                <c:pt idx="3">
                  <c:v>600</c:v>
                </c:pt>
                <c:pt idx="4">
                  <c:v>670</c:v>
                </c:pt>
                <c:pt idx="5">
                  <c:v>610</c:v>
                </c:pt>
                <c:pt idx="6">
                  <c:v>570</c:v>
                </c:pt>
                <c:pt idx="7">
                  <c:v>580</c:v>
                </c:pt>
                <c:pt idx="8">
                  <c:v>560</c:v>
                </c:pt>
                <c:pt idx="9">
                  <c:v>540</c:v>
                </c:pt>
                <c:pt idx="10">
                  <c:v>520</c:v>
                </c:pt>
                <c:pt idx="11">
                  <c:v>500</c:v>
                </c:pt>
                <c:pt idx="12">
                  <c:v>610</c:v>
                </c:pt>
                <c:pt idx="13">
                  <c:v>9.6500000000000004E-4</c:v>
                </c:pt>
                <c:pt idx="14">
                  <c:v>176</c:v>
                </c:pt>
                <c:pt idx="15">
                  <c:v>165</c:v>
                </c:pt>
                <c:pt idx="16">
                  <c:v>183</c:v>
                </c:pt>
                <c:pt idx="17">
                  <c:v>195</c:v>
                </c:pt>
                <c:pt idx="18">
                  <c:v>200</c:v>
                </c:pt>
                <c:pt idx="22">
                  <c:v>160</c:v>
                </c:pt>
                <c:pt idx="23">
                  <c:v>175</c:v>
                </c:pt>
                <c:pt idx="24">
                  <c:v>193</c:v>
                </c:pt>
              </c:numCache>
            </c:numRef>
          </c:yVal>
          <c:smooth val="0"/>
          <c:extLst>
            <c:ext xmlns:c16="http://schemas.microsoft.com/office/drawing/2014/chart" uri="{C3380CC4-5D6E-409C-BE32-E72D297353CC}">
              <c16:uniqueId val="{00000001-5138-4FCB-874C-6434D4F747AB}"/>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data'!$AU$50:$AU$57</c:f>
              <c:numCache>
                <c:formatCode>General</c:formatCode>
                <c:ptCount val="8"/>
              </c:numCache>
            </c:numRef>
          </c:xVal>
          <c:yVal>
            <c:numRef>
              <c:f>'Regional data'!$AH$57:$AH$61</c:f>
              <c:numCache>
                <c:formatCode>General</c:formatCode>
                <c:ptCount val="5"/>
                <c:pt idx="0">
                  <c:v>355</c:v>
                </c:pt>
                <c:pt idx="3">
                  <c:v>360</c:v>
                </c:pt>
                <c:pt idx="4">
                  <c:v>460</c:v>
                </c:pt>
              </c:numCache>
            </c:numRef>
          </c:yVal>
          <c:smooth val="0"/>
          <c:extLst>
            <c:ext xmlns:c16="http://schemas.microsoft.com/office/drawing/2014/chart" uri="{C3380CC4-5D6E-409C-BE32-E72D297353CC}">
              <c16:uniqueId val="{00000002-5138-4FCB-874C-6434D4F747AB}"/>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Mn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HCO3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Mn</a:t>
            </a:r>
            <a:r>
              <a:rPr lang="en-US" baseline="0"/>
              <a:t> vs Si</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data'!$AU$8:$AU$27</c:f>
              <c:numCache>
                <c:formatCode>General</c:formatCode>
                <c:ptCount val="20"/>
                <c:pt idx="0">
                  <c:v>1.905</c:v>
                </c:pt>
                <c:pt idx="1">
                  <c:v>1.67</c:v>
                </c:pt>
                <c:pt idx="2">
                  <c:v>1.875</c:v>
                </c:pt>
              </c:numCache>
            </c:numRef>
          </c:xVal>
          <c:yVal>
            <c:numRef>
              <c:f>'Regional data'!$AN$8:$AN$27</c:f>
              <c:numCache>
                <c:formatCode>General</c:formatCode>
                <c:ptCount val="20"/>
                <c:pt idx="0">
                  <c:v>9.3399999999999993E-3</c:v>
                </c:pt>
                <c:pt idx="1">
                  <c:v>20</c:v>
                </c:pt>
                <c:pt idx="2">
                  <c:v>5.3E-3</c:v>
                </c:pt>
                <c:pt idx="7">
                  <c:v>8.3000000000000007</c:v>
                </c:pt>
                <c:pt idx="10">
                  <c:v>9.34</c:v>
                </c:pt>
                <c:pt idx="11">
                  <c:v>50</c:v>
                </c:pt>
                <c:pt idx="16">
                  <c:v>5.3</c:v>
                </c:pt>
                <c:pt idx="17">
                  <c:v>37.700000000000003</c:v>
                </c:pt>
                <c:pt idx="18">
                  <c:v>10.9</c:v>
                </c:pt>
                <c:pt idx="19">
                  <c:v>4.96</c:v>
                </c:pt>
              </c:numCache>
            </c:numRef>
          </c:yVal>
          <c:smooth val="0"/>
          <c:extLst>
            <c:ext xmlns:c16="http://schemas.microsoft.com/office/drawing/2014/chart" uri="{C3380CC4-5D6E-409C-BE32-E72D297353CC}">
              <c16:uniqueId val="{00000000-D6A3-4566-82FE-69C6CC00D1BF}"/>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data'!$AU$30:$AU$54</c:f>
              <c:numCache>
                <c:formatCode>General</c:formatCode>
                <c:ptCount val="25"/>
              </c:numCache>
            </c:numRef>
          </c:xVal>
          <c:yVal>
            <c:numRef>
              <c:f>'Regional data'!$AN$30:$AN$54</c:f>
              <c:numCache>
                <c:formatCode>General</c:formatCode>
                <c:ptCount val="25"/>
                <c:pt idx="14">
                  <c:v>22</c:v>
                </c:pt>
                <c:pt idx="15">
                  <c:v>10.3</c:v>
                </c:pt>
                <c:pt idx="16">
                  <c:v>22.9</c:v>
                </c:pt>
                <c:pt idx="17">
                  <c:v>24.8</c:v>
                </c:pt>
                <c:pt idx="18">
                  <c:v>62.5</c:v>
                </c:pt>
                <c:pt idx="22">
                  <c:v>5.93</c:v>
                </c:pt>
                <c:pt idx="23">
                  <c:v>4.59</c:v>
                </c:pt>
                <c:pt idx="24">
                  <c:v>25.7</c:v>
                </c:pt>
              </c:numCache>
            </c:numRef>
          </c:yVal>
          <c:smooth val="0"/>
          <c:extLst>
            <c:ext xmlns:c16="http://schemas.microsoft.com/office/drawing/2014/chart" uri="{C3380CC4-5D6E-409C-BE32-E72D297353CC}">
              <c16:uniqueId val="{00000001-D6A3-4566-82FE-69C6CC00D1BF}"/>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data'!$AU$50:$AU$57</c:f>
              <c:numCache>
                <c:formatCode>General</c:formatCode>
                <c:ptCount val="8"/>
              </c:numCache>
            </c:numRef>
          </c:xVal>
          <c:yVal>
            <c:numRef>
              <c:f>'Regional data'!$AN$57:$AN$61</c:f>
              <c:numCache>
                <c:formatCode>General</c:formatCode>
                <c:ptCount val="5"/>
                <c:pt idx="0">
                  <c:v>6.64</c:v>
                </c:pt>
                <c:pt idx="4">
                  <c:v>13.4</c:v>
                </c:pt>
              </c:numCache>
            </c:numRef>
          </c:yVal>
          <c:smooth val="0"/>
          <c:extLst>
            <c:ext xmlns:c16="http://schemas.microsoft.com/office/drawing/2014/chart" uri="{C3380CC4-5D6E-409C-BE32-E72D297353CC}">
              <c16:uniqueId val="{00000002-D6A3-4566-82FE-69C6CC00D1BF}"/>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Mn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Si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Zn vs Pb</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data'!$BB$8:$BB$27</c:f>
              <c:numCache>
                <c:formatCode>General</c:formatCode>
                <c:ptCount val="20"/>
                <c:pt idx="0">
                  <c:v>0.435</c:v>
                </c:pt>
                <c:pt idx="1">
                  <c:v>372</c:v>
                </c:pt>
                <c:pt idx="2">
                  <c:v>0.11</c:v>
                </c:pt>
              </c:numCache>
            </c:numRef>
          </c:xVal>
          <c:yVal>
            <c:numRef>
              <c:f>'Regional data'!$BD$8:$BD$27</c:f>
              <c:numCache>
                <c:formatCode>General</c:formatCode>
                <c:ptCount val="20"/>
                <c:pt idx="0">
                  <c:v>1.0200000000000001E-2</c:v>
                </c:pt>
                <c:pt idx="1">
                  <c:v>8.1</c:v>
                </c:pt>
                <c:pt idx="2">
                  <c:v>6.8999999999999999E-3</c:v>
                </c:pt>
              </c:numCache>
            </c:numRef>
          </c:yVal>
          <c:smooth val="0"/>
          <c:extLst>
            <c:ext xmlns:c16="http://schemas.microsoft.com/office/drawing/2014/chart" uri="{C3380CC4-5D6E-409C-BE32-E72D297353CC}">
              <c16:uniqueId val="{00000000-2ECA-4DC3-B571-E0BB065A925E}"/>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data'!$BB$30:$BB$54</c:f>
              <c:numCache>
                <c:formatCode>General</c:formatCode>
                <c:ptCount val="25"/>
              </c:numCache>
            </c:numRef>
          </c:xVal>
          <c:yVal>
            <c:numRef>
              <c:f>'Regional data'!$BD$30:$BD$54</c:f>
              <c:numCache>
                <c:formatCode>General</c:formatCode>
                <c:ptCount val="25"/>
              </c:numCache>
            </c:numRef>
          </c:yVal>
          <c:smooth val="0"/>
          <c:extLst>
            <c:ext xmlns:c16="http://schemas.microsoft.com/office/drawing/2014/chart" uri="{C3380CC4-5D6E-409C-BE32-E72D297353CC}">
              <c16:uniqueId val="{00000001-2ECA-4DC3-B571-E0BB065A925E}"/>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data'!$BB$50:$BB$57</c:f>
              <c:numCache>
                <c:formatCode>General</c:formatCode>
                <c:ptCount val="8"/>
              </c:numCache>
            </c:numRef>
          </c:xVal>
          <c:yVal>
            <c:numRef>
              <c:f>'Regional data'!$BD$57:$BD$61</c:f>
              <c:numCache>
                <c:formatCode>General</c:formatCode>
                <c:ptCount val="5"/>
              </c:numCache>
            </c:numRef>
          </c:yVal>
          <c:smooth val="0"/>
          <c:extLst>
            <c:ext xmlns:c16="http://schemas.microsoft.com/office/drawing/2014/chart" uri="{C3380CC4-5D6E-409C-BE32-E72D297353CC}">
              <c16:uniqueId val="{00000002-2ECA-4DC3-B571-E0BB065A925E}"/>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Zn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SO4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Zn vs pH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data'!$BB$8:$BB$27</c:f>
              <c:numCache>
                <c:formatCode>General</c:formatCode>
                <c:ptCount val="20"/>
                <c:pt idx="0">
                  <c:v>0.435</c:v>
                </c:pt>
                <c:pt idx="1">
                  <c:v>372</c:v>
                </c:pt>
                <c:pt idx="2">
                  <c:v>0.11</c:v>
                </c:pt>
              </c:numCache>
            </c:numRef>
          </c:xVal>
          <c:yVal>
            <c:numRef>
              <c:f>'Regional data'!$R$8:$R$27</c:f>
              <c:numCache>
                <c:formatCode>General</c:formatCode>
                <c:ptCount val="20"/>
                <c:pt idx="0">
                  <c:v>6.1</c:v>
                </c:pt>
                <c:pt idx="1">
                  <c:v>6.01</c:v>
                </c:pt>
                <c:pt idx="2">
                  <c:v>6</c:v>
                </c:pt>
                <c:pt idx="3">
                  <c:v>6.05</c:v>
                </c:pt>
                <c:pt idx="4">
                  <c:v>6.34</c:v>
                </c:pt>
                <c:pt idx="5">
                  <c:v>6.01</c:v>
                </c:pt>
                <c:pt idx="8">
                  <c:v>6.4</c:v>
                </c:pt>
                <c:pt idx="10">
                  <c:v>6.1</c:v>
                </c:pt>
                <c:pt idx="16">
                  <c:v>6</c:v>
                </c:pt>
                <c:pt idx="18">
                  <c:v>6.5</c:v>
                </c:pt>
                <c:pt idx="19">
                  <c:v>6.2</c:v>
                </c:pt>
              </c:numCache>
            </c:numRef>
          </c:yVal>
          <c:smooth val="0"/>
          <c:extLst>
            <c:ext xmlns:c16="http://schemas.microsoft.com/office/drawing/2014/chart" uri="{C3380CC4-5D6E-409C-BE32-E72D297353CC}">
              <c16:uniqueId val="{00000000-1364-40E1-A7BD-DC6F2B910CD7}"/>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data'!$BB$30:$BB$54</c:f>
              <c:numCache>
                <c:formatCode>General</c:formatCode>
                <c:ptCount val="25"/>
              </c:numCache>
            </c:numRef>
          </c:xVal>
          <c:yVal>
            <c:numRef>
              <c:f>'Regional data'!$R$30:$R$54</c:f>
              <c:numCache>
                <c:formatCode>General</c:formatCode>
                <c:ptCount val="25"/>
                <c:pt idx="0">
                  <c:v>5.2750000000000004</c:v>
                </c:pt>
                <c:pt idx="1">
                  <c:v>5.0999999999999996</c:v>
                </c:pt>
                <c:pt idx="2">
                  <c:v>5.45</c:v>
                </c:pt>
                <c:pt idx="14">
                  <c:v>6.44</c:v>
                </c:pt>
                <c:pt idx="15">
                  <c:v>6.4</c:v>
                </c:pt>
                <c:pt idx="16">
                  <c:v>6.25</c:v>
                </c:pt>
                <c:pt idx="17">
                  <c:v>6.1</c:v>
                </c:pt>
                <c:pt idx="22">
                  <c:v>6.6</c:v>
                </c:pt>
                <c:pt idx="23">
                  <c:v>6.1</c:v>
                </c:pt>
                <c:pt idx="24">
                  <c:v>6.65</c:v>
                </c:pt>
              </c:numCache>
            </c:numRef>
          </c:yVal>
          <c:smooth val="0"/>
          <c:extLst>
            <c:ext xmlns:c16="http://schemas.microsoft.com/office/drawing/2014/chart" uri="{C3380CC4-5D6E-409C-BE32-E72D297353CC}">
              <c16:uniqueId val="{00000001-1364-40E1-A7BD-DC6F2B910CD7}"/>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data'!$BB$50:$BB$57</c:f>
              <c:numCache>
                <c:formatCode>General</c:formatCode>
                <c:ptCount val="8"/>
              </c:numCache>
            </c:numRef>
          </c:xVal>
          <c:yVal>
            <c:numRef>
              <c:f>'Regional data'!$R$57:$R$61</c:f>
              <c:numCache>
                <c:formatCode>General</c:formatCode>
                <c:ptCount val="5"/>
                <c:pt idx="0">
                  <c:v>6</c:v>
                </c:pt>
                <c:pt idx="3">
                  <c:v>6.7</c:v>
                </c:pt>
                <c:pt idx="4">
                  <c:v>6.2</c:v>
                </c:pt>
              </c:numCache>
            </c:numRef>
          </c:yVal>
          <c:smooth val="0"/>
          <c:extLst>
            <c:ext xmlns:c16="http://schemas.microsoft.com/office/drawing/2014/chart" uri="{C3380CC4-5D6E-409C-BE32-E72D297353CC}">
              <c16:uniqueId val="{00000002-1364-40E1-A7BD-DC6F2B910CD7}"/>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Zn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pH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Sr vs Si</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data'!$AV$8:$AV$27</c:f>
              <c:numCache>
                <c:formatCode>General</c:formatCode>
                <c:ptCount val="20"/>
                <c:pt idx="0">
                  <c:v>428.9</c:v>
                </c:pt>
                <c:pt idx="1">
                  <c:v>373</c:v>
                </c:pt>
                <c:pt idx="2">
                  <c:v>429.4</c:v>
                </c:pt>
                <c:pt idx="3">
                  <c:v>356</c:v>
                </c:pt>
                <c:pt idx="4">
                  <c:v>350</c:v>
                </c:pt>
                <c:pt idx="5">
                  <c:v>340</c:v>
                </c:pt>
                <c:pt idx="6">
                  <c:v>340</c:v>
                </c:pt>
                <c:pt idx="7">
                  <c:v>250</c:v>
                </c:pt>
                <c:pt idx="8">
                  <c:v>398</c:v>
                </c:pt>
                <c:pt idx="9">
                  <c:v>210</c:v>
                </c:pt>
                <c:pt idx="10">
                  <c:v>428.9</c:v>
                </c:pt>
                <c:pt idx="11">
                  <c:v>373</c:v>
                </c:pt>
                <c:pt idx="12">
                  <c:v>440.8</c:v>
                </c:pt>
                <c:pt idx="13">
                  <c:v>415.8</c:v>
                </c:pt>
                <c:pt idx="14">
                  <c:v>418.6</c:v>
                </c:pt>
                <c:pt idx="15">
                  <c:v>444.6</c:v>
                </c:pt>
                <c:pt idx="16">
                  <c:v>429.4</c:v>
                </c:pt>
                <c:pt idx="17">
                  <c:v>399</c:v>
                </c:pt>
                <c:pt idx="18">
                  <c:v>429.2</c:v>
                </c:pt>
                <c:pt idx="19">
                  <c:v>424.2</c:v>
                </c:pt>
              </c:numCache>
            </c:numRef>
          </c:xVal>
          <c:yVal>
            <c:numRef>
              <c:f>'Regional data'!$AN$8:$AN$27</c:f>
              <c:numCache>
                <c:formatCode>General</c:formatCode>
                <c:ptCount val="20"/>
                <c:pt idx="0">
                  <c:v>9.3399999999999993E-3</c:v>
                </c:pt>
                <c:pt idx="1">
                  <c:v>20</c:v>
                </c:pt>
                <c:pt idx="2">
                  <c:v>5.3E-3</c:v>
                </c:pt>
                <c:pt idx="7">
                  <c:v>8.3000000000000007</c:v>
                </c:pt>
                <c:pt idx="10">
                  <c:v>9.34</c:v>
                </c:pt>
                <c:pt idx="11">
                  <c:v>50</c:v>
                </c:pt>
                <c:pt idx="16">
                  <c:v>5.3</c:v>
                </c:pt>
                <c:pt idx="17">
                  <c:v>37.700000000000003</c:v>
                </c:pt>
                <c:pt idx="18">
                  <c:v>10.9</c:v>
                </c:pt>
                <c:pt idx="19">
                  <c:v>4.96</c:v>
                </c:pt>
              </c:numCache>
            </c:numRef>
          </c:yVal>
          <c:smooth val="0"/>
          <c:extLst>
            <c:ext xmlns:c16="http://schemas.microsoft.com/office/drawing/2014/chart" uri="{C3380CC4-5D6E-409C-BE32-E72D297353CC}">
              <c16:uniqueId val="{00000000-30B5-46A3-9E13-6531F1794B50}"/>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data'!$AV$30:$AV$54</c:f>
              <c:numCache>
                <c:formatCode>General</c:formatCode>
                <c:ptCount val="25"/>
                <c:pt idx="0">
                  <c:v>290</c:v>
                </c:pt>
                <c:pt idx="1">
                  <c:v>300</c:v>
                </c:pt>
                <c:pt idx="2">
                  <c:v>280</c:v>
                </c:pt>
                <c:pt idx="3">
                  <c:v>320</c:v>
                </c:pt>
                <c:pt idx="4">
                  <c:v>250</c:v>
                </c:pt>
                <c:pt idx="5">
                  <c:v>290</c:v>
                </c:pt>
                <c:pt idx="6">
                  <c:v>290</c:v>
                </c:pt>
                <c:pt idx="7">
                  <c:v>290</c:v>
                </c:pt>
                <c:pt idx="8">
                  <c:v>330</c:v>
                </c:pt>
                <c:pt idx="9">
                  <c:v>330</c:v>
                </c:pt>
                <c:pt idx="10">
                  <c:v>330</c:v>
                </c:pt>
                <c:pt idx="11">
                  <c:v>330</c:v>
                </c:pt>
                <c:pt idx="12">
                  <c:v>280</c:v>
                </c:pt>
                <c:pt idx="13">
                  <c:v>4.1200000000000004E-3</c:v>
                </c:pt>
                <c:pt idx="14">
                  <c:v>363</c:v>
                </c:pt>
                <c:pt idx="15">
                  <c:v>402.2</c:v>
                </c:pt>
                <c:pt idx="16">
                  <c:v>364</c:v>
                </c:pt>
                <c:pt idx="17">
                  <c:v>370</c:v>
                </c:pt>
                <c:pt idx="18">
                  <c:v>348</c:v>
                </c:pt>
                <c:pt idx="19">
                  <c:v>407.6</c:v>
                </c:pt>
                <c:pt idx="20">
                  <c:v>403.6</c:v>
                </c:pt>
                <c:pt idx="21">
                  <c:v>407.2</c:v>
                </c:pt>
                <c:pt idx="22">
                  <c:v>396.3</c:v>
                </c:pt>
                <c:pt idx="23">
                  <c:v>423</c:v>
                </c:pt>
                <c:pt idx="24">
                  <c:v>367</c:v>
                </c:pt>
              </c:numCache>
            </c:numRef>
          </c:xVal>
          <c:yVal>
            <c:numRef>
              <c:f>'Regional data'!$AN$30:$AN$54</c:f>
              <c:numCache>
                <c:formatCode>General</c:formatCode>
                <c:ptCount val="25"/>
                <c:pt idx="14">
                  <c:v>22</c:v>
                </c:pt>
                <c:pt idx="15">
                  <c:v>10.3</c:v>
                </c:pt>
                <c:pt idx="16">
                  <c:v>22.9</c:v>
                </c:pt>
                <c:pt idx="17">
                  <c:v>24.8</c:v>
                </c:pt>
                <c:pt idx="18">
                  <c:v>62.5</c:v>
                </c:pt>
                <c:pt idx="22">
                  <c:v>5.93</c:v>
                </c:pt>
                <c:pt idx="23">
                  <c:v>4.59</c:v>
                </c:pt>
                <c:pt idx="24">
                  <c:v>25.7</c:v>
                </c:pt>
              </c:numCache>
            </c:numRef>
          </c:yVal>
          <c:smooth val="0"/>
          <c:extLst>
            <c:ext xmlns:c16="http://schemas.microsoft.com/office/drawing/2014/chart" uri="{C3380CC4-5D6E-409C-BE32-E72D297353CC}">
              <c16:uniqueId val="{00000001-30B5-46A3-9E13-6531F1794B50}"/>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data'!$AV$50:$AV$57</c:f>
              <c:numCache>
                <c:formatCode>General</c:formatCode>
                <c:ptCount val="8"/>
                <c:pt idx="0">
                  <c:v>403.6</c:v>
                </c:pt>
                <c:pt idx="1">
                  <c:v>407.2</c:v>
                </c:pt>
                <c:pt idx="2">
                  <c:v>396.3</c:v>
                </c:pt>
                <c:pt idx="3">
                  <c:v>423</c:v>
                </c:pt>
                <c:pt idx="4">
                  <c:v>367</c:v>
                </c:pt>
                <c:pt idx="7">
                  <c:v>160.30000000000001</c:v>
                </c:pt>
              </c:numCache>
            </c:numRef>
          </c:xVal>
          <c:yVal>
            <c:numRef>
              <c:f>'Regional data'!$AN$57:$AN$61</c:f>
              <c:numCache>
                <c:formatCode>General</c:formatCode>
                <c:ptCount val="5"/>
                <c:pt idx="0">
                  <c:v>6.64</c:v>
                </c:pt>
                <c:pt idx="4">
                  <c:v>13.4</c:v>
                </c:pt>
              </c:numCache>
            </c:numRef>
          </c:yVal>
          <c:smooth val="0"/>
          <c:extLst>
            <c:ext xmlns:c16="http://schemas.microsoft.com/office/drawing/2014/chart" uri="{C3380CC4-5D6E-409C-BE32-E72D297353CC}">
              <c16:uniqueId val="{00000002-30B5-46A3-9E13-6531F1794B50}"/>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Sr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Si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 vs 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data'!$AN$8:$AN$27</c:f>
              <c:numCache>
                <c:formatCode>General</c:formatCode>
                <c:ptCount val="20"/>
                <c:pt idx="0">
                  <c:v>9.3399999999999993E-3</c:v>
                </c:pt>
                <c:pt idx="1">
                  <c:v>20</c:v>
                </c:pt>
                <c:pt idx="2">
                  <c:v>5.3E-3</c:v>
                </c:pt>
                <c:pt idx="7">
                  <c:v>8.3000000000000007</c:v>
                </c:pt>
                <c:pt idx="10">
                  <c:v>9.34</c:v>
                </c:pt>
                <c:pt idx="11">
                  <c:v>50</c:v>
                </c:pt>
                <c:pt idx="16">
                  <c:v>5.3</c:v>
                </c:pt>
                <c:pt idx="17">
                  <c:v>37.700000000000003</c:v>
                </c:pt>
                <c:pt idx="18">
                  <c:v>10.9</c:v>
                </c:pt>
                <c:pt idx="19">
                  <c:v>4.96</c:v>
                </c:pt>
              </c:numCache>
            </c:numRef>
          </c:xVal>
          <c:yVal>
            <c:numRef>
              <c:f>'Regional data'!$AB$8:$AB$27</c:f>
              <c:numCache>
                <c:formatCode>General</c:formatCode>
                <c:ptCount val="20"/>
                <c:pt idx="0">
                  <c:v>267.3</c:v>
                </c:pt>
                <c:pt idx="1">
                  <c:v>548</c:v>
                </c:pt>
                <c:pt idx="2">
                  <c:v>264.3</c:v>
                </c:pt>
                <c:pt idx="3">
                  <c:v>630</c:v>
                </c:pt>
                <c:pt idx="4">
                  <c:v>670</c:v>
                </c:pt>
                <c:pt idx="5">
                  <c:v>520</c:v>
                </c:pt>
                <c:pt idx="6">
                  <c:v>490</c:v>
                </c:pt>
                <c:pt idx="7">
                  <c:v>970</c:v>
                </c:pt>
                <c:pt idx="8">
                  <c:v>2700</c:v>
                </c:pt>
                <c:pt idx="9">
                  <c:v>760</c:v>
                </c:pt>
                <c:pt idx="10">
                  <c:v>267</c:v>
                </c:pt>
                <c:pt idx="11">
                  <c:v>458</c:v>
                </c:pt>
                <c:pt idx="12">
                  <c:v>275</c:v>
                </c:pt>
                <c:pt idx="13">
                  <c:v>211.8</c:v>
                </c:pt>
                <c:pt idx="14">
                  <c:v>214.2</c:v>
                </c:pt>
                <c:pt idx="15">
                  <c:v>276.39999999999998</c:v>
                </c:pt>
                <c:pt idx="16">
                  <c:v>264.3</c:v>
                </c:pt>
                <c:pt idx="17">
                  <c:v>421</c:v>
                </c:pt>
                <c:pt idx="18">
                  <c:v>271.7</c:v>
                </c:pt>
                <c:pt idx="19">
                  <c:v>259.10000000000002</c:v>
                </c:pt>
              </c:numCache>
            </c:numRef>
          </c:yVal>
          <c:smooth val="0"/>
          <c:extLst>
            <c:ext xmlns:c16="http://schemas.microsoft.com/office/drawing/2014/chart" uri="{C3380CC4-5D6E-409C-BE32-E72D297353CC}">
              <c16:uniqueId val="{00000000-BA4E-444D-9643-360B02B3ADBF}"/>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data'!$AN$30:$AN$54</c:f>
              <c:numCache>
                <c:formatCode>General</c:formatCode>
                <c:ptCount val="25"/>
                <c:pt idx="14">
                  <c:v>22</c:v>
                </c:pt>
                <c:pt idx="15">
                  <c:v>10.3</c:v>
                </c:pt>
                <c:pt idx="16">
                  <c:v>22.9</c:v>
                </c:pt>
                <c:pt idx="17">
                  <c:v>24.8</c:v>
                </c:pt>
                <c:pt idx="18">
                  <c:v>62.5</c:v>
                </c:pt>
                <c:pt idx="22">
                  <c:v>5.93</c:v>
                </c:pt>
                <c:pt idx="23">
                  <c:v>4.59</c:v>
                </c:pt>
                <c:pt idx="24">
                  <c:v>25.7</c:v>
                </c:pt>
              </c:numCache>
            </c:numRef>
          </c:xVal>
          <c:yVal>
            <c:numRef>
              <c:f>'Regional data'!$AB$30:$AB$54</c:f>
              <c:numCache>
                <c:formatCode>General</c:formatCode>
                <c:ptCount val="25"/>
                <c:pt idx="0">
                  <c:v>2200</c:v>
                </c:pt>
                <c:pt idx="1">
                  <c:v>2200</c:v>
                </c:pt>
                <c:pt idx="2">
                  <c:v>2200</c:v>
                </c:pt>
                <c:pt idx="3">
                  <c:v>2100</c:v>
                </c:pt>
                <c:pt idx="4">
                  <c:v>2200</c:v>
                </c:pt>
                <c:pt idx="5">
                  <c:v>2300</c:v>
                </c:pt>
                <c:pt idx="6">
                  <c:v>2300</c:v>
                </c:pt>
                <c:pt idx="7">
                  <c:v>2200</c:v>
                </c:pt>
                <c:pt idx="8">
                  <c:v>2400</c:v>
                </c:pt>
                <c:pt idx="9">
                  <c:v>2200</c:v>
                </c:pt>
                <c:pt idx="10">
                  <c:v>2000</c:v>
                </c:pt>
                <c:pt idx="11">
                  <c:v>1900</c:v>
                </c:pt>
                <c:pt idx="12">
                  <c:v>2200</c:v>
                </c:pt>
                <c:pt idx="13">
                  <c:v>9.1999999999999998E-3</c:v>
                </c:pt>
                <c:pt idx="14">
                  <c:v>190</c:v>
                </c:pt>
                <c:pt idx="15">
                  <c:v>168.9</c:v>
                </c:pt>
                <c:pt idx="16">
                  <c:v>192</c:v>
                </c:pt>
                <c:pt idx="17">
                  <c:v>224</c:v>
                </c:pt>
                <c:pt idx="18">
                  <c:v>199</c:v>
                </c:pt>
                <c:pt idx="19">
                  <c:v>193.78</c:v>
                </c:pt>
                <c:pt idx="20">
                  <c:v>195.28</c:v>
                </c:pt>
                <c:pt idx="21">
                  <c:v>203.2</c:v>
                </c:pt>
                <c:pt idx="22">
                  <c:v>163.19999999999999</c:v>
                </c:pt>
                <c:pt idx="23">
                  <c:v>295.7</c:v>
                </c:pt>
                <c:pt idx="24">
                  <c:v>215</c:v>
                </c:pt>
              </c:numCache>
            </c:numRef>
          </c:yVal>
          <c:smooth val="0"/>
          <c:extLst>
            <c:ext xmlns:c16="http://schemas.microsoft.com/office/drawing/2014/chart" uri="{C3380CC4-5D6E-409C-BE32-E72D297353CC}">
              <c16:uniqueId val="{00000001-BA4E-444D-9643-360B02B3ADBF}"/>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data'!$AN$50:$AN$57</c:f>
              <c:numCache>
                <c:formatCode>General</c:formatCode>
                <c:ptCount val="8"/>
                <c:pt idx="2">
                  <c:v>5.93</c:v>
                </c:pt>
                <c:pt idx="3">
                  <c:v>4.59</c:v>
                </c:pt>
                <c:pt idx="4">
                  <c:v>25.7</c:v>
                </c:pt>
                <c:pt idx="7">
                  <c:v>6.64</c:v>
                </c:pt>
              </c:numCache>
            </c:numRef>
          </c:xVal>
          <c:yVal>
            <c:numRef>
              <c:f>'Regional data'!$AB$57:$AB$61</c:f>
              <c:numCache>
                <c:formatCode>General</c:formatCode>
                <c:ptCount val="5"/>
                <c:pt idx="0">
                  <c:v>1874</c:v>
                </c:pt>
                <c:pt idx="1">
                  <c:v>1498</c:v>
                </c:pt>
                <c:pt idx="2">
                  <c:v>813.2</c:v>
                </c:pt>
                <c:pt idx="3">
                  <c:v>1600</c:v>
                </c:pt>
                <c:pt idx="4">
                  <c:v>952.9</c:v>
                </c:pt>
              </c:numCache>
            </c:numRef>
          </c:yVal>
          <c:smooth val="0"/>
          <c:extLst>
            <c:ext xmlns:c16="http://schemas.microsoft.com/office/drawing/2014/chart" uri="{C3380CC4-5D6E-409C-BE32-E72D297353CC}">
              <c16:uniqueId val="{00000002-BA4E-444D-9643-360B02B3ADBF}"/>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Si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K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Sr vs HCO3</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data'!$AV$8:$AV$27</c:f>
              <c:numCache>
                <c:formatCode>General</c:formatCode>
                <c:ptCount val="20"/>
                <c:pt idx="0">
                  <c:v>428.9</c:v>
                </c:pt>
                <c:pt idx="1">
                  <c:v>373</c:v>
                </c:pt>
                <c:pt idx="2">
                  <c:v>429.4</c:v>
                </c:pt>
                <c:pt idx="3">
                  <c:v>356</c:v>
                </c:pt>
                <c:pt idx="4">
                  <c:v>350</c:v>
                </c:pt>
                <c:pt idx="5">
                  <c:v>340</c:v>
                </c:pt>
                <c:pt idx="6">
                  <c:v>340</c:v>
                </c:pt>
                <c:pt idx="7">
                  <c:v>250</c:v>
                </c:pt>
                <c:pt idx="8">
                  <c:v>398</c:v>
                </c:pt>
                <c:pt idx="9">
                  <c:v>210</c:v>
                </c:pt>
                <c:pt idx="10">
                  <c:v>428.9</c:v>
                </c:pt>
                <c:pt idx="11">
                  <c:v>373</c:v>
                </c:pt>
                <c:pt idx="12">
                  <c:v>440.8</c:v>
                </c:pt>
                <c:pt idx="13">
                  <c:v>415.8</c:v>
                </c:pt>
                <c:pt idx="14">
                  <c:v>418.6</c:v>
                </c:pt>
                <c:pt idx="15">
                  <c:v>444.6</c:v>
                </c:pt>
                <c:pt idx="16">
                  <c:v>429.4</c:v>
                </c:pt>
                <c:pt idx="17">
                  <c:v>399</c:v>
                </c:pt>
                <c:pt idx="18">
                  <c:v>429.2</c:v>
                </c:pt>
                <c:pt idx="19">
                  <c:v>424.2</c:v>
                </c:pt>
              </c:numCache>
            </c:numRef>
          </c:xVal>
          <c:yVal>
            <c:numRef>
              <c:f>'Regional data'!$AH$8:$AH$27</c:f>
              <c:numCache>
                <c:formatCode>General</c:formatCode>
                <c:ptCount val="20"/>
                <c:pt idx="0">
                  <c:v>170</c:v>
                </c:pt>
                <c:pt idx="1">
                  <c:v>151</c:v>
                </c:pt>
                <c:pt idx="2">
                  <c:v>175</c:v>
                </c:pt>
                <c:pt idx="4">
                  <c:v>21</c:v>
                </c:pt>
                <c:pt idx="7">
                  <c:v>170</c:v>
                </c:pt>
                <c:pt idx="8">
                  <c:v>160</c:v>
                </c:pt>
                <c:pt idx="9">
                  <c:v>260</c:v>
                </c:pt>
                <c:pt idx="10">
                  <c:v>170</c:v>
                </c:pt>
                <c:pt idx="11">
                  <c:v>151</c:v>
                </c:pt>
                <c:pt idx="16">
                  <c:v>175</c:v>
                </c:pt>
                <c:pt idx="17">
                  <c:v>166</c:v>
                </c:pt>
                <c:pt idx="18">
                  <c:v>200</c:v>
                </c:pt>
                <c:pt idx="19">
                  <c:v>195</c:v>
                </c:pt>
              </c:numCache>
            </c:numRef>
          </c:yVal>
          <c:smooth val="0"/>
          <c:extLst>
            <c:ext xmlns:c16="http://schemas.microsoft.com/office/drawing/2014/chart" uri="{C3380CC4-5D6E-409C-BE32-E72D297353CC}">
              <c16:uniqueId val="{00000000-64C2-4574-8CF8-4D1C97B1C39E}"/>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data'!$AV$30:$AV$54</c:f>
              <c:numCache>
                <c:formatCode>General</c:formatCode>
                <c:ptCount val="25"/>
                <c:pt idx="0">
                  <c:v>290</c:v>
                </c:pt>
                <c:pt idx="1">
                  <c:v>300</c:v>
                </c:pt>
                <c:pt idx="2">
                  <c:v>280</c:v>
                </c:pt>
                <c:pt idx="3">
                  <c:v>320</c:v>
                </c:pt>
                <c:pt idx="4">
                  <c:v>250</c:v>
                </c:pt>
                <c:pt idx="5">
                  <c:v>290</c:v>
                </c:pt>
                <c:pt idx="6">
                  <c:v>290</c:v>
                </c:pt>
                <c:pt idx="7">
                  <c:v>290</c:v>
                </c:pt>
                <c:pt idx="8">
                  <c:v>330</c:v>
                </c:pt>
                <c:pt idx="9">
                  <c:v>330</c:v>
                </c:pt>
                <c:pt idx="10">
                  <c:v>330</c:v>
                </c:pt>
                <c:pt idx="11">
                  <c:v>330</c:v>
                </c:pt>
                <c:pt idx="12">
                  <c:v>280</c:v>
                </c:pt>
                <c:pt idx="13">
                  <c:v>4.1200000000000004E-3</c:v>
                </c:pt>
                <c:pt idx="14">
                  <c:v>363</c:v>
                </c:pt>
                <c:pt idx="15">
                  <c:v>402.2</c:v>
                </c:pt>
                <c:pt idx="16">
                  <c:v>364</c:v>
                </c:pt>
                <c:pt idx="17">
                  <c:v>370</c:v>
                </c:pt>
                <c:pt idx="18">
                  <c:v>348</c:v>
                </c:pt>
                <c:pt idx="19">
                  <c:v>407.6</c:v>
                </c:pt>
                <c:pt idx="20">
                  <c:v>403.6</c:v>
                </c:pt>
                <c:pt idx="21">
                  <c:v>407.2</c:v>
                </c:pt>
                <c:pt idx="22">
                  <c:v>396.3</c:v>
                </c:pt>
                <c:pt idx="23">
                  <c:v>423</c:v>
                </c:pt>
                <c:pt idx="24">
                  <c:v>367</c:v>
                </c:pt>
              </c:numCache>
            </c:numRef>
          </c:xVal>
          <c:yVal>
            <c:numRef>
              <c:f>'Regional data'!$AH$30:$AH$54</c:f>
              <c:numCache>
                <c:formatCode>General</c:formatCode>
                <c:ptCount val="25"/>
                <c:pt idx="3">
                  <c:v>600</c:v>
                </c:pt>
                <c:pt idx="4">
                  <c:v>670</c:v>
                </c:pt>
                <c:pt idx="5">
                  <c:v>610</c:v>
                </c:pt>
                <c:pt idx="6">
                  <c:v>570</c:v>
                </c:pt>
                <c:pt idx="7">
                  <c:v>580</c:v>
                </c:pt>
                <c:pt idx="8">
                  <c:v>560</c:v>
                </c:pt>
                <c:pt idx="9">
                  <c:v>540</c:v>
                </c:pt>
                <c:pt idx="10">
                  <c:v>520</c:v>
                </c:pt>
                <c:pt idx="11">
                  <c:v>500</c:v>
                </c:pt>
                <c:pt idx="12">
                  <c:v>610</c:v>
                </c:pt>
                <c:pt idx="13">
                  <c:v>9.6500000000000004E-4</c:v>
                </c:pt>
                <c:pt idx="14">
                  <c:v>176</c:v>
                </c:pt>
                <c:pt idx="15">
                  <c:v>165</c:v>
                </c:pt>
                <c:pt idx="16">
                  <c:v>183</c:v>
                </c:pt>
                <c:pt idx="17">
                  <c:v>195</c:v>
                </c:pt>
                <c:pt idx="18">
                  <c:v>200</c:v>
                </c:pt>
                <c:pt idx="22">
                  <c:v>160</c:v>
                </c:pt>
                <c:pt idx="23">
                  <c:v>175</c:v>
                </c:pt>
                <c:pt idx="24">
                  <c:v>193</c:v>
                </c:pt>
              </c:numCache>
            </c:numRef>
          </c:yVal>
          <c:smooth val="0"/>
          <c:extLst>
            <c:ext xmlns:c16="http://schemas.microsoft.com/office/drawing/2014/chart" uri="{C3380CC4-5D6E-409C-BE32-E72D297353CC}">
              <c16:uniqueId val="{00000001-64C2-4574-8CF8-4D1C97B1C39E}"/>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data'!$AV$50:$AV$57</c:f>
              <c:numCache>
                <c:formatCode>General</c:formatCode>
                <c:ptCount val="8"/>
                <c:pt idx="0">
                  <c:v>403.6</c:v>
                </c:pt>
                <c:pt idx="1">
                  <c:v>407.2</c:v>
                </c:pt>
                <c:pt idx="2">
                  <c:v>396.3</c:v>
                </c:pt>
                <c:pt idx="3">
                  <c:v>423</c:v>
                </c:pt>
                <c:pt idx="4">
                  <c:v>367</c:v>
                </c:pt>
                <c:pt idx="7">
                  <c:v>160.30000000000001</c:v>
                </c:pt>
              </c:numCache>
            </c:numRef>
          </c:xVal>
          <c:yVal>
            <c:numRef>
              <c:f>'Regional data'!$AH$57:$AH$61</c:f>
              <c:numCache>
                <c:formatCode>General</c:formatCode>
                <c:ptCount val="5"/>
                <c:pt idx="0">
                  <c:v>355</c:v>
                </c:pt>
                <c:pt idx="3">
                  <c:v>360</c:v>
                </c:pt>
                <c:pt idx="4">
                  <c:v>460</c:v>
                </c:pt>
              </c:numCache>
            </c:numRef>
          </c:yVal>
          <c:smooth val="0"/>
          <c:extLst>
            <c:ext xmlns:c16="http://schemas.microsoft.com/office/drawing/2014/chart" uri="{C3380CC4-5D6E-409C-BE32-E72D297353CC}">
              <c16:uniqueId val="{00000002-64C2-4574-8CF8-4D1C97B1C39E}"/>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Sr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HCO3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Sr vs SO4</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data'!$AV$8:$AV$27</c:f>
              <c:numCache>
                <c:formatCode>General</c:formatCode>
                <c:ptCount val="20"/>
                <c:pt idx="0">
                  <c:v>428.9</c:v>
                </c:pt>
                <c:pt idx="1">
                  <c:v>373</c:v>
                </c:pt>
                <c:pt idx="2">
                  <c:v>429.4</c:v>
                </c:pt>
                <c:pt idx="3">
                  <c:v>356</c:v>
                </c:pt>
                <c:pt idx="4">
                  <c:v>350</c:v>
                </c:pt>
                <c:pt idx="5">
                  <c:v>340</c:v>
                </c:pt>
                <c:pt idx="6">
                  <c:v>340</c:v>
                </c:pt>
                <c:pt idx="7">
                  <c:v>250</c:v>
                </c:pt>
                <c:pt idx="8">
                  <c:v>398</c:v>
                </c:pt>
                <c:pt idx="9">
                  <c:v>210</c:v>
                </c:pt>
                <c:pt idx="10">
                  <c:v>428.9</c:v>
                </c:pt>
                <c:pt idx="11">
                  <c:v>373</c:v>
                </c:pt>
                <c:pt idx="12">
                  <c:v>440.8</c:v>
                </c:pt>
                <c:pt idx="13">
                  <c:v>415.8</c:v>
                </c:pt>
                <c:pt idx="14">
                  <c:v>418.6</c:v>
                </c:pt>
                <c:pt idx="15">
                  <c:v>444.6</c:v>
                </c:pt>
                <c:pt idx="16">
                  <c:v>429.4</c:v>
                </c:pt>
                <c:pt idx="17">
                  <c:v>399</c:v>
                </c:pt>
                <c:pt idx="18">
                  <c:v>429.2</c:v>
                </c:pt>
                <c:pt idx="19">
                  <c:v>424.2</c:v>
                </c:pt>
              </c:numCache>
            </c:numRef>
          </c:xVal>
          <c:yVal>
            <c:numRef>
              <c:f>'Regional data'!$AI$8:$AI$27</c:f>
              <c:numCache>
                <c:formatCode>General</c:formatCode>
                <c:ptCount val="20"/>
                <c:pt idx="3">
                  <c:v>330</c:v>
                </c:pt>
                <c:pt idx="4">
                  <c:v>320</c:v>
                </c:pt>
                <c:pt idx="7">
                  <c:v>95</c:v>
                </c:pt>
                <c:pt idx="8">
                  <c:v>128</c:v>
                </c:pt>
                <c:pt idx="10">
                  <c:v>195</c:v>
                </c:pt>
                <c:pt idx="11">
                  <c:v>200</c:v>
                </c:pt>
                <c:pt idx="16">
                  <c:v>200</c:v>
                </c:pt>
                <c:pt idx="17">
                  <c:v>189</c:v>
                </c:pt>
                <c:pt idx="18">
                  <c:v>59</c:v>
                </c:pt>
                <c:pt idx="19">
                  <c:v>49</c:v>
                </c:pt>
              </c:numCache>
            </c:numRef>
          </c:yVal>
          <c:smooth val="0"/>
          <c:extLst>
            <c:ext xmlns:c16="http://schemas.microsoft.com/office/drawing/2014/chart" uri="{C3380CC4-5D6E-409C-BE32-E72D297353CC}">
              <c16:uniqueId val="{00000000-A0CA-4FF3-A87D-811D167BF7D5}"/>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data'!$AV$30:$AV$54</c:f>
              <c:numCache>
                <c:formatCode>General</c:formatCode>
                <c:ptCount val="25"/>
                <c:pt idx="0">
                  <c:v>290</c:v>
                </c:pt>
                <c:pt idx="1">
                  <c:v>300</c:v>
                </c:pt>
                <c:pt idx="2">
                  <c:v>280</c:v>
                </c:pt>
                <c:pt idx="3">
                  <c:v>320</c:v>
                </c:pt>
                <c:pt idx="4">
                  <c:v>250</c:v>
                </c:pt>
                <c:pt idx="5">
                  <c:v>290</c:v>
                </c:pt>
                <c:pt idx="6">
                  <c:v>290</c:v>
                </c:pt>
                <c:pt idx="7">
                  <c:v>290</c:v>
                </c:pt>
                <c:pt idx="8">
                  <c:v>330</c:v>
                </c:pt>
                <c:pt idx="9">
                  <c:v>330</c:v>
                </c:pt>
                <c:pt idx="10">
                  <c:v>330</c:v>
                </c:pt>
                <c:pt idx="11">
                  <c:v>330</c:v>
                </c:pt>
                <c:pt idx="12">
                  <c:v>280</c:v>
                </c:pt>
                <c:pt idx="13">
                  <c:v>4.1200000000000004E-3</c:v>
                </c:pt>
                <c:pt idx="14">
                  <c:v>363</c:v>
                </c:pt>
                <c:pt idx="15">
                  <c:v>402.2</c:v>
                </c:pt>
                <c:pt idx="16">
                  <c:v>364</c:v>
                </c:pt>
                <c:pt idx="17">
                  <c:v>370</c:v>
                </c:pt>
                <c:pt idx="18">
                  <c:v>348</c:v>
                </c:pt>
                <c:pt idx="19">
                  <c:v>407.6</c:v>
                </c:pt>
                <c:pt idx="20">
                  <c:v>403.6</c:v>
                </c:pt>
                <c:pt idx="21">
                  <c:v>407.2</c:v>
                </c:pt>
                <c:pt idx="22">
                  <c:v>396.3</c:v>
                </c:pt>
                <c:pt idx="23">
                  <c:v>423</c:v>
                </c:pt>
                <c:pt idx="24">
                  <c:v>367</c:v>
                </c:pt>
              </c:numCache>
            </c:numRef>
          </c:xVal>
          <c:yVal>
            <c:numRef>
              <c:f>'Regional data'!$AI$30:$AI$54</c:f>
              <c:numCache>
                <c:formatCode>General</c:formatCode>
                <c:ptCount val="25"/>
                <c:pt idx="0">
                  <c:v>585</c:v>
                </c:pt>
                <c:pt idx="1">
                  <c:v>560</c:v>
                </c:pt>
                <c:pt idx="2">
                  <c:v>610</c:v>
                </c:pt>
                <c:pt idx="13">
                  <c:v>1.57E-3</c:v>
                </c:pt>
                <c:pt idx="14">
                  <c:v>155</c:v>
                </c:pt>
                <c:pt idx="16">
                  <c:v>175</c:v>
                </c:pt>
                <c:pt idx="17">
                  <c:v>155</c:v>
                </c:pt>
                <c:pt idx="18">
                  <c:v>100</c:v>
                </c:pt>
                <c:pt idx="24">
                  <c:v>165</c:v>
                </c:pt>
              </c:numCache>
            </c:numRef>
          </c:yVal>
          <c:smooth val="0"/>
          <c:extLst>
            <c:ext xmlns:c16="http://schemas.microsoft.com/office/drawing/2014/chart" uri="{C3380CC4-5D6E-409C-BE32-E72D297353CC}">
              <c16:uniqueId val="{00000001-A0CA-4FF3-A87D-811D167BF7D5}"/>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data'!$AV$50:$AV$57</c:f>
              <c:numCache>
                <c:formatCode>General</c:formatCode>
                <c:ptCount val="8"/>
                <c:pt idx="0">
                  <c:v>403.6</c:v>
                </c:pt>
                <c:pt idx="1">
                  <c:v>407.2</c:v>
                </c:pt>
                <c:pt idx="2">
                  <c:v>396.3</c:v>
                </c:pt>
                <c:pt idx="3">
                  <c:v>423</c:v>
                </c:pt>
                <c:pt idx="4">
                  <c:v>367</c:v>
                </c:pt>
                <c:pt idx="7">
                  <c:v>160.30000000000001</c:v>
                </c:pt>
              </c:numCache>
            </c:numRef>
          </c:xVal>
          <c:yVal>
            <c:numRef>
              <c:f>'Regional data'!$AI$57:$AI$61</c:f>
              <c:numCache>
                <c:formatCode>General</c:formatCode>
                <c:ptCount val="5"/>
                <c:pt idx="0">
                  <c:v>165</c:v>
                </c:pt>
                <c:pt idx="3">
                  <c:v>15</c:v>
                </c:pt>
                <c:pt idx="4">
                  <c:v>175</c:v>
                </c:pt>
              </c:numCache>
            </c:numRef>
          </c:yVal>
          <c:smooth val="0"/>
          <c:extLst>
            <c:ext xmlns:c16="http://schemas.microsoft.com/office/drawing/2014/chart" uri="{C3380CC4-5D6E-409C-BE32-E72D297353CC}">
              <c16:uniqueId val="{00000002-A0CA-4FF3-A87D-811D167BF7D5}"/>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Sr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SO4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Sr vs pH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data'!$AV$8:$AV$27</c:f>
              <c:numCache>
                <c:formatCode>General</c:formatCode>
                <c:ptCount val="20"/>
                <c:pt idx="0">
                  <c:v>428.9</c:v>
                </c:pt>
                <c:pt idx="1">
                  <c:v>373</c:v>
                </c:pt>
                <c:pt idx="2">
                  <c:v>429.4</c:v>
                </c:pt>
                <c:pt idx="3">
                  <c:v>356</c:v>
                </c:pt>
                <c:pt idx="4">
                  <c:v>350</c:v>
                </c:pt>
                <c:pt idx="5">
                  <c:v>340</c:v>
                </c:pt>
                <c:pt idx="6">
                  <c:v>340</c:v>
                </c:pt>
                <c:pt idx="7">
                  <c:v>250</c:v>
                </c:pt>
                <c:pt idx="8">
                  <c:v>398</c:v>
                </c:pt>
                <c:pt idx="9">
                  <c:v>210</c:v>
                </c:pt>
                <c:pt idx="10">
                  <c:v>428.9</c:v>
                </c:pt>
                <c:pt idx="11">
                  <c:v>373</c:v>
                </c:pt>
                <c:pt idx="12">
                  <c:v>440.8</c:v>
                </c:pt>
                <c:pt idx="13">
                  <c:v>415.8</c:v>
                </c:pt>
                <c:pt idx="14">
                  <c:v>418.6</c:v>
                </c:pt>
                <c:pt idx="15">
                  <c:v>444.6</c:v>
                </c:pt>
                <c:pt idx="16">
                  <c:v>429.4</c:v>
                </c:pt>
                <c:pt idx="17">
                  <c:v>399</c:v>
                </c:pt>
                <c:pt idx="18">
                  <c:v>429.2</c:v>
                </c:pt>
                <c:pt idx="19">
                  <c:v>424.2</c:v>
                </c:pt>
              </c:numCache>
            </c:numRef>
          </c:xVal>
          <c:yVal>
            <c:numRef>
              <c:f>'Regional data'!$R$8:$R$27</c:f>
              <c:numCache>
                <c:formatCode>General</c:formatCode>
                <c:ptCount val="20"/>
                <c:pt idx="0">
                  <c:v>6.1</c:v>
                </c:pt>
                <c:pt idx="1">
                  <c:v>6.01</c:v>
                </c:pt>
                <c:pt idx="2">
                  <c:v>6</c:v>
                </c:pt>
                <c:pt idx="3">
                  <c:v>6.05</c:v>
                </c:pt>
                <c:pt idx="4">
                  <c:v>6.34</c:v>
                </c:pt>
                <c:pt idx="5">
                  <c:v>6.01</c:v>
                </c:pt>
                <c:pt idx="8">
                  <c:v>6.4</c:v>
                </c:pt>
                <c:pt idx="10">
                  <c:v>6.1</c:v>
                </c:pt>
                <c:pt idx="16">
                  <c:v>6</c:v>
                </c:pt>
                <c:pt idx="18">
                  <c:v>6.5</c:v>
                </c:pt>
                <c:pt idx="19">
                  <c:v>6.2</c:v>
                </c:pt>
              </c:numCache>
            </c:numRef>
          </c:yVal>
          <c:smooth val="0"/>
          <c:extLst>
            <c:ext xmlns:c16="http://schemas.microsoft.com/office/drawing/2014/chart" uri="{C3380CC4-5D6E-409C-BE32-E72D297353CC}">
              <c16:uniqueId val="{00000000-52EF-426E-96AD-1740C60BD215}"/>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data'!$AV$30:$AV$54</c:f>
              <c:numCache>
                <c:formatCode>General</c:formatCode>
                <c:ptCount val="25"/>
                <c:pt idx="0">
                  <c:v>290</c:v>
                </c:pt>
                <c:pt idx="1">
                  <c:v>300</c:v>
                </c:pt>
                <c:pt idx="2">
                  <c:v>280</c:v>
                </c:pt>
                <c:pt idx="3">
                  <c:v>320</c:v>
                </c:pt>
                <c:pt idx="4">
                  <c:v>250</c:v>
                </c:pt>
                <c:pt idx="5">
                  <c:v>290</c:v>
                </c:pt>
                <c:pt idx="6">
                  <c:v>290</c:v>
                </c:pt>
                <c:pt idx="7">
                  <c:v>290</c:v>
                </c:pt>
                <c:pt idx="8">
                  <c:v>330</c:v>
                </c:pt>
                <c:pt idx="9">
                  <c:v>330</c:v>
                </c:pt>
                <c:pt idx="10">
                  <c:v>330</c:v>
                </c:pt>
                <c:pt idx="11">
                  <c:v>330</c:v>
                </c:pt>
                <c:pt idx="12">
                  <c:v>280</c:v>
                </c:pt>
                <c:pt idx="13">
                  <c:v>4.1200000000000004E-3</c:v>
                </c:pt>
                <c:pt idx="14">
                  <c:v>363</c:v>
                </c:pt>
                <c:pt idx="15">
                  <c:v>402.2</c:v>
                </c:pt>
                <c:pt idx="16">
                  <c:v>364</c:v>
                </c:pt>
                <c:pt idx="17">
                  <c:v>370</c:v>
                </c:pt>
                <c:pt idx="18">
                  <c:v>348</c:v>
                </c:pt>
                <c:pt idx="19">
                  <c:v>407.6</c:v>
                </c:pt>
                <c:pt idx="20">
                  <c:v>403.6</c:v>
                </c:pt>
                <c:pt idx="21">
                  <c:v>407.2</c:v>
                </c:pt>
                <c:pt idx="22">
                  <c:v>396.3</c:v>
                </c:pt>
                <c:pt idx="23">
                  <c:v>423</c:v>
                </c:pt>
                <c:pt idx="24">
                  <c:v>367</c:v>
                </c:pt>
              </c:numCache>
            </c:numRef>
          </c:xVal>
          <c:yVal>
            <c:numRef>
              <c:f>'Regional data'!$R$30:$R$54</c:f>
              <c:numCache>
                <c:formatCode>General</c:formatCode>
                <c:ptCount val="25"/>
                <c:pt idx="0">
                  <c:v>5.2750000000000004</c:v>
                </c:pt>
                <c:pt idx="1">
                  <c:v>5.0999999999999996</c:v>
                </c:pt>
                <c:pt idx="2">
                  <c:v>5.45</c:v>
                </c:pt>
                <c:pt idx="14">
                  <c:v>6.44</c:v>
                </c:pt>
                <c:pt idx="15">
                  <c:v>6.4</c:v>
                </c:pt>
                <c:pt idx="16">
                  <c:v>6.25</c:v>
                </c:pt>
                <c:pt idx="17">
                  <c:v>6.1</c:v>
                </c:pt>
                <c:pt idx="22">
                  <c:v>6.6</c:v>
                </c:pt>
                <c:pt idx="23">
                  <c:v>6.1</c:v>
                </c:pt>
                <c:pt idx="24">
                  <c:v>6.65</c:v>
                </c:pt>
              </c:numCache>
            </c:numRef>
          </c:yVal>
          <c:smooth val="0"/>
          <c:extLst>
            <c:ext xmlns:c16="http://schemas.microsoft.com/office/drawing/2014/chart" uri="{C3380CC4-5D6E-409C-BE32-E72D297353CC}">
              <c16:uniqueId val="{00000001-52EF-426E-96AD-1740C60BD215}"/>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data'!$AV$50:$AV$57</c:f>
              <c:numCache>
                <c:formatCode>General</c:formatCode>
                <c:ptCount val="8"/>
                <c:pt idx="0">
                  <c:v>403.6</c:v>
                </c:pt>
                <c:pt idx="1">
                  <c:v>407.2</c:v>
                </c:pt>
                <c:pt idx="2">
                  <c:v>396.3</c:v>
                </c:pt>
                <c:pt idx="3">
                  <c:v>423</c:v>
                </c:pt>
                <c:pt idx="4">
                  <c:v>367</c:v>
                </c:pt>
                <c:pt idx="7">
                  <c:v>160.30000000000001</c:v>
                </c:pt>
              </c:numCache>
            </c:numRef>
          </c:xVal>
          <c:yVal>
            <c:numRef>
              <c:f>'Regional data'!$R$57:$R$61</c:f>
              <c:numCache>
                <c:formatCode>General</c:formatCode>
                <c:ptCount val="5"/>
                <c:pt idx="0">
                  <c:v>6</c:v>
                </c:pt>
                <c:pt idx="3">
                  <c:v>6.7</c:v>
                </c:pt>
                <c:pt idx="4">
                  <c:v>6.2</c:v>
                </c:pt>
              </c:numCache>
            </c:numRef>
          </c:yVal>
          <c:smooth val="0"/>
          <c:extLst>
            <c:ext xmlns:c16="http://schemas.microsoft.com/office/drawing/2014/chart" uri="{C3380CC4-5D6E-409C-BE32-E72D297353CC}">
              <c16:uniqueId val="{00000002-52EF-426E-96AD-1740C60BD215}"/>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Sr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min val="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HCO3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Sr vs Mn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data'!$AV$8:$AV$27</c:f>
              <c:numCache>
                <c:formatCode>General</c:formatCode>
                <c:ptCount val="20"/>
                <c:pt idx="0">
                  <c:v>428.9</c:v>
                </c:pt>
                <c:pt idx="1">
                  <c:v>373</c:v>
                </c:pt>
                <c:pt idx="2">
                  <c:v>429.4</c:v>
                </c:pt>
                <c:pt idx="3">
                  <c:v>356</c:v>
                </c:pt>
                <c:pt idx="4">
                  <c:v>350</c:v>
                </c:pt>
                <c:pt idx="5">
                  <c:v>340</c:v>
                </c:pt>
                <c:pt idx="6">
                  <c:v>340</c:v>
                </c:pt>
                <c:pt idx="7">
                  <c:v>250</c:v>
                </c:pt>
                <c:pt idx="8">
                  <c:v>398</c:v>
                </c:pt>
                <c:pt idx="9">
                  <c:v>210</c:v>
                </c:pt>
                <c:pt idx="10">
                  <c:v>428.9</c:v>
                </c:pt>
                <c:pt idx="11">
                  <c:v>373</c:v>
                </c:pt>
                <c:pt idx="12">
                  <c:v>440.8</c:v>
                </c:pt>
                <c:pt idx="13">
                  <c:v>415.8</c:v>
                </c:pt>
                <c:pt idx="14">
                  <c:v>418.6</c:v>
                </c:pt>
                <c:pt idx="15">
                  <c:v>444.6</c:v>
                </c:pt>
                <c:pt idx="16">
                  <c:v>429.4</c:v>
                </c:pt>
                <c:pt idx="17">
                  <c:v>399</c:v>
                </c:pt>
                <c:pt idx="18">
                  <c:v>429.2</c:v>
                </c:pt>
                <c:pt idx="19">
                  <c:v>424.2</c:v>
                </c:pt>
              </c:numCache>
            </c:numRef>
          </c:xVal>
          <c:yVal>
            <c:numRef>
              <c:f>'Regional data'!$AU$8:$AU$27</c:f>
              <c:numCache>
                <c:formatCode>General</c:formatCode>
                <c:ptCount val="20"/>
                <c:pt idx="0">
                  <c:v>1.905</c:v>
                </c:pt>
                <c:pt idx="1">
                  <c:v>1.67</c:v>
                </c:pt>
                <c:pt idx="2">
                  <c:v>1.875</c:v>
                </c:pt>
              </c:numCache>
            </c:numRef>
          </c:yVal>
          <c:smooth val="0"/>
          <c:extLst>
            <c:ext xmlns:c16="http://schemas.microsoft.com/office/drawing/2014/chart" uri="{C3380CC4-5D6E-409C-BE32-E72D297353CC}">
              <c16:uniqueId val="{00000000-8991-4A10-9C11-6E9D00FA884B}"/>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data'!$AV$30:$AV$54</c:f>
              <c:numCache>
                <c:formatCode>General</c:formatCode>
                <c:ptCount val="25"/>
                <c:pt idx="0">
                  <c:v>290</c:v>
                </c:pt>
                <c:pt idx="1">
                  <c:v>300</c:v>
                </c:pt>
                <c:pt idx="2">
                  <c:v>280</c:v>
                </c:pt>
                <c:pt idx="3">
                  <c:v>320</c:v>
                </c:pt>
                <c:pt idx="4">
                  <c:v>250</c:v>
                </c:pt>
                <c:pt idx="5">
                  <c:v>290</c:v>
                </c:pt>
                <c:pt idx="6">
                  <c:v>290</c:v>
                </c:pt>
                <c:pt idx="7">
                  <c:v>290</c:v>
                </c:pt>
                <c:pt idx="8">
                  <c:v>330</c:v>
                </c:pt>
                <c:pt idx="9">
                  <c:v>330</c:v>
                </c:pt>
                <c:pt idx="10">
                  <c:v>330</c:v>
                </c:pt>
                <c:pt idx="11">
                  <c:v>330</c:v>
                </c:pt>
                <c:pt idx="12">
                  <c:v>280</c:v>
                </c:pt>
                <c:pt idx="13">
                  <c:v>4.1200000000000004E-3</c:v>
                </c:pt>
                <c:pt idx="14">
                  <c:v>363</c:v>
                </c:pt>
                <c:pt idx="15">
                  <c:v>402.2</c:v>
                </c:pt>
                <c:pt idx="16">
                  <c:v>364</c:v>
                </c:pt>
                <c:pt idx="17">
                  <c:v>370</c:v>
                </c:pt>
                <c:pt idx="18">
                  <c:v>348</c:v>
                </c:pt>
                <c:pt idx="19">
                  <c:v>407.6</c:v>
                </c:pt>
                <c:pt idx="20">
                  <c:v>403.6</c:v>
                </c:pt>
                <c:pt idx="21">
                  <c:v>407.2</c:v>
                </c:pt>
                <c:pt idx="22">
                  <c:v>396.3</c:v>
                </c:pt>
                <c:pt idx="23">
                  <c:v>423</c:v>
                </c:pt>
                <c:pt idx="24">
                  <c:v>367</c:v>
                </c:pt>
              </c:numCache>
            </c:numRef>
          </c:xVal>
          <c:yVal>
            <c:numRef>
              <c:f>'Regional data'!$AU$30:$AU$54</c:f>
              <c:numCache>
                <c:formatCode>General</c:formatCode>
                <c:ptCount val="25"/>
              </c:numCache>
            </c:numRef>
          </c:yVal>
          <c:smooth val="0"/>
          <c:extLst>
            <c:ext xmlns:c16="http://schemas.microsoft.com/office/drawing/2014/chart" uri="{C3380CC4-5D6E-409C-BE32-E72D297353CC}">
              <c16:uniqueId val="{00000001-8991-4A10-9C11-6E9D00FA884B}"/>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data'!$AV$50:$AV$57</c:f>
              <c:numCache>
                <c:formatCode>General</c:formatCode>
                <c:ptCount val="8"/>
                <c:pt idx="0">
                  <c:v>403.6</c:v>
                </c:pt>
                <c:pt idx="1">
                  <c:v>407.2</c:v>
                </c:pt>
                <c:pt idx="2">
                  <c:v>396.3</c:v>
                </c:pt>
                <c:pt idx="3">
                  <c:v>423</c:v>
                </c:pt>
                <c:pt idx="4">
                  <c:v>367</c:v>
                </c:pt>
                <c:pt idx="7">
                  <c:v>160.30000000000001</c:v>
                </c:pt>
              </c:numCache>
            </c:numRef>
          </c:xVal>
          <c:yVal>
            <c:numRef>
              <c:f>'Regional data'!$AU$57:$AU$61</c:f>
              <c:numCache>
                <c:formatCode>General</c:formatCode>
                <c:ptCount val="5"/>
              </c:numCache>
            </c:numRef>
          </c:yVal>
          <c:smooth val="0"/>
          <c:extLst>
            <c:ext xmlns:c16="http://schemas.microsoft.com/office/drawing/2014/chart" uri="{C3380CC4-5D6E-409C-BE32-E72D297353CC}">
              <c16:uniqueId val="{00000002-8991-4A10-9C11-6E9D00FA884B}"/>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Sr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Mn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Sr vs temp</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data'!$AV$8:$AV$27</c:f>
              <c:numCache>
                <c:formatCode>General</c:formatCode>
                <c:ptCount val="20"/>
                <c:pt idx="0">
                  <c:v>428.9</c:v>
                </c:pt>
                <c:pt idx="1">
                  <c:v>373</c:v>
                </c:pt>
                <c:pt idx="2">
                  <c:v>429.4</c:v>
                </c:pt>
                <c:pt idx="3">
                  <c:v>356</c:v>
                </c:pt>
                <c:pt idx="4">
                  <c:v>350</c:v>
                </c:pt>
                <c:pt idx="5">
                  <c:v>340</c:v>
                </c:pt>
                <c:pt idx="6">
                  <c:v>340</c:v>
                </c:pt>
                <c:pt idx="7">
                  <c:v>250</c:v>
                </c:pt>
                <c:pt idx="8">
                  <c:v>398</c:v>
                </c:pt>
                <c:pt idx="9">
                  <c:v>210</c:v>
                </c:pt>
                <c:pt idx="10">
                  <c:v>428.9</c:v>
                </c:pt>
                <c:pt idx="11">
                  <c:v>373</c:v>
                </c:pt>
                <c:pt idx="12">
                  <c:v>440.8</c:v>
                </c:pt>
                <c:pt idx="13">
                  <c:v>415.8</c:v>
                </c:pt>
                <c:pt idx="14">
                  <c:v>418.6</c:v>
                </c:pt>
                <c:pt idx="15">
                  <c:v>444.6</c:v>
                </c:pt>
                <c:pt idx="16">
                  <c:v>429.4</c:v>
                </c:pt>
                <c:pt idx="17">
                  <c:v>399</c:v>
                </c:pt>
                <c:pt idx="18">
                  <c:v>429.2</c:v>
                </c:pt>
                <c:pt idx="19">
                  <c:v>424.2</c:v>
                </c:pt>
              </c:numCache>
            </c:numRef>
          </c:xVal>
          <c:yVal>
            <c:numRef>
              <c:f>'Regional data'!$I$8:$I$27</c:f>
              <c:numCache>
                <c:formatCode>General</c:formatCode>
                <c:ptCount val="20"/>
                <c:pt idx="0">
                  <c:v>76.8</c:v>
                </c:pt>
                <c:pt idx="1">
                  <c:v>83.7</c:v>
                </c:pt>
                <c:pt idx="2">
                  <c:v>76.8</c:v>
                </c:pt>
                <c:pt idx="3">
                  <c:v>37.6</c:v>
                </c:pt>
                <c:pt idx="4">
                  <c:v>37.6</c:v>
                </c:pt>
                <c:pt idx="5">
                  <c:v>37.6</c:v>
                </c:pt>
                <c:pt idx="6">
                  <c:v>37.6</c:v>
                </c:pt>
                <c:pt idx="10" formatCode="0.00">
                  <c:v>76.8</c:v>
                </c:pt>
                <c:pt idx="11" formatCode="0.00">
                  <c:v>76.8</c:v>
                </c:pt>
                <c:pt idx="12" formatCode="0.00">
                  <c:v>76.8</c:v>
                </c:pt>
                <c:pt idx="13" formatCode="0.00">
                  <c:v>69.8</c:v>
                </c:pt>
                <c:pt idx="14" formatCode="0.00">
                  <c:v>69.8</c:v>
                </c:pt>
                <c:pt idx="15" formatCode="0.00">
                  <c:v>76.8</c:v>
                </c:pt>
                <c:pt idx="16" formatCode="0.00">
                  <c:v>76.8</c:v>
                </c:pt>
                <c:pt idx="17" formatCode="0.00">
                  <c:v>76.8</c:v>
                </c:pt>
                <c:pt idx="18" formatCode="0.00">
                  <c:v>69.8</c:v>
                </c:pt>
                <c:pt idx="19" formatCode="0.00">
                  <c:v>69.8</c:v>
                </c:pt>
              </c:numCache>
            </c:numRef>
          </c:yVal>
          <c:smooth val="0"/>
          <c:extLst>
            <c:ext xmlns:c16="http://schemas.microsoft.com/office/drawing/2014/chart" uri="{C3380CC4-5D6E-409C-BE32-E72D297353CC}">
              <c16:uniqueId val="{00000000-5966-4EB2-B59E-583C6CCA65C6}"/>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data'!$AV$30:$AV$54</c:f>
              <c:numCache>
                <c:formatCode>General</c:formatCode>
                <c:ptCount val="25"/>
                <c:pt idx="0">
                  <c:v>290</c:v>
                </c:pt>
                <c:pt idx="1">
                  <c:v>300</c:v>
                </c:pt>
                <c:pt idx="2">
                  <c:v>280</c:v>
                </c:pt>
                <c:pt idx="3">
                  <c:v>320</c:v>
                </c:pt>
                <c:pt idx="4">
                  <c:v>250</c:v>
                </c:pt>
                <c:pt idx="5">
                  <c:v>290</c:v>
                </c:pt>
                <c:pt idx="6">
                  <c:v>290</c:v>
                </c:pt>
                <c:pt idx="7">
                  <c:v>290</c:v>
                </c:pt>
                <c:pt idx="8">
                  <c:v>330</c:v>
                </c:pt>
                <c:pt idx="9">
                  <c:v>330</c:v>
                </c:pt>
                <c:pt idx="10">
                  <c:v>330</c:v>
                </c:pt>
                <c:pt idx="11">
                  <c:v>330</c:v>
                </c:pt>
                <c:pt idx="12">
                  <c:v>280</c:v>
                </c:pt>
                <c:pt idx="13">
                  <c:v>4.1200000000000004E-3</c:v>
                </c:pt>
                <c:pt idx="14">
                  <c:v>363</c:v>
                </c:pt>
                <c:pt idx="15">
                  <c:v>402.2</c:v>
                </c:pt>
                <c:pt idx="16">
                  <c:v>364</c:v>
                </c:pt>
                <c:pt idx="17">
                  <c:v>370</c:v>
                </c:pt>
                <c:pt idx="18">
                  <c:v>348</c:v>
                </c:pt>
                <c:pt idx="19">
                  <c:v>407.6</c:v>
                </c:pt>
                <c:pt idx="20">
                  <c:v>403.6</c:v>
                </c:pt>
                <c:pt idx="21">
                  <c:v>407.2</c:v>
                </c:pt>
                <c:pt idx="22">
                  <c:v>396.3</c:v>
                </c:pt>
                <c:pt idx="23">
                  <c:v>423</c:v>
                </c:pt>
                <c:pt idx="24">
                  <c:v>367</c:v>
                </c:pt>
              </c:numCache>
            </c:numRef>
          </c:xVal>
          <c:yVal>
            <c:numRef>
              <c:f>'Regional data'!$I$30:$I$54</c:f>
              <c:numCache>
                <c:formatCode>0.00</c:formatCode>
                <c:ptCount val="25"/>
                <c:pt idx="0">
                  <c:v>90.6</c:v>
                </c:pt>
                <c:pt idx="1">
                  <c:v>90.6</c:v>
                </c:pt>
                <c:pt idx="2">
                  <c:v>90.6</c:v>
                </c:pt>
                <c:pt idx="3">
                  <c:v>90.6</c:v>
                </c:pt>
                <c:pt idx="4">
                  <c:v>90.6</c:v>
                </c:pt>
                <c:pt idx="5">
                  <c:v>90.6</c:v>
                </c:pt>
                <c:pt idx="6">
                  <c:v>90.6</c:v>
                </c:pt>
                <c:pt idx="7">
                  <c:v>90.6</c:v>
                </c:pt>
                <c:pt idx="8">
                  <c:v>90.6</c:v>
                </c:pt>
                <c:pt idx="9">
                  <c:v>90.6</c:v>
                </c:pt>
                <c:pt idx="10">
                  <c:v>90.6</c:v>
                </c:pt>
                <c:pt idx="11">
                  <c:v>90.6</c:v>
                </c:pt>
                <c:pt idx="12">
                  <c:v>90.6</c:v>
                </c:pt>
                <c:pt idx="13">
                  <c:v>59.1</c:v>
                </c:pt>
                <c:pt idx="14">
                  <c:v>59.1</c:v>
                </c:pt>
                <c:pt idx="15">
                  <c:v>59.1</c:v>
                </c:pt>
                <c:pt idx="16">
                  <c:v>59.1</c:v>
                </c:pt>
                <c:pt idx="17">
                  <c:v>59.1</c:v>
                </c:pt>
                <c:pt idx="18">
                  <c:v>59.1</c:v>
                </c:pt>
                <c:pt idx="19">
                  <c:v>59.1</c:v>
                </c:pt>
                <c:pt idx="20">
                  <c:v>59.1</c:v>
                </c:pt>
                <c:pt idx="21">
                  <c:v>59.1</c:v>
                </c:pt>
                <c:pt idx="22">
                  <c:v>59.1</c:v>
                </c:pt>
                <c:pt idx="23">
                  <c:v>59.1</c:v>
                </c:pt>
                <c:pt idx="24">
                  <c:v>59.1</c:v>
                </c:pt>
              </c:numCache>
            </c:numRef>
          </c:yVal>
          <c:smooth val="0"/>
          <c:extLst>
            <c:ext xmlns:c16="http://schemas.microsoft.com/office/drawing/2014/chart" uri="{C3380CC4-5D6E-409C-BE32-E72D297353CC}">
              <c16:uniqueId val="{00000001-5966-4EB2-B59E-583C6CCA65C6}"/>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data'!$AV$50:$AV$57</c:f>
              <c:numCache>
                <c:formatCode>General</c:formatCode>
                <c:ptCount val="8"/>
                <c:pt idx="0">
                  <c:v>403.6</c:v>
                </c:pt>
                <c:pt idx="1">
                  <c:v>407.2</c:v>
                </c:pt>
                <c:pt idx="2">
                  <c:v>396.3</c:v>
                </c:pt>
                <c:pt idx="3">
                  <c:v>423</c:v>
                </c:pt>
                <c:pt idx="4">
                  <c:v>367</c:v>
                </c:pt>
                <c:pt idx="7">
                  <c:v>160.30000000000001</c:v>
                </c:pt>
              </c:numCache>
            </c:numRef>
          </c:xVal>
          <c:yVal>
            <c:numRef>
              <c:f>'Regional data'!$I$57:$I$61</c:f>
              <c:numCache>
                <c:formatCode>General</c:formatCode>
                <c:ptCount val="5"/>
                <c:pt idx="0">
                  <c:v>74.099999999999994</c:v>
                </c:pt>
                <c:pt idx="1">
                  <c:v>74.099999999999994</c:v>
                </c:pt>
                <c:pt idx="2">
                  <c:v>74.099999999999994</c:v>
                </c:pt>
                <c:pt idx="3">
                  <c:v>74.099999999999994</c:v>
                </c:pt>
                <c:pt idx="4">
                  <c:v>87</c:v>
                </c:pt>
              </c:numCache>
            </c:numRef>
          </c:yVal>
          <c:smooth val="0"/>
          <c:extLst>
            <c:ext xmlns:c16="http://schemas.microsoft.com/office/drawing/2014/chart" uri="{C3380CC4-5D6E-409C-BE32-E72D297353CC}">
              <c16:uniqueId val="{00000002-5966-4EB2-B59E-583C6CCA65C6}"/>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Sr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temp</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Pb vs HCO3</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data'!$BD$8:$BD$27</c:f>
              <c:numCache>
                <c:formatCode>General</c:formatCode>
                <c:ptCount val="20"/>
                <c:pt idx="0">
                  <c:v>1.0200000000000001E-2</c:v>
                </c:pt>
                <c:pt idx="1">
                  <c:v>8.1</c:v>
                </c:pt>
                <c:pt idx="2">
                  <c:v>6.8999999999999999E-3</c:v>
                </c:pt>
              </c:numCache>
            </c:numRef>
          </c:xVal>
          <c:yVal>
            <c:numRef>
              <c:f>'Regional data'!$AH$8:$AH$27</c:f>
              <c:numCache>
                <c:formatCode>General</c:formatCode>
                <c:ptCount val="20"/>
                <c:pt idx="0">
                  <c:v>170</c:v>
                </c:pt>
                <c:pt idx="1">
                  <c:v>151</c:v>
                </c:pt>
                <c:pt idx="2">
                  <c:v>175</c:v>
                </c:pt>
                <c:pt idx="4">
                  <c:v>21</c:v>
                </c:pt>
                <c:pt idx="7">
                  <c:v>170</c:v>
                </c:pt>
                <c:pt idx="8">
                  <c:v>160</c:v>
                </c:pt>
                <c:pt idx="9">
                  <c:v>260</c:v>
                </c:pt>
                <c:pt idx="10">
                  <c:v>170</c:v>
                </c:pt>
                <c:pt idx="11">
                  <c:v>151</c:v>
                </c:pt>
                <c:pt idx="16">
                  <c:v>175</c:v>
                </c:pt>
                <c:pt idx="17">
                  <c:v>166</c:v>
                </c:pt>
                <c:pt idx="18">
                  <c:v>200</c:v>
                </c:pt>
                <c:pt idx="19">
                  <c:v>195</c:v>
                </c:pt>
              </c:numCache>
            </c:numRef>
          </c:yVal>
          <c:smooth val="0"/>
          <c:extLst>
            <c:ext xmlns:c16="http://schemas.microsoft.com/office/drawing/2014/chart" uri="{C3380CC4-5D6E-409C-BE32-E72D297353CC}">
              <c16:uniqueId val="{00000000-338E-44CC-948A-DA788276C673}"/>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data'!$BD$30:$BD$54</c:f>
              <c:numCache>
                <c:formatCode>General</c:formatCode>
                <c:ptCount val="25"/>
              </c:numCache>
            </c:numRef>
          </c:xVal>
          <c:yVal>
            <c:numRef>
              <c:f>'Regional data'!$AH$30:$AH$54</c:f>
              <c:numCache>
                <c:formatCode>General</c:formatCode>
                <c:ptCount val="25"/>
                <c:pt idx="3">
                  <c:v>600</c:v>
                </c:pt>
                <c:pt idx="4">
                  <c:v>670</c:v>
                </c:pt>
                <c:pt idx="5">
                  <c:v>610</c:v>
                </c:pt>
                <c:pt idx="6">
                  <c:v>570</c:v>
                </c:pt>
                <c:pt idx="7">
                  <c:v>580</c:v>
                </c:pt>
                <c:pt idx="8">
                  <c:v>560</c:v>
                </c:pt>
                <c:pt idx="9">
                  <c:v>540</c:v>
                </c:pt>
                <c:pt idx="10">
                  <c:v>520</c:v>
                </c:pt>
                <c:pt idx="11">
                  <c:v>500</c:v>
                </c:pt>
                <c:pt idx="12">
                  <c:v>610</c:v>
                </c:pt>
                <c:pt idx="13">
                  <c:v>9.6500000000000004E-4</c:v>
                </c:pt>
                <c:pt idx="14">
                  <c:v>176</c:v>
                </c:pt>
                <c:pt idx="15">
                  <c:v>165</c:v>
                </c:pt>
                <c:pt idx="16">
                  <c:v>183</c:v>
                </c:pt>
                <c:pt idx="17">
                  <c:v>195</c:v>
                </c:pt>
                <c:pt idx="18">
                  <c:v>200</c:v>
                </c:pt>
                <c:pt idx="22">
                  <c:v>160</c:v>
                </c:pt>
                <c:pt idx="23">
                  <c:v>175</c:v>
                </c:pt>
                <c:pt idx="24">
                  <c:v>193</c:v>
                </c:pt>
              </c:numCache>
            </c:numRef>
          </c:yVal>
          <c:smooth val="0"/>
          <c:extLst>
            <c:ext xmlns:c16="http://schemas.microsoft.com/office/drawing/2014/chart" uri="{C3380CC4-5D6E-409C-BE32-E72D297353CC}">
              <c16:uniqueId val="{00000001-338E-44CC-948A-DA788276C673}"/>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data'!$BD$50:$BD$57</c:f>
              <c:numCache>
                <c:formatCode>General</c:formatCode>
                <c:ptCount val="8"/>
              </c:numCache>
            </c:numRef>
          </c:xVal>
          <c:yVal>
            <c:numRef>
              <c:f>'Regional data'!$AH$57:$AH$61</c:f>
              <c:numCache>
                <c:formatCode>General</c:formatCode>
                <c:ptCount val="5"/>
                <c:pt idx="0">
                  <c:v>355</c:v>
                </c:pt>
                <c:pt idx="3">
                  <c:v>360</c:v>
                </c:pt>
                <c:pt idx="4">
                  <c:v>460</c:v>
                </c:pt>
              </c:numCache>
            </c:numRef>
          </c:yVal>
          <c:smooth val="0"/>
          <c:extLst>
            <c:ext xmlns:c16="http://schemas.microsoft.com/office/drawing/2014/chart" uri="{C3380CC4-5D6E-409C-BE32-E72D297353CC}">
              <c16:uniqueId val="{00000002-338E-44CC-948A-DA788276C673}"/>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Sr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Si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As vs Fe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data'!$BF$8:$BF$27</c:f>
              <c:numCache>
                <c:formatCode>General</c:formatCode>
                <c:ptCount val="20"/>
                <c:pt idx="11">
                  <c:v>6.6499999999999997E-3</c:v>
                </c:pt>
                <c:pt idx="17">
                  <c:v>1.15E-2</c:v>
                </c:pt>
              </c:numCache>
            </c:numRef>
          </c:xVal>
          <c:yVal>
            <c:numRef>
              <c:f>'Regional data'!$AT$8:$AT$27</c:f>
              <c:numCache>
                <c:formatCode>General</c:formatCode>
                <c:ptCount val="20"/>
                <c:pt idx="0">
                  <c:v>93</c:v>
                </c:pt>
                <c:pt idx="1">
                  <c:v>72.099999999999994</c:v>
                </c:pt>
                <c:pt idx="2">
                  <c:v>102.5</c:v>
                </c:pt>
                <c:pt idx="3">
                  <c:v>76</c:v>
                </c:pt>
                <c:pt idx="4">
                  <c:v>30</c:v>
                </c:pt>
                <c:pt idx="5">
                  <c:v>50</c:v>
                </c:pt>
                <c:pt idx="6">
                  <c:v>32</c:v>
                </c:pt>
                <c:pt idx="7">
                  <c:v>33</c:v>
                </c:pt>
                <c:pt idx="8">
                  <c:v>22.3</c:v>
                </c:pt>
                <c:pt idx="9">
                  <c:v>42</c:v>
                </c:pt>
                <c:pt idx="10">
                  <c:v>93</c:v>
                </c:pt>
                <c:pt idx="11">
                  <c:v>72.099999999999994</c:v>
                </c:pt>
                <c:pt idx="12">
                  <c:v>94.94</c:v>
                </c:pt>
                <c:pt idx="13">
                  <c:v>54.48</c:v>
                </c:pt>
                <c:pt idx="14">
                  <c:v>54.18</c:v>
                </c:pt>
                <c:pt idx="15">
                  <c:v>94.92</c:v>
                </c:pt>
                <c:pt idx="16">
                  <c:v>102.5</c:v>
                </c:pt>
                <c:pt idx="17">
                  <c:v>81</c:v>
                </c:pt>
                <c:pt idx="18">
                  <c:v>53.35</c:v>
                </c:pt>
                <c:pt idx="19">
                  <c:v>59.63</c:v>
                </c:pt>
              </c:numCache>
            </c:numRef>
          </c:yVal>
          <c:smooth val="0"/>
          <c:extLst>
            <c:ext xmlns:c16="http://schemas.microsoft.com/office/drawing/2014/chart" uri="{C3380CC4-5D6E-409C-BE32-E72D297353CC}">
              <c16:uniqueId val="{00000000-784E-4B77-92C5-2D0BB4A9CFA9}"/>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data'!$BF$30:$BF$54</c:f>
              <c:numCache>
                <c:formatCode>General</c:formatCode>
                <c:ptCount val="25"/>
              </c:numCache>
            </c:numRef>
          </c:xVal>
          <c:yVal>
            <c:numRef>
              <c:f>'Regional data'!$AT$30:$AT$54</c:f>
              <c:numCache>
                <c:formatCode>General</c:formatCode>
                <c:ptCount val="25"/>
                <c:pt idx="0">
                  <c:v>175</c:v>
                </c:pt>
                <c:pt idx="1">
                  <c:v>160</c:v>
                </c:pt>
                <c:pt idx="2">
                  <c:v>190</c:v>
                </c:pt>
                <c:pt idx="3">
                  <c:v>110</c:v>
                </c:pt>
                <c:pt idx="4">
                  <c:v>730</c:v>
                </c:pt>
                <c:pt idx="5">
                  <c:v>350</c:v>
                </c:pt>
                <c:pt idx="6">
                  <c:v>240</c:v>
                </c:pt>
                <c:pt idx="7">
                  <c:v>250</c:v>
                </c:pt>
                <c:pt idx="8">
                  <c:v>240</c:v>
                </c:pt>
                <c:pt idx="9">
                  <c:v>170</c:v>
                </c:pt>
                <c:pt idx="10">
                  <c:v>150</c:v>
                </c:pt>
                <c:pt idx="11">
                  <c:v>140</c:v>
                </c:pt>
                <c:pt idx="12">
                  <c:v>190</c:v>
                </c:pt>
                <c:pt idx="14">
                  <c:v>24.5</c:v>
                </c:pt>
                <c:pt idx="15">
                  <c:v>41.63</c:v>
                </c:pt>
                <c:pt idx="16">
                  <c:v>27.25</c:v>
                </c:pt>
                <c:pt idx="17">
                  <c:v>34</c:v>
                </c:pt>
                <c:pt idx="19">
                  <c:v>42.04</c:v>
                </c:pt>
                <c:pt idx="20">
                  <c:v>41.18</c:v>
                </c:pt>
                <c:pt idx="21">
                  <c:v>48.82</c:v>
                </c:pt>
                <c:pt idx="22">
                  <c:v>34.42</c:v>
                </c:pt>
                <c:pt idx="23">
                  <c:v>52.9</c:v>
                </c:pt>
                <c:pt idx="24">
                  <c:v>33.75</c:v>
                </c:pt>
              </c:numCache>
            </c:numRef>
          </c:yVal>
          <c:smooth val="0"/>
          <c:extLst>
            <c:ext xmlns:c16="http://schemas.microsoft.com/office/drawing/2014/chart" uri="{C3380CC4-5D6E-409C-BE32-E72D297353CC}">
              <c16:uniqueId val="{00000001-784E-4B77-92C5-2D0BB4A9CFA9}"/>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data'!$BF$50:$BF$57</c:f>
              <c:numCache>
                <c:formatCode>General</c:formatCode>
                <c:ptCount val="8"/>
              </c:numCache>
            </c:numRef>
          </c:xVal>
          <c:yVal>
            <c:numRef>
              <c:f>'Regional data'!$AT$57:$AT$61</c:f>
              <c:numCache>
                <c:formatCode>General</c:formatCode>
                <c:ptCount val="5"/>
                <c:pt idx="0">
                  <c:v>21.81</c:v>
                </c:pt>
                <c:pt idx="1">
                  <c:v>38.700000000000003</c:v>
                </c:pt>
                <c:pt idx="2">
                  <c:v>28.34</c:v>
                </c:pt>
                <c:pt idx="3">
                  <c:v>29.2</c:v>
                </c:pt>
                <c:pt idx="4">
                  <c:v>15</c:v>
                </c:pt>
              </c:numCache>
            </c:numRef>
          </c:yVal>
          <c:smooth val="0"/>
          <c:extLst>
            <c:ext xmlns:c16="http://schemas.microsoft.com/office/drawing/2014/chart" uri="{C3380CC4-5D6E-409C-BE32-E72D297353CC}">
              <c16:uniqueId val="{00000002-784E-4B77-92C5-2D0BB4A9CFA9}"/>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As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Fe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As vs Hg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data'!$BF$8:$BF$27</c:f>
              <c:numCache>
                <c:formatCode>General</c:formatCode>
                <c:ptCount val="20"/>
                <c:pt idx="11">
                  <c:v>6.6499999999999997E-3</c:v>
                </c:pt>
                <c:pt idx="17">
                  <c:v>1.15E-2</c:v>
                </c:pt>
              </c:numCache>
            </c:numRef>
          </c:xVal>
          <c:yVal>
            <c:numRef>
              <c:f>'Regional data'!$BJ$8:$BJ$27</c:f>
              <c:numCache>
                <c:formatCode>General</c:formatCode>
                <c:ptCount val="20"/>
                <c:pt idx="17">
                  <c:v>6.87E-4</c:v>
                </c:pt>
              </c:numCache>
            </c:numRef>
          </c:yVal>
          <c:smooth val="0"/>
          <c:extLst>
            <c:ext xmlns:c16="http://schemas.microsoft.com/office/drawing/2014/chart" uri="{C3380CC4-5D6E-409C-BE32-E72D297353CC}">
              <c16:uniqueId val="{00000000-1357-46E4-8785-1C2A6EC50754}"/>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data'!$BF$30:$BF$54</c:f>
              <c:numCache>
                <c:formatCode>General</c:formatCode>
                <c:ptCount val="25"/>
              </c:numCache>
            </c:numRef>
          </c:xVal>
          <c:yVal>
            <c:numRef>
              <c:f>'Regional data'!$BJ$30:$BJ$54</c:f>
              <c:numCache>
                <c:formatCode>General</c:formatCode>
                <c:ptCount val="25"/>
              </c:numCache>
            </c:numRef>
          </c:yVal>
          <c:smooth val="0"/>
          <c:extLst>
            <c:ext xmlns:c16="http://schemas.microsoft.com/office/drawing/2014/chart" uri="{C3380CC4-5D6E-409C-BE32-E72D297353CC}">
              <c16:uniqueId val="{00000001-1357-46E4-8785-1C2A6EC50754}"/>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data'!$BF$50:$BF$57</c:f>
              <c:numCache>
                <c:formatCode>General</c:formatCode>
                <c:ptCount val="8"/>
              </c:numCache>
            </c:numRef>
          </c:xVal>
          <c:yVal>
            <c:numRef>
              <c:f>'Regional data'!$BJ$57:$BJ$61</c:f>
              <c:numCache>
                <c:formatCode>General</c:formatCode>
                <c:ptCount val="5"/>
              </c:numCache>
            </c:numRef>
          </c:yVal>
          <c:smooth val="0"/>
          <c:extLst>
            <c:ext xmlns:c16="http://schemas.microsoft.com/office/drawing/2014/chart" uri="{C3380CC4-5D6E-409C-BE32-E72D297353CC}">
              <c16:uniqueId val="{00000002-1357-46E4-8785-1C2A6EC50754}"/>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As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Hg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Hg vs Cl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data'!$BJ$8:$BJ$27</c:f>
              <c:numCache>
                <c:formatCode>General</c:formatCode>
                <c:ptCount val="20"/>
                <c:pt idx="17">
                  <c:v>6.87E-4</c:v>
                </c:pt>
              </c:numCache>
            </c:numRef>
          </c:xVal>
          <c:yVal>
            <c:numRef>
              <c:f>'Regional data'!$AD$8:$AD$27</c:f>
              <c:numCache>
                <c:formatCode>General</c:formatCode>
                <c:ptCount val="20"/>
                <c:pt idx="0">
                  <c:v>84700</c:v>
                </c:pt>
                <c:pt idx="1">
                  <c:v>75710</c:v>
                </c:pt>
                <c:pt idx="2">
                  <c:v>84500</c:v>
                </c:pt>
                <c:pt idx="3">
                  <c:v>78000</c:v>
                </c:pt>
                <c:pt idx="4">
                  <c:v>75000</c:v>
                </c:pt>
                <c:pt idx="7">
                  <c:v>81000</c:v>
                </c:pt>
                <c:pt idx="8">
                  <c:v>76000</c:v>
                </c:pt>
                <c:pt idx="10">
                  <c:v>84700</c:v>
                </c:pt>
                <c:pt idx="11">
                  <c:v>75710</c:v>
                </c:pt>
                <c:pt idx="16">
                  <c:v>84500</c:v>
                </c:pt>
                <c:pt idx="17">
                  <c:v>78020</c:v>
                </c:pt>
                <c:pt idx="18">
                  <c:v>77700</c:v>
                </c:pt>
                <c:pt idx="19">
                  <c:v>75500</c:v>
                </c:pt>
              </c:numCache>
            </c:numRef>
          </c:yVal>
          <c:smooth val="0"/>
          <c:extLst>
            <c:ext xmlns:c16="http://schemas.microsoft.com/office/drawing/2014/chart" uri="{C3380CC4-5D6E-409C-BE32-E72D297353CC}">
              <c16:uniqueId val="{00000000-0246-4767-AF1A-5907B4C6D211}"/>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data'!$BJ$30:$BJ$54</c:f>
              <c:numCache>
                <c:formatCode>General</c:formatCode>
                <c:ptCount val="25"/>
              </c:numCache>
            </c:numRef>
          </c:xVal>
          <c:yVal>
            <c:numRef>
              <c:f>'Regional data'!$AD$30:$AD$54</c:f>
              <c:numCache>
                <c:formatCode>General</c:formatCode>
                <c:ptCount val="25"/>
                <c:pt idx="0">
                  <c:v>145000</c:v>
                </c:pt>
                <c:pt idx="1">
                  <c:v>150000</c:v>
                </c:pt>
                <c:pt idx="2">
                  <c:v>140000</c:v>
                </c:pt>
                <c:pt idx="3">
                  <c:v>150000</c:v>
                </c:pt>
                <c:pt idx="4">
                  <c:v>130000</c:v>
                </c:pt>
                <c:pt idx="5">
                  <c:v>140000</c:v>
                </c:pt>
                <c:pt idx="6">
                  <c:v>150000</c:v>
                </c:pt>
                <c:pt idx="7">
                  <c:v>150000</c:v>
                </c:pt>
                <c:pt idx="8">
                  <c:v>150000</c:v>
                </c:pt>
                <c:pt idx="9">
                  <c:v>150000</c:v>
                </c:pt>
                <c:pt idx="10">
                  <c:v>160000</c:v>
                </c:pt>
                <c:pt idx="11">
                  <c:v>160000</c:v>
                </c:pt>
                <c:pt idx="12">
                  <c:v>140000</c:v>
                </c:pt>
                <c:pt idx="13">
                  <c:v>1.82E-3</c:v>
                </c:pt>
                <c:pt idx="14">
                  <c:v>61330</c:v>
                </c:pt>
                <c:pt idx="15">
                  <c:v>62.9</c:v>
                </c:pt>
                <c:pt idx="16">
                  <c:v>61685</c:v>
                </c:pt>
                <c:pt idx="17">
                  <c:v>66645</c:v>
                </c:pt>
                <c:pt idx="18">
                  <c:v>64875</c:v>
                </c:pt>
                <c:pt idx="22">
                  <c:v>62100</c:v>
                </c:pt>
                <c:pt idx="23">
                  <c:v>66200</c:v>
                </c:pt>
                <c:pt idx="24">
                  <c:v>67000</c:v>
                </c:pt>
              </c:numCache>
            </c:numRef>
          </c:yVal>
          <c:smooth val="0"/>
          <c:extLst>
            <c:ext xmlns:c16="http://schemas.microsoft.com/office/drawing/2014/chart" uri="{C3380CC4-5D6E-409C-BE32-E72D297353CC}">
              <c16:uniqueId val="{00000001-0246-4767-AF1A-5907B4C6D211}"/>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data'!$BJ$50:$BJ$57</c:f>
              <c:numCache>
                <c:formatCode>General</c:formatCode>
                <c:ptCount val="8"/>
              </c:numCache>
            </c:numRef>
          </c:xVal>
          <c:yVal>
            <c:numRef>
              <c:f>'Regional data'!$AD$57:$AD$61</c:f>
              <c:numCache>
                <c:formatCode>General</c:formatCode>
                <c:ptCount val="5"/>
                <c:pt idx="0">
                  <c:v>49800</c:v>
                </c:pt>
                <c:pt idx="3">
                  <c:v>48000</c:v>
                </c:pt>
                <c:pt idx="4">
                  <c:v>30500</c:v>
                </c:pt>
              </c:numCache>
            </c:numRef>
          </c:yVal>
          <c:smooth val="0"/>
          <c:extLst>
            <c:ext xmlns:c16="http://schemas.microsoft.com/office/drawing/2014/chart" uri="{C3380CC4-5D6E-409C-BE32-E72D297353CC}">
              <c16:uniqueId val="{00000002-0246-4767-AF1A-5907B4C6D211}"/>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Hg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Cl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Fe vs Cl</a:t>
            </a:r>
          </a:p>
        </c:rich>
      </c:tx>
      <c:layout>
        <c:manualLayout>
          <c:xMode val="edge"/>
          <c:yMode val="edge"/>
          <c:x val="0.43205847264575731"/>
          <c:y val="3.32236963810089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data'!$AT$8:$AT$27</c:f>
              <c:numCache>
                <c:formatCode>General</c:formatCode>
                <c:ptCount val="20"/>
                <c:pt idx="0">
                  <c:v>93</c:v>
                </c:pt>
                <c:pt idx="1">
                  <c:v>72.099999999999994</c:v>
                </c:pt>
                <c:pt idx="2">
                  <c:v>102.5</c:v>
                </c:pt>
                <c:pt idx="3">
                  <c:v>76</c:v>
                </c:pt>
                <c:pt idx="4">
                  <c:v>30</c:v>
                </c:pt>
                <c:pt idx="5">
                  <c:v>50</c:v>
                </c:pt>
                <c:pt idx="6">
                  <c:v>32</c:v>
                </c:pt>
                <c:pt idx="7">
                  <c:v>33</c:v>
                </c:pt>
                <c:pt idx="8">
                  <c:v>22.3</c:v>
                </c:pt>
                <c:pt idx="9">
                  <c:v>42</c:v>
                </c:pt>
                <c:pt idx="10">
                  <c:v>93</c:v>
                </c:pt>
                <c:pt idx="11">
                  <c:v>72.099999999999994</c:v>
                </c:pt>
                <c:pt idx="12">
                  <c:v>94.94</c:v>
                </c:pt>
                <c:pt idx="13">
                  <c:v>54.48</c:v>
                </c:pt>
                <c:pt idx="14">
                  <c:v>54.18</c:v>
                </c:pt>
                <c:pt idx="15">
                  <c:v>94.92</c:v>
                </c:pt>
                <c:pt idx="16">
                  <c:v>102.5</c:v>
                </c:pt>
                <c:pt idx="17">
                  <c:v>81</c:v>
                </c:pt>
                <c:pt idx="18">
                  <c:v>53.35</c:v>
                </c:pt>
                <c:pt idx="19">
                  <c:v>59.63</c:v>
                </c:pt>
              </c:numCache>
            </c:numRef>
          </c:xVal>
          <c:yVal>
            <c:numRef>
              <c:f>'Regional data'!$AD$8:$AD$27</c:f>
              <c:numCache>
                <c:formatCode>General</c:formatCode>
                <c:ptCount val="20"/>
                <c:pt idx="0">
                  <c:v>84700</c:v>
                </c:pt>
                <c:pt idx="1">
                  <c:v>75710</c:v>
                </c:pt>
                <c:pt idx="2">
                  <c:v>84500</c:v>
                </c:pt>
                <c:pt idx="3">
                  <c:v>78000</c:v>
                </c:pt>
                <c:pt idx="4">
                  <c:v>75000</c:v>
                </c:pt>
                <c:pt idx="7">
                  <c:v>81000</c:v>
                </c:pt>
                <c:pt idx="8">
                  <c:v>76000</c:v>
                </c:pt>
                <c:pt idx="10">
                  <c:v>84700</c:v>
                </c:pt>
                <c:pt idx="11">
                  <c:v>75710</c:v>
                </c:pt>
                <c:pt idx="16">
                  <c:v>84500</c:v>
                </c:pt>
                <c:pt idx="17">
                  <c:v>78020</c:v>
                </c:pt>
                <c:pt idx="18">
                  <c:v>77700</c:v>
                </c:pt>
                <c:pt idx="19">
                  <c:v>75500</c:v>
                </c:pt>
              </c:numCache>
            </c:numRef>
          </c:yVal>
          <c:smooth val="0"/>
          <c:extLst>
            <c:ext xmlns:c16="http://schemas.microsoft.com/office/drawing/2014/chart" uri="{C3380CC4-5D6E-409C-BE32-E72D297353CC}">
              <c16:uniqueId val="{00000000-E019-44DD-B4F9-CA52877FA59F}"/>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data'!$AT$30:$AT$54</c:f>
              <c:numCache>
                <c:formatCode>General</c:formatCode>
                <c:ptCount val="25"/>
                <c:pt idx="0">
                  <c:v>175</c:v>
                </c:pt>
                <c:pt idx="1">
                  <c:v>160</c:v>
                </c:pt>
                <c:pt idx="2">
                  <c:v>190</c:v>
                </c:pt>
                <c:pt idx="3">
                  <c:v>110</c:v>
                </c:pt>
                <c:pt idx="4">
                  <c:v>730</c:v>
                </c:pt>
                <c:pt idx="5">
                  <c:v>350</c:v>
                </c:pt>
                <c:pt idx="6">
                  <c:v>240</c:v>
                </c:pt>
                <c:pt idx="7">
                  <c:v>250</c:v>
                </c:pt>
                <c:pt idx="8">
                  <c:v>240</c:v>
                </c:pt>
                <c:pt idx="9">
                  <c:v>170</c:v>
                </c:pt>
                <c:pt idx="10">
                  <c:v>150</c:v>
                </c:pt>
                <c:pt idx="11">
                  <c:v>140</c:v>
                </c:pt>
                <c:pt idx="12">
                  <c:v>190</c:v>
                </c:pt>
                <c:pt idx="14">
                  <c:v>24.5</c:v>
                </c:pt>
                <c:pt idx="15">
                  <c:v>41.63</c:v>
                </c:pt>
                <c:pt idx="16">
                  <c:v>27.25</c:v>
                </c:pt>
                <c:pt idx="17">
                  <c:v>34</c:v>
                </c:pt>
                <c:pt idx="19">
                  <c:v>42.04</c:v>
                </c:pt>
                <c:pt idx="20">
                  <c:v>41.18</c:v>
                </c:pt>
                <c:pt idx="21">
                  <c:v>48.82</c:v>
                </c:pt>
                <c:pt idx="22">
                  <c:v>34.42</c:v>
                </c:pt>
                <c:pt idx="23">
                  <c:v>52.9</c:v>
                </c:pt>
                <c:pt idx="24">
                  <c:v>33.75</c:v>
                </c:pt>
              </c:numCache>
            </c:numRef>
          </c:xVal>
          <c:yVal>
            <c:numRef>
              <c:f>'Regional data'!$AD$30:$AD$54</c:f>
              <c:numCache>
                <c:formatCode>General</c:formatCode>
                <c:ptCount val="25"/>
                <c:pt idx="0">
                  <c:v>145000</c:v>
                </c:pt>
                <c:pt idx="1">
                  <c:v>150000</c:v>
                </c:pt>
                <c:pt idx="2">
                  <c:v>140000</c:v>
                </c:pt>
                <c:pt idx="3">
                  <c:v>150000</c:v>
                </c:pt>
                <c:pt idx="4">
                  <c:v>130000</c:v>
                </c:pt>
                <c:pt idx="5">
                  <c:v>140000</c:v>
                </c:pt>
                <c:pt idx="6">
                  <c:v>150000</c:v>
                </c:pt>
                <c:pt idx="7">
                  <c:v>150000</c:v>
                </c:pt>
                <c:pt idx="8">
                  <c:v>150000</c:v>
                </c:pt>
                <c:pt idx="9">
                  <c:v>150000</c:v>
                </c:pt>
                <c:pt idx="10">
                  <c:v>160000</c:v>
                </c:pt>
                <c:pt idx="11">
                  <c:v>160000</c:v>
                </c:pt>
                <c:pt idx="12">
                  <c:v>140000</c:v>
                </c:pt>
                <c:pt idx="13">
                  <c:v>1.82E-3</c:v>
                </c:pt>
                <c:pt idx="14">
                  <c:v>61330</c:v>
                </c:pt>
                <c:pt idx="15">
                  <c:v>62.9</c:v>
                </c:pt>
                <c:pt idx="16">
                  <c:v>61685</c:v>
                </c:pt>
                <c:pt idx="17">
                  <c:v>66645</c:v>
                </c:pt>
                <c:pt idx="18">
                  <c:v>64875</c:v>
                </c:pt>
                <c:pt idx="22">
                  <c:v>62100</c:v>
                </c:pt>
                <c:pt idx="23">
                  <c:v>66200</c:v>
                </c:pt>
                <c:pt idx="24">
                  <c:v>67000</c:v>
                </c:pt>
              </c:numCache>
            </c:numRef>
          </c:yVal>
          <c:smooth val="0"/>
          <c:extLst>
            <c:ext xmlns:c16="http://schemas.microsoft.com/office/drawing/2014/chart" uri="{C3380CC4-5D6E-409C-BE32-E72D297353CC}">
              <c16:uniqueId val="{00000001-E019-44DD-B4F9-CA52877FA59F}"/>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data'!$AT$50:$AT$57</c:f>
              <c:numCache>
                <c:formatCode>General</c:formatCode>
                <c:ptCount val="8"/>
                <c:pt idx="0">
                  <c:v>41.18</c:v>
                </c:pt>
                <c:pt idx="1">
                  <c:v>48.82</c:v>
                </c:pt>
                <c:pt idx="2">
                  <c:v>34.42</c:v>
                </c:pt>
                <c:pt idx="3">
                  <c:v>52.9</c:v>
                </c:pt>
                <c:pt idx="4">
                  <c:v>33.75</c:v>
                </c:pt>
                <c:pt idx="7">
                  <c:v>21.81</c:v>
                </c:pt>
              </c:numCache>
            </c:numRef>
          </c:xVal>
          <c:yVal>
            <c:numRef>
              <c:f>'Regional data'!$AD$57:$AD$61</c:f>
              <c:numCache>
                <c:formatCode>General</c:formatCode>
                <c:ptCount val="5"/>
                <c:pt idx="0">
                  <c:v>49800</c:v>
                </c:pt>
                <c:pt idx="3">
                  <c:v>48000</c:v>
                </c:pt>
                <c:pt idx="4">
                  <c:v>30500</c:v>
                </c:pt>
              </c:numCache>
            </c:numRef>
          </c:yVal>
          <c:smooth val="0"/>
          <c:extLst>
            <c:ext xmlns:c16="http://schemas.microsoft.com/office/drawing/2014/chart" uri="{C3380CC4-5D6E-409C-BE32-E72D297353CC}">
              <c16:uniqueId val="{00000002-E019-44DD-B4F9-CA52877FA59F}"/>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Fe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Cl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 vs Mg</a:t>
            </a:r>
          </a:p>
        </c:rich>
      </c:tx>
      <c:layout>
        <c:manualLayout>
          <c:xMode val="edge"/>
          <c:yMode val="edge"/>
          <c:x val="0.43205847264575731"/>
          <c:y val="3.32236963810089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data'!$AN$8:$AN$27</c:f>
              <c:numCache>
                <c:formatCode>General</c:formatCode>
                <c:ptCount val="20"/>
                <c:pt idx="0">
                  <c:v>9.3399999999999993E-3</c:v>
                </c:pt>
                <c:pt idx="1">
                  <c:v>20</c:v>
                </c:pt>
                <c:pt idx="2">
                  <c:v>5.3E-3</c:v>
                </c:pt>
                <c:pt idx="7">
                  <c:v>8.3000000000000007</c:v>
                </c:pt>
                <c:pt idx="10">
                  <c:v>9.34</c:v>
                </c:pt>
                <c:pt idx="11">
                  <c:v>50</c:v>
                </c:pt>
                <c:pt idx="16">
                  <c:v>5.3</c:v>
                </c:pt>
                <c:pt idx="17">
                  <c:v>37.700000000000003</c:v>
                </c:pt>
                <c:pt idx="18">
                  <c:v>10.9</c:v>
                </c:pt>
                <c:pt idx="19">
                  <c:v>4.96</c:v>
                </c:pt>
              </c:numCache>
            </c:numRef>
          </c:xVal>
          <c:yVal>
            <c:numRef>
              <c:f>'Regional data'!$Z$8:$Z$27</c:f>
              <c:numCache>
                <c:formatCode>General</c:formatCode>
                <c:ptCount val="20"/>
                <c:pt idx="0">
                  <c:v>1043</c:v>
                </c:pt>
                <c:pt idx="1">
                  <c:v>983</c:v>
                </c:pt>
                <c:pt idx="2">
                  <c:v>1039</c:v>
                </c:pt>
                <c:pt idx="3">
                  <c:v>900</c:v>
                </c:pt>
                <c:pt idx="4">
                  <c:v>880</c:v>
                </c:pt>
                <c:pt idx="5">
                  <c:v>800</c:v>
                </c:pt>
                <c:pt idx="6">
                  <c:v>800</c:v>
                </c:pt>
                <c:pt idx="7">
                  <c:v>1000</c:v>
                </c:pt>
                <c:pt idx="8">
                  <c:v>900</c:v>
                </c:pt>
                <c:pt idx="9">
                  <c:v>240</c:v>
                </c:pt>
                <c:pt idx="10">
                  <c:v>1043</c:v>
                </c:pt>
                <c:pt idx="11">
                  <c:v>983</c:v>
                </c:pt>
                <c:pt idx="12">
                  <c:v>1077.8</c:v>
                </c:pt>
                <c:pt idx="13">
                  <c:v>978.8</c:v>
                </c:pt>
                <c:pt idx="14">
                  <c:v>994.4</c:v>
                </c:pt>
                <c:pt idx="15">
                  <c:v>1089.8</c:v>
                </c:pt>
                <c:pt idx="16">
                  <c:v>1039</c:v>
                </c:pt>
                <c:pt idx="17">
                  <c:v>894</c:v>
                </c:pt>
                <c:pt idx="18">
                  <c:v>1068</c:v>
                </c:pt>
                <c:pt idx="19">
                  <c:v>1055</c:v>
                </c:pt>
              </c:numCache>
            </c:numRef>
          </c:yVal>
          <c:smooth val="0"/>
          <c:extLst>
            <c:ext xmlns:c16="http://schemas.microsoft.com/office/drawing/2014/chart" uri="{C3380CC4-5D6E-409C-BE32-E72D297353CC}">
              <c16:uniqueId val="{00000000-82CA-4642-B771-30ABB5572803}"/>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data'!$AN$30:$AN$54</c:f>
              <c:numCache>
                <c:formatCode>General</c:formatCode>
                <c:ptCount val="25"/>
                <c:pt idx="14">
                  <c:v>22</c:v>
                </c:pt>
                <c:pt idx="15">
                  <c:v>10.3</c:v>
                </c:pt>
                <c:pt idx="16">
                  <c:v>22.9</c:v>
                </c:pt>
                <c:pt idx="17">
                  <c:v>24.8</c:v>
                </c:pt>
                <c:pt idx="18">
                  <c:v>62.5</c:v>
                </c:pt>
                <c:pt idx="22">
                  <c:v>5.93</c:v>
                </c:pt>
                <c:pt idx="23">
                  <c:v>4.59</c:v>
                </c:pt>
                <c:pt idx="24">
                  <c:v>25.7</c:v>
                </c:pt>
              </c:numCache>
            </c:numRef>
          </c:xVal>
          <c:yVal>
            <c:numRef>
              <c:f>'Regional data'!$Z$30:$Z$54</c:f>
              <c:numCache>
                <c:formatCode>General</c:formatCode>
                <c:ptCount val="25"/>
                <c:pt idx="0">
                  <c:v>1150</c:v>
                </c:pt>
                <c:pt idx="1">
                  <c:v>1200</c:v>
                </c:pt>
                <c:pt idx="2">
                  <c:v>1100</c:v>
                </c:pt>
                <c:pt idx="3">
                  <c:v>1200</c:v>
                </c:pt>
                <c:pt idx="4">
                  <c:v>1200</c:v>
                </c:pt>
                <c:pt idx="5">
                  <c:v>1200</c:v>
                </c:pt>
                <c:pt idx="6">
                  <c:v>1100</c:v>
                </c:pt>
                <c:pt idx="7">
                  <c:v>1100</c:v>
                </c:pt>
                <c:pt idx="8">
                  <c:v>1300</c:v>
                </c:pt>
                <c:pt idx="9">
                  <c:v>1200</c:v>
                </c:pt>
                <c:pt idx="10">
                  <c:v>1200</c:v>
                </c:pt>
                <c:pt idx="11">
                  <c:v>1300</c:v>
                </c:pt>
                <c:pt idx="12">
                  <c:v>1100</c:v>
                </c:pt>
                <c:pt idx="13">
                  <c:v>7.1000000000000004E-3</c:v>
                </c:pt>
                <c:pt idx="14">
                  <c:v>933</c:v>
                </c:pt>
                <c:pt idx="15">
                  <c:v>1052</c:v>
                </c:pt>
                <c:pt idx="16">
                  <c:v>935</c:v>
                </c:pt>
                <c:pt idx="17">
                  <c:v>943</c:v>
                </c:pt>
                <c:pt idx="18">
                  <c:v>930</c:v>
                </c:pt>
                <c:pt idx="19">
                  <c:v>1047.8</c:v>
                </c:pt>
                <c:pt idx="20">
                  <c:v>1046.2</c:v>
                </c:pt>
                <c:pt idx="21">
                  <c:v>1012.2</c:v>
                </c:pt>
                <c:pt idx="22">
                  <c:v>1043</c:v>
                </c:pt>
                <c:pt idx="23">
                  <c:v>1133</c:v>
                </c:pt>
                <c:pt idx="24">
                  <c:v>936</c:v>
                </c:pt>
              </c:numCache>
            </c:numRef>
          </c:yVal>
          <c:smooth val="0"/>
          <c:extLst>
            <c:ext xmlns:c16="http://schemas.microsoft.com/office/drawing/2014/chart" uri="{C3380CC4-5D6E-409C-BE32-E72D297353CC}">
              <c16:uniqueId val="{00000001-82CA-4642-B771-30ABB5572803}"/>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data'!$AN$50:$AN$57</c:f>
              <c:numCache>
                <c:formatCode>General</c:formatCode>
                <c:ptCount val="8"/>
                <c:pt idx="2">
                  <c:v>5.93</c:v>
                </c:pt>
                <c:pt idx="3">
                  <c:v>4.59</c:v>
                </c:pt>
                <c:pt idx="4">
                  <c:v>25.7</c:v>
                </c:pt>
                <c:pt idx="7">
                  <c:v>6.64</c:v>
                </c:pt>
              </c:numCache>
            </c:numRef>
          </c:xVal>
          <c:yVal>
            <c:numRef>
              <c:f>'Regional data'!$Z$57:$Z$61</c:f>
              <c:numCache>
                <c:formatCode>General</c:formatCode>
                <c:ptCount val="5"/>
                <c:pt idx="0">
                  <c:v>601.4</c:v>
                </c:pt>
                <c:pt idx="1">
                  <c:v>633.20000000000005</c:v>
                </c:pt>
                <c:pt idx="2">
                  <c:v>461.4</c:v>
                </c:pt>
                <c:pt idx="3">
                  <c:v>533</c:v>
                </c:pt>
                <c:pt idx="4">
                  <c:v>420</c:v>
                </c:pt>
              </c:numCache>
            </c:numRef>
          </c:yVal>
          <c:smooth val="0"/>
          <c:extLst>
            <c:ext xmlns:c16="http://schemas.microsoft.com/office/drawing/2014/chart" uri="{C3380CC4-5D6E-409C-BE32-E72D297353CC}">
              <c16:uniqueId val="{00000002-82CA-4642-B771-30ABB5572803}"/>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Si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Mg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Fe vs pH</a:t>
            </a:r>
          </a:p>
        </c:rich>
      </c:tx>
      <c:layout>
        <c:manualLayout>
          <c:xMode val="edge"/>
          <c:yMode val="edge"/>
          <c:x val="0.43205847264575731"/>
          <c:y val="3.32236963810089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data'!$AT$8:$AT$27</c:f>
              <c:numCache>
                <c:formatCode>General</c:formatCode>
                <c:ptCount val="20"/>
                <c:pt idx="0">
                  <c:v>93</c:v>
                </c:pt>
                <c:pt idx="1">
                  <c:v>72.099999999999994</c:v>
                </c:pt>
                <c:pt idx="2">
                  <c:v>102.5</c:v>
                </c:pt>
                <c:pt idx="3">
                  <c:v>76</c:v>
                </c:pt>
                <c:pt idx="4">
                  <c:v>30</c:v>
                </c:pt>
                <c:pt idx="5">
                  <c:v>50</c:v>
                </c:pt>
                <c:pt idx="6">
                  <c:v>32</c:v>
                </c:pt>
                <c:pt idx="7">
                  <c:v>33</c:v>
                </c:pt>
                <c:pt idx="8">
                  <c:v>22.3</c:v>
                </c:pt>
                <c:pt idx="9">
                  <c:v>42</c:v>
                </c:pt>
                <c:pt idx="10">
                  <c:v>93</c:v>
                </c:pt>
                <c:pt idx="11">
                  <c:v>72.099999999999994</c:v>
                </c:pt>
                <c:pt idx="12">
                  <c:v>94.94</c:v>
                </c:pt>
                <c:pt idx="13">
                  <c:v>54.48</c:v>
                </c:pt>
                <c:pt idx="14">
                  <c:v>54.18</c:v>
                </c:pt>
                <c:pt idx="15">
                  <c:v>94.92</c:v>
                </c:pt>
                <c:pt idx="16">
                  <c:v>102.5</c:v>
                </c:pt>
                <c:pt idx="17">
                  <c:v>81</c:v>
                </c:pt>
                <c:pt idx="18">
                  <c:v>53.35</c:v>
                </c:pt>
                <c:pt idx="19">
                  <c:v>59.63</c:v>
                </c:pt>
              </c:numCache>
            </c:numRef>
          </c:xVal>
          <c:yVal>
            <c:numRef>
              <c:f>'Regional data'!$R$8:$R$27</c:f>
              <c:numCache>
                <c:formatCode>General</c:formatCode>
                <c:ptCount val="20"/>
                <c:pt idx="0">
                  <c:v>6.1</c:v>
                </c:pt>
                <c:pt idx="1">
                  <c:v>6.01</c:v>
                </c:pt>
                <c:pt idx="2">
                  <c:v>6</c:v>
                </c:pt>
                <c:pt idx="3">
                  <c:v>6.05</c:v>
                </c:pt>
                <c:pt idx="4">
                  <c:v>6.34</c:v>
                </c:pt>
                <c:pt idx="5">
                  <c:v>6.01</c:v>
                </c:pt>
                <c:pt idx="8">
                  <c:v>6.4</c:v>
                </c:pt>
                <c:pt idx="10">
                  <c:v>6.1</c:v>
                </c:pt>
                <c:pt idx="16">
                  <c:v>6</c:v>
                </c:pt>
                <c:pt idx="18">
                  <c:v>6.5</c:v>
                </c:pt>
                <c:pt idx="19">
                  <c:v>6.2</c:v>
                </c:pt>
              </c:numCache>
            </c:numRef>
          </c:yVal>
          <c:smooth val="0"/>
          <c:extLst>
            <c:ext xmlns:c16="http://schemas.microsoft.com/office/drawing/2014/chart" uri="{C3380CC4-5D6E-409C-BE32-E72D297353CC}">
              <c16:uniqueId val="{00000000-66B6-4022-808B-828B1EAA4C71}"/>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data'!$AT$30:$AT$54</c:f>
              <c:numCache>
                <c:formatCode>General</c:formatCode>
                <c:ptCount val="25"/>
                <c:pt idx="0">
                  <c:v>175</c:v>
                </c:pt>
                <c:pt idx="1">
                  <c:v>160</c:v>
                </c:pt>
                <c:pt idx="2">
                  <c:v>190</c:v>
                </c:pt>
                <c:pt idx="3">
                  <c:v>110</c:v>
                </c:pt>
                <c:pt idx="4">
                  <c:v>730</c:v>
                </c:pt>
                <c:pt idx="5">
                  <c:v>350</c:v>
                </c:pt>
                <c:pt idx="6">
                  <c:v>240</c:v>
                </c:pt>
                <c:pt idx="7">
                  <c:v>250</c:v>
                </c:pt>
                <c:pt idx="8">
                  <c:v>240</c:v>
                </c:pt>
                <c:pt idx="9">
                  <c:v>170</c:v>
                </c:pt>
                <c:pt idx="10">
                  <c:v>150</c:v>
                </c:pt>
                <c:pt idx="11">
                  <c:v>140</c:v>
                </c:pt>
                <c:pt idx="12">
                  <c:v>190</c:v>
                </c:pt>
                <c:pt idx="14">
                  <c:v>24.5</c:v>
                </c:pt>
                <c:pt idx="15">
                  <c:v>41.63</c:v>
                </c:pt>
                <c:pt idx="16">
                  <c:v>27.25</c:v>
                </c:pt>
                <c:pt idx="17">
                  <c:v>34</c:v>
                </c:pt>
                <c:pt idx="19">
                  <c:v>42.04</c:v>
                </c:pt>
                <c:pt idx="20">
                  <c:v>41.18</c:v>
                </c:pt>
                <c:pt idx="21">
                  <c:v>48.82</c:v>
                </c:pt>
                <c:pt idx="22">
                  <c:v>34.42</c:v>
                </c:pt>
                <c:pt idx="23">
                  <c:v>52.9</c:v>
                </c:pt>
                <c:pt idx="24">
                  <c:v>33.75</c:v>
                </c:pt>
              </c:numCache>
            </c:numRef>
          </c:xVal>
          <c:yVal>
            <c:numRef>
              <c:f>'Regional data'!$R$30:$R$54</c:f>
              <c:numCache>
                <c:formatCode>General</c:formatCode>
                <c:ptCount val="25"/>
                <c:pt idx="0">
                  <c:v>5.2750000000000004</c:v>
                </c:pt>
                <c:pt idx="1">
                  <c:v>5.0999999999999996</c:v>
                </c:pt>
                <c:pt idx="2">
                  <c:v>5.45</c:v>
                </c:pt>
                <c:pt idx="14">
                  <c:v>6.44</c:v>
                </c:pt>
                <c:pt idx="15">
                  <c:v>6.4</c:v>
                </c:pt>
                <c:pt idx="16">
                  <c:v>6.25</c:v>
                </c:pt>
                <c:pt idx="17">
                  <c:v>6.1</c:v>
                </c:pt>
                <c:pt idx="22">
                  <c:v>6.6</c:v>
                </c:pt>
                <c:pt idx="23">
                  <c:v>6.1</c:v>
                </c:pt>
                <c:pt idx="24">
                  <c:v>6.65</c:v>
                </c:pt>
              </c:numCache>
            </c:numRef>
          </c:yVal>
          <c:smooth val="0"/>
          <c:extLst>
            <c:ext xmlns:c16="http://schemas.microsoft.com/office/drawing/2014/chart" uri="{C3380CC4-5D6E-409C-BE32-E72D297353CC}">
              <c16:uniqueId val="{00000001-66B6-4022-808B-828B1EAA4C71}"/>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data'!$AT$50:$AT$57</c:f>
              <c:numCache>
                <c:formatCode>General</c:formatCode>
                <c:ptCount val="8"/>
                <c:pt idx="0">
                  <c:v>41.18</c:v>
                </c:pt>
                <c:pt idx="1">
                  <c:v>48.82</c:v>
                </c:pt>
                <c:pt idx="2">
                  <c:v>34.42</c:v>
                </c:pt>
                <c:pt idx="3">
                  <c:v>52.9</c:v>
                </c:pt>
                <c:pt idx="4">
                  <c:v>33.75</c:v>
                </c:pt>
                <c:pt idx="7">
                  <c:v>21.81</c:v>
                </c:pt>
              </c:numCache>
            </c:numRef>
          </c:xVal>
          <c:yVal>
            <c:numRef>
              <c:f>'Regional data'!$R$57:$R$61</c:f>
              <c:numCache>
                <c:formatCode>General</c:formatCode>
                <c:ptCount val="5"/>
                <c:pt idx="0">
                  <c:v>6</c:v>
                </c:pt>
                <c:pt idx="3">
                  <c:v>6.7</c:v>
                </c:pt>
                <c:pt idx="4">
                  <c:v>6.2</c:v>
                </c:pt>
              </c:numCache>
            </c:numRef>
          </c:yVal>
          <c:smooth val="0"/>
          <c:extLst>
            <c:ext xmlns:c16="http://schemas.microsoft.com/office/drawing/2014/chart" uri="{C3380CC4-5D6E-409C-BE32-E72D297353CC}">
              <c16:uniqueId val="{00000002-66B6-4022-808B-828B1EAA4C71}"/>
            </c:ext>
          </c:extLst>
        </c:ser>
        <c:dLbls>
          <c:showLegendKey val="0"/>
          <c:showVal val="0"/>
          <c:showCatName val="0"/>
          <c:showSerName val="0"/>
          <c:showPercent val="0"/>
          <c:showBubbleSize val="0"/>
        </c:dLbls>
        <c:axId val="1216781967"/>
        <c:axId val="1216783215"/>
        <c:extLst/>
      </c:scatterChart>
      <c:valAx>
        <c:axId val="1216781967"/>
        <c:scaling>
          <c:orientation val="minMax"/>
          <c:max val="2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Fe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min val="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pH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Cl vs As</a:t>
            </a:r>
          </a:p>
        </c:rich>
      </c:tx>
      <c:layout>
        <c:manualLayout>
          <c:xMode val="edge"/>
          <c:yMode val="edge"/>
          <c:x val="0.43205847264575731"/>
          <c:y val="3.32236963810089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data'!$AD$8:$AD$27</c:f>
              <c:numCache>
                <c:formatCode>General</c:formatCode>
                <c:ptCount val="20"/>
                <c:pt idx="0">
                  <c:v>84700</c:v>
                </c:pt>
                <c:pt idx="1">
                  <c:v>75710</c:v>
                </c:pt>
                <c:pt idx="2">
                  <c:v>84500</c:v>
                </c:pt>
                <c:pt idx="3">
                  <c:v>78000</c:v>
                </c:pt>
                <c:pt idx="4">
                  <c:v>75000</c:v>
                </c:pt>
                <c:pt idx="7">
                  <c:v>81000</c:v>
                </c:pt>
                <c:pt idx="8">
                  <c:v>76000</c:v>
                </c:pt>
                <c:pt idx="10">
                  <c:v>84700</c:v>
                </c:pt>
                <c:pt idx="11">
                  <c:v>75710</c:v>
                </c:pt>
                <c:pt idx="16">
                  <c:v>84500</c:v>
                </c:pt>
                <c:pt idx="17">
                  <c:v>78020</c:v>
                </c:pt>
                <c:pt idx="18">
                  <c:v>77700</c:v>
                </c:pt>
                <c:pt idx="19">
                  <c:v>75500</c:v>
                </c:pt>
              </c:numCache>
            </c:numRef>
          </c:xVal>
          <c:yVal>
            <c:numRef>
              <c:f>'Regional data'!$BF$8:$BF$27</c:f>
              <c:numCache>
                <c:formatCode>General</c:formatCode>
                <c:ptCount val="20"/>
                <c:pt idx="11">
                  <c:v>6.6499999999999997E-3</c:v>
                </c:pt>
                <c:pt idx="17">
                  <c:v>1.15E-2</c:v>
                </c:pt>
              </c:numCache>
            </c:numRef>
          </c:yVal>
          <c:smooth val="0"/>
          <c:extLst>
            <c:ext xmlns:c16="http://schemas.microsoft.com/office/drawing/2014/chart" uri="{C3380CC4-5D6E-409C-BE32-E72D297353CC}">
              <c16:uniqueId val="{00000000-8969-4DAF-8DA6-D98956FB3FD6}"/>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data'!$AD$30:$AD$54</c:f>
              <c:numCache>
                <c:formatCode>General</c:formatCode>
                <c:ptCount val="25"/>
                <c:pt idx="0">
                  <c:v>145000</c:v>
                </c:pt>
                <c:pt idx="1">
                  <c:v>150000</c:v>
                </c:pt>
                <c:pt idx="2">
                  <c:v>140000</c:v>
                </c:pt>
                <c:pt idx="3">
                  <c:v>150000</c:v>
                </c:pt>
                <c:pt idx="4">
                  <c:v>130000</c:v>
                </c:pt>
                <c:pt idx="5">
                  <c:v>140000</c:v>
                </c:pt>
                <c:pt idx="6">
                  <c:v>150000</c:v>
                </c:pt>
                <c:pt idx="7">
                  <c:v>150000</c:v>
                </c:pt>
                <c:pt idx="8">
                  <c:v>150000</c:v>
                </c:pt>
                <c:pt idx="9">
                  <c:v>150000</c:v>
                </c:pt>
                <c:pt idx="10">
                  <c:v>160000</c:v>
                </c:pt>
                <c:pt idx="11">
                  <c:v>160000</c:v>
                </c:pt>
                <c:pt idx="12">
                  <c:v>140000</c:v>
                </c:pt>
                <c:pt idx="13">
                  <c:v>1.82E-3</c:v>
                </c:pt>
                <c:pt idx="14">
                  <c:v>61330</c:v>
                </c:pt>
                <c:pt idx="15">
                  <c:v>62.9</c:v>
                </c:pt>
                <c:pt idx="16">
                  <c:v>61685</c:v>
                </c:pt>
                <c:pt idx="17">
                  <c:v>66645</c:v>
                </c:pt>
                <c:pt idx="18">
                  <c:v>64875</c:v>
                </c:pt>
                <c:pt idx="22">
                  <c:v>62100</c:v>
                </c:pt>
                <c:pt idx="23">
                  <c:v>66200</c:v>
                </c:pt>
                <c:pt idx="24">
                  <c:v>67000</c:v>
                </c:pt>
              </c:numCache>
            </c:numRef>
          </c:xVal>
          <c:yVal>
            <c:numRef>
              <c:f>'Regional data'!$BF$30:$BF$54</c:f>
              <c:numCache>
                <c:formatCode>General</c:formatCode>
                <c:ptCount val="25"/>
              </c:numCache>
            </c:numRef>
          </c:yVal>
          <c:smooth val="0"/>
          <c:extLst>
            <c:ext xmlns:c16="http://schemas.microsoft.com/office/drawing/2014/chart" uri="{C3380CC4-5D6E-409C-BE32-E72D297353CC}">
              <c16:uniqueId val="{00000001-8969-4DAF-8DA6-D98956FB3FD6}"/>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data'!$AD$50:$AD$57</c:f>
              <c:numCache>
                <c:formatCode>General</c:formatCode>
                <c:ptCount val="8"/>
                <c:pt idx="2">
                  <c:v>62100</c:v>
                </c:pt>
                <c:pt idx="3">
                  <c:v>66200</c:v>
                </c:pt>
                <c:pt idx="4">
                  <c:v>67000</c:v>
                </c:pt>
                <c:pt idx="7">
                  <c:v>49800</c:v>
                </c:pt>
              </c:numCache>
            </c:numRef>
          </c:xVal>
          <c:yVal>
            <c:numRef>
              <c:f>'Regional data'!$BF$57:$BF$61</c:f>
              <c:numCache>
                <c:formatCode>General</c:formatCode>
                <c:ptCount val="5"/>
              </c:numCache>
            </c:numRef>
          </c:yVal>
          <c:smooth val="0"/>
          <c:extLst>
            <c:ext xmlns:c16="http://schemas.microsoft.com/office/drawing/2014/chart" uri="{C3380CC4-5D6E-409C-BE32-E72D297353CC}">
              <c16:uniqueId val="{00000002-8969-4DAF-8DA6-D98956FB3FD6}"/>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Cl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As content</a:t>
                </a:r>
                <a:r>
                  <a:rPr lang="nl-NL" baseline="0"/>
                  <a:t> (mg/L)</a:t>
                </a:r>
                <a:endParaRPr lang="nl-NL"/>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Cl vs HCO3</a:t>
            </a:r>
          </a:p>
        </c:rich>
      </c:tx>
      <c:layout>
        <c:manualLayout>
          <c:xMode val="edge"/>
          <c:yMode val="edge"/>
          <c:x val="0.43205847264575731"/>
          <c:y val="3.32236963810089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data'!$AD$8:$AD$27</c:f>
              <c:numCache>
                <c:formatCode>General</c:formatCode>
                <c:ptCount val="20"/>
                <c:pt idx="0">
                  <c:v>84700</c:v>
                </c:pt>
                <c:pt idx="1">
                  <c:v>75710</c:v>
                </c:pt>
                <c:pt idx="2">
                  <c:v>84500</c:v>
                </c:pt>
                <c:pt idx="3">
                  <c:v>78000</c:v>
                </c:pt>
                <c:pt idx="4">
                  <c:v>75000</c:v>
                </c:pt>
                <c:pt idx="7">
                  <c:v>81000</c:v>
                </c:pt>
                <c:pt idx="8">
                  <c:v>76000</c:v>
                </c:pt>
                <c:pt idx="10">
                  <c:v>84700</c:v>
                </c:pt>
                <c:pt idx="11">
                  <c:v>75710</c:v>
                </c:pt>
                <c:pt idx="16">
                  <c:v>84500</c:v>
                </c:pt>
                <c:pt idx="17">
                  <c:v>78020</c:v>
                </c:pt>
                <c:pt idx="18">
                  <c:v>77700</c:v>
                </c:pt>
                <c:pt idx="19">
                  <c:v>75500</c:v>
                </c:pt>
              </c:numCache>
            </c:numRef>
          </c:xVal>
          <c:yVal>
            <c:numRef>
              <c:f>'Regional data'!$AH$8:$AH$27</c:f>
              <c:numCache>
                <c:formatCode>General</c:formatCode>
                <c:ptCount val="20"/>
                <c:pt idx="0">
                  <c:v>170</c:v>
                </c:pt>
                <c:pt idx="1">
                  <c:v>151</c:v>
                </c:pt>
                <c:pt idx="2">
                  <c:v>175</c:v>
                </c:pt>
                <c:pt idx="4">
                  <c:v>21</c:v>
                </c:pt>
                <c:pt idx="7">
                  <c:v>170</c:v>
                </c:pt>
                <c:pt idx="8">
                  <c:v>160</c:v>
                </c:pt>
                <c:pt idx="9">
                  <c:v>260</c:v>
                </c:pt>
                <c:pt idx="10">
                  <c:v>170</c:v>
                </c:pt>
                <c:pt idx="11">
                  <c:v>151</c:v>
                </c:pt>
                <c:pt idx="16">
                  <c:v>175</c:v>
                </c:pt>
                <c:pt idx="17">
                  <c:v>166</c:v>
                </c:pt>
                <c:pt idx="18">
                  <c:v>200</c:v>
                </c:pt>
                <c:pt idx="19">
                  <c:v>195</c:v>
                </c:pt>
              </c:numCache>
            </c:numRef>
          </c:yVal>
          <c:smooth val="0"/>
          <c:extLst>
            <c:ext xmlns:c16="http://schemas.microsoft.com/office/drawing/2014/chart" uri="{C3380CC4-5D6E-409C-BE32-E72D297353CC}">
              <c16:uniqueId val="{00000000-ED61-4A5C-A39D-C700140703A5}"/>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data'!$AD$30:$AD$54</c:f>
              <c:numCache>
                <c:formatCode>General</c:formatCode>
                <c:ptCount val="25"/>
                <c:pt idx="0">
                  <c:v>145000</c:v>
                </c:pt>
                <c:pt idx="1">
                  <c:v>150000</c:v>
                </c:pt>
                <c:pt idx="2">
                  <c:v>140000</c:v>
                </c:pt>
                <c:pt idx="3">
                  <c:v>150000</c:v>
                </c:pt>
                <c:pt idx="4">
                  <c:v>130000</c:v>
                </c:pt>
                <c:pt idx="5">
                  <c:v>140000</c:v>
                </c:pt>
                <c:pt idx="6">
                  <c:v>150000</c:v>
                </c:pt>
                <c:pt idx="7">
                  <c:v>150000</c:v>
                </c:pt>
                <c:pt idx="8">
                  <c:v>150000</c:v>
                </c:pt>
                <c:pt idx="9">
                  <c:v>150000</c:v>
                </c:pt>
                <c:pt idx="10">
                  <c:v>160000</c:v>
                </c:pt>
                <c:pt idx="11">
                  <c:v>160000</c:v>
                </c:pt>
                <c:pt idx="12">
                  <c:v>140000</c:v>
                </c:pt>
                <c:pt idx="13">
                  <c:v>1.82E-3</c:v>
                </c:pt>
                <c:pt idx="14">
                  <c:v>61330</c:v>
                </c:pt>
                <c:pt idx="15">
                  <c:v>62.9</c:v>
                </c:pt>
                <c:pt idx="16">
                  <c:v>61685</c:v>
                </c:pt>
                <c:pt idx="17">
                  <c:v>66645</c:v>
                </c:pt>
                <c:pt idx="18">
                  <c:v>64875</c:v>
                </c:pt>
                <c:pt idx="22">
                  <c:v>62100</c:v>
                </c:pt>
                <c:pt idx="23">
                  <c:v>66200</c:v>
                </c:pt>
                <c:pt idx="24">
                  <c:v>67000</c:v>
                </c:pt>
              </c:numCache>
            </c:numRef>
          </c:xVal>
          <c:yVal>
            <c:numRef>
              <c:f>'Regional data'!$AH$30:$AH$54</c:f>
              <c:numCache>
                <c:formatCode>General</c:formatCode>
                <c:ptCount val="25"/>
                <c:pt idx="3">
                  <c:v>600</c:v>
                </c:pt>
                <c:pt idx="4">
                  <c:v>670</c:v>
                </c:pt>
                <c:pt idx="5">
                  <c:v>610</c:v>
                </c:pt>
                <c:pt idx="6">
                  <c:v>570</c:v>
                </c:pt>
                <c:pt idx="7">
                  <c:v>580</c:v>
                </c:pt>
                <c:pt idx="8">
                  <c:v>560</c:v>
                </c:pt>
                <c:pt idx="9">
                  <c:v>540</c:v>
                </c:pt>
                <c:pt idx="10">
                  <c:v>520</c:v>
                </c:pt>
                <c:pt idx="11">
                  <c:v>500</c:v>
                </c:pt>
                <c:pt idx="12">
                  <c:v>610</c:v>
                </c:pt>
                <c:pt idx="13">
                  <c:v>9.6500000000000004E-4</c:v>
                </c:pt>
                <c:pt idx="14">
                  <c:v>176</c:v>
                </c:pt>
                <c:pt idx="15">
                  <c:v>165</c:v>
                </c:pt>
                <c:pt idx="16">
                  <c:v>183</c:v>
                </c:pt>
                <c:pt idx="17">
                  <c:v>195</c:v>
                </c:pt>
                <c:pt idx="18">
                  <c:v>200</c:v>
                </c:pt>
                <c:pt idx="22">
                  <c:v>160</c:v>
                </c:pt>
                <c:pt idx="23">
                  <c:v>175</c:v>
                </c:pt>
                <c:pt idx="24">
                  <c:v>193</c:v>
                </c:pt>
              </c:numCache>
            </c:numRef>
          </c:yVal>
          <c:smooth val="0"/>
          <c:extLst>
            <c:ext xmlns:c16="http://schemas.microsoft.com/office/drawing/2014/chart" uri="{C3380CC4-5D6E-409C-BE32-E72D297353CC}">
              <c16:uniqueId val="{00000001-ED61-4A5C-A39D-C700140703A5}"/>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data'!$AD$50:$AD$57</c:f>
              <c:numCache>
                <c:formatCode>General</c:formatCode>
                <c:ptCount val="8"/>
                <c:pt idx="2">
                  <c:v>62100</c:v>
                </c:pt>
                <c:pt idx="3">
                  <c:v>66200</c:v>
                </c:pt>
                <c:pt idx="4">
                  <c:v>67000</c:v>
                </c:pt>
                <c:pt idx="7">
                  <c:v>49800</c:v>
                </c:pt>
              </c:numCache>
            </c:numRef>
          </c:xVal>
          <c:yVal>
            <c:numRef>
              <c:f>'Regional data'!$AH$57:$AH$61</c:f>
              <c:numCache>
                <c:formatCode>General</c:formatCode>
                <c:ptCount val="5"/>
                <c:pt idx="0">
                  <c:v>355</c:v>
                </c:pt>
                <c:pt idx="3">
                  <c:v>360</c:v>
                </c:pt>
                <c:pt idx="4">
                  <c:v>460</c:v>
                </c:pt>
              </c:numCache>
            </c:numRef>
          </c:yVal>
          <c:smooth val="0"/>
          <c:extLst>
            <c:ext xmlns:c16="http://schemas.microsoft.com/office/drawing/2014/chart" uri="{C3380CC4-5D6E-409C-BE32-E72D297353CC}">
              <c16:uniqueId val="{00000002-ED61-4A5C-A39D-C700140703A5}"/>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Cl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HCO3 content</a:t>
                </a:r>
                <a:r>
                  <a:rPr lang="nl-NL" baseline="0"/>
                  <a:t> (mg/L)</a:t>
                </a:r>
                <a:endParaRPr lang="nl-NL"/>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HCO3 vs pH</a:t>
            </a:r>
          </a:p>
        </c:rich>
      </c:tx>
      <c:layout>
        <c:manualLayout>
          <c:xMode val="edge"/>
          <c:yMode val="edge"/>
          <c:x val="0.43205847264575731"/>
          <c:y val="3.32236963810089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data'!$AH$8:$AH$27</c:f>
              <c:numCache>
                <c:formatCode>General</c:formatCode>
                <c:ptCount val="20"/>
                <c:pt idx="0">
                  <c:v>170</c:v>
                </c:pt>
                <c:pt idx="1">
                  <c:v>151</c:v>
                </c:pt>
                <c:pt idx="2">
                  <c:v>175</c:v>
                </c:pt>
                <c:pt idx="4">
                  <c:v>21</c:v>
                </c:pt>
                <c:pt idx="7">
                  <c:v>170</c:v>
                </c:pt>
                <c:pt idx="8">
                  <c:v>160</c:v>
                </c:pt>
                <c:pt idx="9">
                  <c:v>260</c:v>
                </c:pt>
                <c:pt idx="10">
                  <c:v>170</c:v>
                </c:pt>
                <c:pt idx="11">
                  <c:v>151</c:v>
                </c:pt>
                <c:pt idx="16">
                  <c:v>175</c:v>
                </c:pt>
                <c:pt idx="17">
                  <c:v>166</c:v>
                </c:pt>
                <c:pt idx="18">
                  <c:v>200</c:v>
                </c:pt>
                <c:pt idx="19">
                  <c:v>195</c:v>
                </c:pt>
              </c:numCache>
            </c:numRef>
          </c:xVal>
          <c:yVal>
            <c:numRef>
              <c:f>'Regional data'!$R$8:$R$27</c:f>
              <c:numCache>
                <c:formatCode>General</c:formatCode>
                <c:ptCount val="20"/>
                <c:pt idx="0">
                  <c:v>6.1</c:v>
                </c:pt>
                <c:pt idx="1">
                  <c:v>6.01</c:v>
                </c:pt>
                <c:pt idx="2">
                  <c:v>6</c:v>
                </c:pt>
                <c:pt idx="3">
                  <c:v>6.05</c:v>
                </c:pt>
                <c:pt idx="4">
                  <c:v>6.34</c:v>
                </c:pt>
                <c:pt idx="5">
                  <c:v>6.01</c:v>
                </c:pt>
                <c:pt idx="8">
                  <c:v>6.4</c:v>
                </c:pt>
                <c:pt idx="10">
                  <c:v>6.1</c:v>
                </c:pt>
                <c:pt idx="16">
                  <c:v>6</c:v>
                </c:pt>
                <c:pt idx="18">
                  <c:v>6.5</c:v>
                </c:pt>
                <c:pt idx="19">
                  <c:v>6.2</c:v>
                </c:pt>
              </c:numCache>
            </c:numRef>
          </c:yVal>
          <c:smooth val="0"/>
          <c:extLst>
            <c:ext xmlns:c16="http://schemas.microsoft.com/office/drawing/2014/chart" uri="{C3380CC4-5D6E-409C-BE32-E72D297353CC}">
              <c16:uniqueId val="{00000000-665F-4D87-AED8-612BF29AAB7E}"/>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data'!$AH$30:$AH$54</c:f>
              <c:numCache>
                <c:formatCode>General</c:formatCode>
                <c:ptCount val="25"/>
                <c:pt idx="3">
                  <c:v>600</c:v>
                </c:pt>
                <c:pt idx="4">
                  <c:v>670</c:v>
                </c:pt>
                <c:pt idx="5">
                  <c:v>610</c:v>
                </c:pt>
                <c:pt idx="6">
                  <c:v>570</c:v>
                </c:pt>
                <c:pt idx="7">
                  <c:v>580</c:v>
                </c:pt>
                <c:pt idx="8">
                  <c:v>560</c:v>
                </c:pt>
                <c:pt idx="9">
                  <c:v>540</c:v>
                </c:pt>
                <c:pt idx="10">
                  <c:v>520</c:v>
                </c:pt>
                <c:pt idx="11">
                  <c:v>500</c:v>
                </c:pt>
                <c:pt idx="12">
                  <c:v>610</c:v>
                </c:pt>
                <c:pt idx="13">
                  <c:v>9.6500000000000004E-4</c:v>
                </c:pt>
                <c:pt idx="14">
                  <c:v>176</c:v>
                </c:pt>
                <c:pt idx="15">
                  <c:v>165</c:v>
                </c:pt>
                <c:pt idx="16">
                  <c:v>183</c:v>
                </c:pt>
                <c:pt idx="17">
                  <c:v>195</c:v>
                </c:pt>
                <c:pt idx="18">
                  <c:v>200</c:v>
                </c:pt>
                <c:pt idx="22">
                  <c:v>160</c:v>
                </c:pt>
                <c:pt idx="23">
                  <c:v>175</c:v>
                </c:pt>
                <c:pt idx="24">
                  <c:v>193</c:v>
                </c:pt>
              </c:numCache>
            </c:numRef>
          </c:xVal>
          <c:yVal>
            <c:numRef>
              <c:f>'Regional data'!$R$30:$R$54</c:f>
              <c:numCache>
                <c:formatCode>General</c:formatCode>
                <c:ptCount val="25"/>
                <c:pt idx="0">
                  <c:v>5.2750000000000004</c:v>
                </c:pt>
                <c:pt idx="1">
                  <c:v>5.0999999999999996</c:v>
                </c:pt>
                <c:pt idx="2">
                  <c:v>5.45</c:v>
                </c:pt>
                <c:pt idx="14">
                  <c:v>6.44</c:v>
                </c:pt>
                <c:pt idx="15">
                  <c:v>6.4</c:v>
                </c:pt>
                <c:pt idx="16">
                  <c:v>6.25</c:v>
                </c:pt>
                <c:pt idx="17">
                  <c:v>6.1</c:v>
                </c:pt>
                <c:pt idx="22">
                  <c:v>6.6</c:v>
                </c:pt>
                <c:pt idx="23">
                  <c:v>6.1</c:v>
                </c:pt>
                <c:pt idx="24">
                  <c:v>6.65</c:v>
                </c:pt>
              </c:numCache>
            </c:numRef>
          </c:yVal>
          <c:smooth val="0"/>
          <c:extLst>
            <c:ext xmlns:c16="http://schemas.microsoft.com/office/drawing/2014/chart" uri="{C3380CC4-5D6E-409C-BE32-E72D297353CC}">
              <c16:uniqueId val="{00000001-665F-4D87-AED8-612BF29AAB7E}"/>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data'!$AH$50:$AH$57</c:f>
              <c:numCache>
                <c:formatCode>General</c:formatCode>
                <c:ptCount val="8"/>
                <c:pt idx="2">
                  <c:v>160</c:v>
                </c:pt>
                <c:pt idx="3">
                  <c:v>175</c:v>
                </c:pt>
                <c:pt idx="4">
                  <c:v>193</c:v>
                </c:pt>
                <c:pt idx="7">
                  <c:v>355</c:v>
                </c:pt>
              </c:numCache>
            </c:numRef>
          </c:xVal>
          <c:yVal>
            <c:numRef>
              <c:f>'Regional data'!$R$57:$R$61</c:f>
              <c:numCache>
                <c:formatCode>General</c:formatCode>
                <c:ptCount val="5"/>
                <c:pt idx="0">
                  <c:v>6</c:v>
                </c:pt>
                <c:pt idx="3">
                  <c:v>6.7</c:v>
                </c:pt>
                <c:pt idx="4">
                  <c:v>6.2</c:v>
                </c:pt>
              </c:numCache>
            </c:numRef>
          </c:yVal>
          <c:smooth val="0"/>
          <c:extLst>
            <c:ext xmlns:c16="http://schemas.microsoft.com/office/drawing/2014/chart" uri="{C3380CC4-5D6E-409C-BE32-E72D297353CC}">
              <c16:uniqueId val="{00000002-665F-4D87-AED8-612BF29AAB7E}"/>
            </c:ext>
          </c:extLst>
        </c:ser>
        <c:dLbls>
          <c:showLegendKey val="0"/>
          <c:showVal val="0"/>
          <c:showCatName val="0"/>
          <c:showSerName val="0"/>
          <c:showPercent val="0"/>
          <c:showBubbleSize val="0"/>
        </c:dLbls>
        <c:axId val="1216781967"/>
        <c:axId val="1216783215"/>
        <c:extLst/>
      </c:scatterChart>
      <c:valAx>
        <c:axId val="1216781967"/>
        <c:scaling>
          <c:orientation val="minMax"/>
          <c:max val="2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HCO3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pH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HCO3 vs SO4</a:t>
            </a:r>
          </a:p>
        </c:rich>
      </c:tx>
      <c:layout>
        <c:manualLayout>
          <c:xMode val="edge"/>
          <c:yMode val="edge"/>
          <c:x val="0.43205847264575731"/>
          <c:y val="3.32236963810089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data'!$AH$8:$AH$27</c:f>
              <c:numCache>
                <c:formatCode>General</c:formatCode>
                <c:ptCount val="20"/>
                <c:pt idx="0">
                  <c:v>170</c:v>
                </c:pt>
                <c:pt idx="1">
                  <c:v>151</c:v>
                </c:pt>
                <c:pt idx="2">
                  <c:v>175</c:v>
                </c:pt>
                <c:pt idx="4">
                  <c:v>21</c:v>
                </c:pt>
                <c:pt idx="7">
                  <c:v>170</c:v>
                </c:pt>
                <c:pt idx="8">
                  <c:v>160</c:v>
                </c:pt>
                <c:pt idx="9">
                  <c:v>260</c:v>
                </c:pt>
                <c:pt idx="10">
                  <c:v>170</c:v>
                </c:pt>
                <c:pt idx="11">
                  <c:v>151</c:v>
                </c:pt>
                <c:pt idx="16">
                  <c:v>175</c:v>
                </c:pt>
                <c:pt idx="17">
                  <c:v>166</c:v>
                </c:pt>
                <c:pt idx="18">
                  <c:v>200</c:v>
                </c:pt>
                <c:pt idx="19">
                  <c:v>195</c:v>
                </c:pt>
              </c:numCache>
            </c:numRef>
          </c:xVal>
          <c:yVal>
            <c:numRef>
              <c:f>'Regional data'!$AI$8:$AI$27</c:f>
              <c:numCache>
                <c:formatCode>General</c:formatCode>
                <c:ptCount val="20"/>
                <c:pt idx="3">
                  <c:v>330</c:v>
                </c:pt>
                <c:pt idx="4">
                  <c:v>320</c:v>
                </c:pt>
                <c:pt idx="7">
                  <c:v>95</c:v>
                </c:pt>
                <c:pt idx="8">
                  <c:v>128</c:v>
                </c:pt>
                <c:pt idx="10">
                  <c:v>195</c:v>
                </c:pt>
                <c:pt idx="11">
                  <c:v>200</c:v>
                </c:pt>
                <c:pt idx="16">
                  <c:v>200</c:v>
                </c:pt>
                <c:pt idx="17">
                  <c:v>189</c:v>
                </c:pt>
                <c:pt idx="18">
                  <c:v>59</c:v>
                </c:pt>
                <c:pt idx="19">
                  <c:v>49</c:v>
                </c:pt>
              </c:numCache>
            </c:numRef>
          </c:yVal>
          <c:smooth val="0"/>
          <c:extLst>
            <c:ext xmlns:c16="http://schemas.microsoft.com/office/drawing/2014/chart" uri="{C3380CC4-5D6E-409C-BE32-E72D297353CC}">
              <c16:uniqueId val="{00000000-501A-4C86-9DB9-5101BAB70649}"/>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data'!$AH$30:$AH$54</c:f>
              <c:numCache>
                <c:formatCode>General</c:formatCode>
                <c:ptCount val="25"/>
                <c:pt idx="3">
                  <c:v>600</c:v>
                </c:pt>
                <c:pt idx="4">
                  <c:v>670</c:v>
                </c:pt>
                <c:pt idx="5">
                  <c:v>610</c:v>
                </c:pt>
                <c:pt idx="6">
                  <c:v>570</c:v>
                </c:pt>
                <c:pt idx="7">
                  <c:v>580</c:v>
                </c:pt>
                <c:pt idx="8">
                  <c:v>560</c:v>
                </c:pt>
                <c:pt idx="9">
                  <c:v>540</c:v>
                </c:pt>
                <c:pt idx="10">
                  <c:v>520</c:v>
                </c:pt>
                <c:pt idx="11">
                  <c:v>500</c:v>
                </c:pt>
                <c:pt idx="12">
                  <c:v>610</c:v>
                </c:pt>
                <c:pt idx="13">
                  <c:v>9.6500000000000004E-4</c:v>
                </c:pt>
                <c:pt idx="14">
                  <c:v>176</c:v>
                </c:pt>
                <c:pt idx="15">
                  <c:v>165</c:v>
                </c:pt>
                <c:pt idx="16">
                  <c:v>183</c:v>
                </c:pt>
                <c:pt idx="17">
                  <c:v>195</c:v>
                </c:pt>
                <c:pt idx="18">
                  <c:v>200</c:v>
                </c:pt>
                <c:pt idx="22">
                  <c:v>160</c:v>
                </c:pt>
                <c:pt idx="23">
                  <c:v>175</c:v>
                </c:pt>
                <c:pt idx="24">
                  <c:v>193</c:v>
                </c:pt>
              </c:numCache>
            </c:numRef>
          </c:xVal>
          <c:yVal>
            <c:numRef>
              <c:f>'Regional data'!$AI$30:$AI$54</c:f>
              <c:numCache>
                <c:formatCode>General</c:formatCode>
                <c:ptCount val="25"/>
                <c:pt idx="0">
                  <c:v>585</c:v>
                </c:pt>
                <c:pt idx="1">
                  <c:v>560</c:v>
                </c:pt>
                <c:pt idx="2">
                  <c:v>610</c:v>
                </c:pt>
                <c:pt idx="13">
                  <c:v>1.57E-3</c:v>
                </c:pt>
                <c:pt idx="14">
                  <c:v>155</c:v>
                </c:pt>
                <c:pt idx="16">
                  <c:v>175</c:v>
                </c:pt>
                <c:pt idx="17">
                  <c:v>155</c:v>
                </c:pt>
                <c:pt idx="18">
                  <c:v>100</c:v>
                </c:pt>
                <c:pt idx="24">
                  <c:v>165</c:v>
                </c:pt>
              </c:numCache>
            </c:numRef>
          </c:yVal>
          <c:smooth val="0"/>
          <c:extLst>
            <c:ext xmlns:c16="http://schemas.microsoft.com/office/drawing/2014/chart" uri="{C3380CC4-5D6E-409C-BE32-E72D297353CC}">
              <c16:uniqueId val="{00000001-501A-4C86-9DB9-5101BAB70649}"/>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data'!$AH$50:$AH$57</c:f>
              <c:numCache>
                <c:formatCode>General</c:formatCode>
                <c:ptCount val="8"/>
                <c:pt idx="2">
                  <c:v>160</c:v>
                </c:pt>
                <c:pt idx="3">
                  <c:v>175</c:v>
                </c:pt>
                <c:pt idx="4">
                  <c:v>193</c:v>
                </c:pt>
                <c:pt idx="7">
                  <c:v>355</c:v>
                </c:pt>
              </c:numCache>
            </c:numRef>
          </c:xVal>
          <c:yVal>
            <c:numRef>
              <c:f>'Regional data'!$AI$57:$AI$61</c:f>
              <c:numCache>
                <c:formatCode>General</c:formatCode>
                <c:ptCount val="5"/>
                <c:pt idx="0">
                  <c:v>165</c:v>
                </c:pt>
                <c:pt idx="3">
                  <c:v>15</c:v>
                </c:pt>
                <c:pt idx="4">
                  <c:v>175</c:v>
                </c:pt>
              </c:numCache>
            </c:numRef>
          </c:yVal>
          <c:smooth val="0"/>
          <c:extLst>
            <c:ext xmlns:c16="http://schemas.microsoft.com/office/drawing/2014/chart" uri="{C3380CC4-5D6E-409C-BE32-E72D297353CC}">
              <c16:uniqueId val="{00000002-501A-4C86-9DB9-5101BAB70649}"/>
            </c:ext>
          </c:extLst>
        </c:ser>
        <c:dLbls>
          <c:showLegendKey val="0"/>
          <c:showVal val="0"/>
          <c:showCatName val="0"/>
          <c:showSerName val="0"/>
          <c:showPercent val="0"/>
          <c:showBubbleSize val="0"/>
        </c:dLbls>
        <c:axId val="1216781967"/>
        <c:axId val="1216783215"/>
        <c:extLst/>
      </c:scatterChart>
      <c:valAx>
        <c:axId val="1216781967"/>
        <c:scaling>
          <c:orientation val="minMax"/>
          <c:max val="2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HCO3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SO4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SO4 vs Cl</a:t>
            </a:r>
          </a:p>
        </c:rich>
      </c:tx>
      <c:layout>
        <c:manualLayout>
          <c:xMode val="edge"/>
          <c:yMode val="edge"/>
          <c:x val="0.43205847264575731"/>
          <c:y val="3.32236963810089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data'!$AI$8:$AI$27</c:f>
              <c:numCache>
                <c:formatCode>General</c:formatCode>
                <c:ptCount val="20"/>
                <c:pt idx="3">
                  <c:v>330</c:v>
                </c:pt>
                <c:pt idx="4">
                  <c:v>320</c:v>
                </c:pt>
                <c:pt idx="7">
                  <c:v>95</c:v>
                </c:pt>
                <c:pt idx="8">
                  <c:v>128</c:v>
                </c:pt>
                <c:pt idx="10">
                  <c:v>195</c:v>
                </c:pt>
                <c:pt idx="11">
                  <c:v>200</c:v>
                </c:pt>
                <c:pt idx="16">
                  <c:v>200</c:v>
                </c:pt>
                <c:pt idx="17">
                  <c:v>189</c:v>
                </c:pt>
                <c:pt idx="18">
                  <c:v>59</c:v>
                </c:pt>
                <c:pt idx="19">
                  <c:v>49</c:v>
                </c:pt>
              </c:numCache>
            </c:numRef>
          </c:xVal>
          <c:yVal>
            <c:numRef>
              <c:f>'Regional data'!$AD$8:$AD$27</c:f>
              <c:numCache>
                <c:formatCode>General</c:formatCode>
                <c:ptCount val="20"/>
                <c:pt idx="0">
                  <c:v>84700</c:v>
                </c:pt>
                <c:pt idx="1">
                  <c:v>75710</c:v>
                </c:pt>
                <c:pt idx="2">
                  <c:v>84500</c:v>
                </c:pt>
                <c:pt idx="3">
                  <c:v>78000</c:v>
                </c:pt>
                <c:pt idx="4">
                  <c:v>75000</c:v>
                </c:pt>
                <c:pt idx="7">
                  <c:v>81000</c:v>
                </c:pt>
                <c:pt idx="8">
                  <c:v>76000</c:v>
                </c:pt>
                <c:pt idx="10">
                  <c:v>84700</c:v>
                </c:pt>
                <c:pt idx="11">
                  <c:v>75710</c:v>
                </c:pt>
                <c:pt idx="16">
                  <c:v>84500</c:v>
                </c:pt>
                <c:pt idx="17">
                  <c:v>78020</c:v>
                </c:pt>
                <c:pt idx="18">
                  <c:v>77700</c:v>
                </c:pt>
                <c:pt idx="19">
                  <c:v>75500</c:v>
                </c:pt>
              </c:numCache>
            </c:numRef>
          </c:yVal>
          <c:smooth val="0"/>
          <c:extLst>
            <c:ext xmlns:c16="http://schemas.microsoft.com/office/drawing/2014/chart" uri="{C3380CC4-5D6E-409C-BE32-E72D297353CC}">
              <c16:uniqueId val="{00000000-C194-492C-801A-17FB65D49D62}"/>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data'!$AI$30:$AI$54</c:f>
              <c:numCache>
                <c:formatCode>General</c:formatCode>
                <c:ptCount val="25"/>
                <c:pt idx="0">
                  <c:v>585</c:v>
                </c:pt>
                <c:pt idx="1">
                  <c:v>560</c:v>
                </c:pt>
                <c:pt idx="2">
                  <c:v>610</c:v>
                </c:pt>
                <c:pt idx="13">
                  <c:v>1.57E-3</c:v>
                </c:pt>
                <c:pt idx="14">
                  <c:v>155</c:v>
                </c:pt>
                <c:pt idx="16">
                  <c:v>175</c:v>
                </c:pt>
                <c:pt idx="17">
                  <c:v>155</c:v>
                </c:pt>
                <c:pt idx="18">
                  <c:v>100</c:v>
                </c:pt>
                <c:pt idx="24">
                  <c:v>165</c:v>
                </c:pt>
              </c:numCache>
            </c:numRef>
          </c:xVal>
          <c:yVal>
            <c:numRef>
              <c:f>'Regional data'!$AD$30:$AD$54</c:f>
              <c:numCache>
                <c:formatCode>General</c:formatCode>
                <c:ptCount val="25"/>
                <c:pt idx="0">
                  <c:v>145000</c:v>
                </c:pt>
                <c:pt idx="1">
                  <c:v>150000</c:v>
                </c:pt>
                <c:pt idx="2">
                  <c:v>140000</c:v>
                </c:pt>
                <c:pt idx="3">
                  <c:v>150000</c:v>
                </c:pt>
                <c:pt idx="4">
                  <c:v>130000</c:v>
                </c:pt>
                <c:pt idx="5">
                  <c:v>140000</c:v>
                </c:pt>
                <c:pt idx="6">
                  <c:v>150000</c:v>
                </c:pt>
                <c:pt idx="7">
                  <c:v>150000</c:v>
                </c:pt>
                <c:pt idx="8">
                  <c:v>150000</c:v>
                </c:pt>
                <c:pt idx="9">
                  <c:v>150000</c:v>
                </c:pt>
                <c:pt idx="10">
                  <c:v>160000</c:v>
                </c:pt>
                <c:pt idx="11">
                  <c:v>160000</c:v>
                </c:pt>
                <c:pt idx="12">
                  <c:v>140000</c:v>
                </c:pt>
                <c:pt idx="13">
                  <c:v>1.82E-3</c:v>
                </c:pt>
                <c:pt idx="14">
                  <c:v>61330</c:v>
                </c:pt>
                <c:pt idx="15">
                  <c:v>62.9</c:v>
                </c:pt>
                <c:pt idx="16">
                  <c:v>61685</c:v>
                </c:pt>
                <c:pt idx="17">
                  <c:v>66645</c:v>
                </c:pt>
                <c:pt idx="18">
                  <c:v>64875</c:v>
                </c:pt>
                <c:pt idx="22">
                  <c:v>62100</c:v>
                </c:pt>
                <c:pt idx="23">
                  <c:v>66200</c:v>
                </c:pt>
                <c:pt idx="24">
                  <c:v>67000</c:v>
                </c:pt>
              </c:numCache>
            </c:numRef>
          </c:yVal>
          <c:smooth val="0"/>
          <c:extLst>
            <c:ext xmlns:c16="http://schemas.microsoft.com/office/drawing/2014/chart" uri="{C3380CC4-5D6E-409C-BE32-E72D297353CC}">
              <c16:uniqueId val="{00000001-C194-492C-801A-17FB65D49D62}"/>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data'!$AI$50:$AI$57</c:f>
              <c:numCache>
                <c:formatCode>General</c:formatCode>
                <c:ptCount val="8"/>
                <c:pt idx="4">
                  <c:v>165</c:v>
                </c:pt>
                <c:pt idx="7">
                  <c:v>165</c:v>
                </c:pt>
              </c:numCache>
            </c:numRef>
          </c:xVal>
          <c:yVal>
            <c:numRef>
              <c:f>'Regional data'!$AD$57:$AD$61</c:f>
              <c:numCache>
                <c:formatCode>General</c:formatCode>
                <c:ptCount val="5"/>
                <c:pt idx="0">
                  <c:v>49800</c:v>
                </c:pt>
                <c:pt idx="3">
                  <c:v>48000</c:v>
                </c:pt>
                <c:pt idx="4">
                  <c:v>30500</c:v>
                </c:pt>
              </c:numCache>
            </c:numRef>
          </c:yVal>
          <c:smooth val="0"/>
          <c:extLst>
            <c:ext xmlns:c16="http://schemas.microsoft.com/office/drawing/2014/chart" uri="{C3380CC4-5D6E-409C-BE32-E72D297353CC}">
              <c16:uniqueId val="{00000002-C194-492C-801A-17FB65D49D62}"/>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SO4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Cl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Ca vs HCO3</a:t>
            </a:r>
          </a:p>
        </c:rich>
      </c:tx>
      <c:layout>
        <c:manualLayout>
          <c:xMode val="edge"/>
          <c:yMode val="edge"/>
          <c:x val="0.43205847264575731"/>
          <c:y val="3.32236963810089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data'!$Y$8:$Y$27</c:f>
              <c:numCache>
                <c:formatCode>General</c:formatCode>
                <c:ptCount val="20"/>
                <c:pt idx="0">
                  <c:v>5218</c:v>
                </c:pt>
                <c:pt idx="1">
                  <c:v>6190</c:v>
                </c:pt>
                <c:pt idx="2">
                  <c:v>5181</c:v>
                </c:pt>
                <c:pt idx="3">
                  <c:v>5900</c:v>
                </c:pt>
                <c:pt idx="4">
                  <c:v>5800</c:v>
                </c:pt>
                <c:pt idx="5">
                  <c:v>5700</c:v>
                </c:pt>
                <c:pt idx="6">
                  <c:v>5900</c:v>
                </c:pt>
                <c:pt idx="7">
                  <c:v>3900</c:v>
                </c:pt>
                <c:pt idx="8">
                  <c:v>5460</c:v>
                </c:pt>
                <c:pt idx="9">
                  <c:v>8300</c:v>
                </c:pt>
                <c:pt idx="10">
                  <c:v>5218</c:v>
                </c:pt>
                <c:pt idx="11">
                  <c:v>6190</c:v>
                </c:pt>
                <c:pt idx="12">
                  <c:v>5185.76</c:v>
                </c:pt>
                <c:pt idx="13">
                  <c:v>4297.76</c:v>
                </c:pt>
                <c:pt idx="14">
                  <c:v>4353.76</c:v>
                </c:pt>
                <c:pt idx="15">
                  <c:v>5219.76</c:v>
                </c:pt>
                <c:pt idx="16">
                  <c:v>5181</c:v>
                </c:pt>
                <c:pt idx="17">
                  <c:v>7080</c:v>
                </c:pt>
                <c:pt idx="18">
                  <c:v>4699</c:v>
                </c:pt>
                <c:pt idx="19">
                  <c:v>4646</c:v>
                </c:pt>
              </c:numCache>
            </c:numRef>
          </c:xVal>
          <c:yVal>
            <c:numRef>
              <c:f>'Regional data'!$AH$8:$AH$27</c:f>
              <c:numCache>
                <c:formatCode>General</c:formatCode>
                <c:ptCount val="20"/>
                <c:pt idx="0">
                  <c:v>170</c:v>
                </c:pt>
                <c:pt idx="1">
                  <c:v>151</c:v>
                </c:pt>
                <c:pt idx="2">
                  <c:v>175</c:v>
                </c:pt>
                <c:pt idx="4">
                  <c:v>21</c:v>
                </c:pt>
                <c:pt idx="7">
                  <c:v>170</c:v>
                </c:pt>
                <c:pt idx="8">
                  <c:v>160</c:v>
                </c:pt>
                <c:pt idx="9">
                  <c:v>260</c:v>
                </c:pt>
                <c:pt idx="10">
                  <c:v>170</c:v>
                </c:pt>
                <c:pt idx="11">
                  <c:v>151</c:v>
                </c:pt>
                <c:pt idx="16">
                  <c:v>175</c:v>
                </c:pt>
                <c:pt idx="17">
                  <c:v>166</c:v>
                </c:pt>
                <c:pt idx="18">
                  <c:v>200</c:v>
                </c:pt>
                <c:pt idx="19">
                  <c:v>195</c:v>
                </c:pt>
              </c:numCache>
            </c:numRef>
          </c:yVal>
          <c:smooth val="0"/>
          <c:extLst>
            <c:ext xmlns:c16="http://schemas.microsoft.com/office/drawing/2014/chart" uri="{C3380CC4-5D6E-409C-BE32-E72D297353CC}">
              <c16:uniqueId val="{00000000-A8DE-4C89-AA9F-8AAD93E88CBB}"/>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data'!$Y$30:$Y$54</c:f>
              <c:numCache>
                <c:formatCode>General</c:formatCode>
                <c:ptCount val="25"/>
                <c:pt idx="0">
                  <c:v>7450</c:v>
                </c:pt>
                <c:pt idx="1">
                  <c:v>7700</c:v>
                </c:pt>
                <c:pt idx="2">
                  <c:v>7200</c:v>
                </c:pt>
                <c:pt idx="3">
                  <c:v>7500</c:v>
                </c:pt>
                <c:pt idx="4">
                  <c:v>7800</c:v>
                </c:pt>
                <c:pt idx="5">
                  <c:v>7500</c:v>
                </c:pt>
                <c:pt idx="6">
                  <c:v>7300</c:v>
                </c:pt>
                <c:pt idx="7">
                  <c:v>7300</c:v>
                </c:pt>
                <c:pt idx="8">
                  <c:v>8000</c:v>
                </c:pt>
                <c:pt idx="9">
                  <c:v>7900</c:v>
                </c:pt>
                <c:pt idx="10">
                  <c:v>7600</c:v>
                </c:pt>
                <c:pt idx="11">
                  <c:v>8100</c:v>
                </c:pt>
                <c:pt idx="12">
                  <c:v>7200</c:v>
                </c:pt>
                <c:pt idx="13">
                  <c:v>0.16300000000000001</c:v>
                </c:pt>
                <c:pt idx="14">
                  <c:v>4370</c:v>
                </c:pt>
                <c:pt idx="15">
                  <c:v>3631</c:v>
                </c:pt>
                <c:pt idx="16">
                  <c:v>4366</c:v>
                </c:pt>
                <c:pt idx="17">
                  <c:v>4850</c:v>
                </c:pt>
                <c:pt idx="18">
                  <c:v>4670</c:v>
                </c:pt>
                <c:pt idx="19">
                  <c:v>3539.76</c:v>
                </c:pt>
                <c:pt idx="20">
                  <c:v>3531.76</c:v>
                </c:pt>
                <c:pt idx="21">
                  <c:v>3713.76</c:v>
                </c:pt>
                <c:pt idx="22">
                  <c:v>3621</c:v>
                </c:pt>
                <c:pt idx="23">
                  <c:v>4166</c:v>
                </c:pt>
                <c:pt idx="24">
                  <c:v>4741</c:v>
                </c:pt>
              </c:numCache>
            </c:numRef>
          </c:xVal>
          <c:yVal>
            <c:numRef>
              <c:f>'Regional data'!$AH$30:$AH$54</c:f>
              <c:numCache>
                <c:formatCode>General</c:formatCode>
                <c:ptCount val="25"/>
                <c:pt idx="3">
                  <c:v>600</c:v>
                </c:pt>
                <c:pt idx="4">
                  <c:v>670</c:v>
                </c:pt>
                <c:pt idx="5">
                  <c:v>610</c:v>
                </c:pt>
                <c:pt idx="6">
                  <c:v>570</c:v>
                </c:pt>
                <c:pt idx="7">
                  <c:v>580</c:v>
                </c:pt>
                <c:pt idx="8">
                  <c:v>560</c:v>
                </c:pt>
                <c:pt idx="9">
                  <c:v>540</c:v>
                </c:pt>
                <c:pt idx="10">
                  <c:v>520</c:v>
                </c:pt>
                <c:pt idx="11">
                  <c:v>500</c:v>
                </c:pt>
                <c:pt idx="12">
                  <c:v>610</c:v>
                </c:pt>
                <c:pt idx="13">
                  <c:v>9.6500000000000004E-4</c:v>
                </c:pt>
                <c:pt idx="14">
                  <c:v>176</c:v>
                </c:pt>
                <c:pt idx="15">
                  <c:v>165</c:v>
                </c:pt>
                <c:pt idx="16">
                  <c:v>183</c:v>
                </c:pt>
                <c:pt idx="17">
                  <c:v>195</c:v>
                </c:pt>
                <c:pt idx="18">
                  <c:v>200</c:v>
                </c:pt>
                <c:pt idx="22">
                  <c:v>160</c:v>
                </c:pt>
                <c:pt idx="23">
                  <c:v>175</c:v>
                </c:pt>
                <c:pt idx="24">
                  <c:v>193</c:v>
                </c:pt>
              </c:numCache>
            </c:numRef>
          </c:yVal>
          <c:smooth val="0"/>
          <c:extLst>
            <c:ext xmlns:c16="http://schemas.microsoft.com/office/drawing/2014/chart" uri="{C3380CC4-5D6E-409C-BE32-E72D297353CC}">
              <c16:uniqueId val="{00000001-A8DE-4C89-AA9F-8AAD93E88CBB}"/>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data'!$Y$50:$Y$57</c:f>
              <c:numCache>
                <c:formatCode>General</c:formatCode>
                <c:ptCount val="8"/>
                <c:pt idx="0">
                  <c:v>3531.76</c:v>
                </c:pt>
                <c:pt idx="1">
                  <c:v>3713.76</c:v>
                </c:pt>
                <c:pt idx="2">
                  <c:v>3621</c:v>
                </c:pt>
                <c:pt idx="3">
                  <c:v>4166</c:v>
                </c:pt>
                <c:pt idx="4">
                  <c:v>4741</c:v>
                </c:pt>
                <c:pt idx="7">
                  <c:v>3094</c:v>
                </c:pt>
              </c:numCache>
            </c:numRef>
          </c:xVal>
          <c:yVal>
            <c:numRef>
              <c:f>'Regional data'!$AH$57:$AH$61</c:f>
              <c:numCache>
                <c:formatCode>General</c:formatCode>
                <c:ptCount val="5"/>
                <c:pt idx="0">
                  <c:v>355</c:v>
                </c:pt>
                <c:pt idx="3">
                  <c:v>360</c:v>
                </c:pt>
                <c:pt idx="4">
                  <c:v>460</c:v>
                </c:pt>
              </c:numCache>
            </c:numRef>
          </c:yVal>
          <c:smooth val="0"/>
          <c:extLst>
            <c:ext xmlns:c16="http://schemas.microsoft.com/office/drawing/2014/chart" uri="{C3380CC4-5D6E-409C-BE32-E72D297353CC}">
              <c16:uniqueId val="{00000002-A8DE-4C89-AA9F-8AAD93E88CBB}"/>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Ca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HCO3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Ca vs Na</a:t>
            </a:r>
          </a:p>
        </c:rich>
      </c:tx>
      <c:layout>
        <c:manualLayout>
          <c:xMode val="edge"/>
          <c:yMode val="edge"/>
          <c:x val="0.43205847264575731"/>
          <c:y val="3.32236963810089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data'!$Y$8:$Y$27</c:f>
              <c:numCache>
                <c:formatCode>General</c:formatCode>
                <c:ptCount val="20"/>
                <c:pt idx="0">
                  <c:v>5218</c:v>
                </c:pt>
                <c:pt idx="1">
                  <c:v>6190</c:v>
                </c:pt>
                <c:pt idx="2">
                  <c:v>5181</c:v>
                </c:pt>
                <c:pt idx="3">
                  <c:v>5900</c:v>
                </c:pt>
                <c:pt idx="4">
                  <c:v>5800</c:v>
                </c:pt>
                <c:pt idx="5">
                  <c:v>5700</c:v>
                </c:pt>
                <c:pt idx="6">
                  <c:v>5900</c:v>
                </c:pt>
                <c:pt idx="7">
                  <c:v>3900</c:v>
                </c:pt>
                <c:pt idx="8">
                  <c:v>5460</c:v>
                </c:pt>
                <c:pt idx="9">
                  <c:v>8300</c:v>
                </c:pt>
                <c:pt idx="10">
                  <c:v>5218</c:v>
                </c:pt>
                <c:pt idx="11">
                  <c:v>6190</c:v>
                </c:pt>
                <c:pt idx="12">
                  <c:v>5185.76</c:v>
                </c:pt>
                <c:pt idx="13">
                  <c:v>4297.76</c:v>
                </c:pt>
                <c:pt idx="14">
                  <c:v>4353.76</c:v>
                </c:pt>
                <c:pt idx="15">
                  <c:v>5219.76</c:v>
                </c:pt>
                <c:pt idx="16">
                  <c:v>5181</c:v>
                </c:pt>
                <c:pt idx="17">
                  <c:v>7080</c:v>
                </c:pt>
                <c:pt idx="18">
                  <c:v>4699</c:v>
                </c:pt>
                <c:pt idx="19">
                  <c:v>4646</c:v>
                </c:pt>
              </c:numCache>
            </c:numRef>
          </c:xVal>
          <c:yVal>
            <c:numRef>
              <c:f>'Regional data'!$AA$8:$AA$27</c:f>
              <c:numCache>
                <c:formatCode>General</c:formatCode>
                <c:ptCount val="20"/>
                <c:pt idx="0">
                  <c:v>45960</c:v>
                </c:pt>
                <c:pt idx="1">
                  <c:v>38800</c:v>
                </c:pt>
                <c:pt idx="2">
                  <c:v>45840</c:v>
                </c:pt>
                <c:pt idx="3">
                  <c:v>43000</c:v>
                </c:pt>
                <c:pt idx="4">
                  <c:v>42000</c:v>
                </c:pt>
                <c:pt idx="5">
                  <c:v>39000</c:v>
                </c:pt>
                <c:pt idx="6">
                  <c:v>40000</c:v>
                </c:pt>
                <c:pt idx="7">
                  <c:v>34000</c:v>
                </c:pt>
                <c:pt idx="8">
                  <c:v>39000</c:v>
                </c:pt>
                <c:pt idx="9">
                  <c:v>37000</c:v>
                </c:pt>
                <c:pt idx="10">
                  <c:v>45960</c:v>
                </c:pt>
                <c:pt idx="11">
                  <c:v>38800</c:v>
                </c:pt>
                <c:pt idx="12">
                  <c:v>45879.69</c:v>
                </c:pt>
                <c:pt idx="13">
                  <c:v>39479.69</c:v>
                </c:pt>
                <c:pt idx="14">
                  <c:v>40259.69</c:v>
                </c:pt>
                <c:pt idx="15">
                  <c:v>46339.69</c:v>
                </c:pt>
                <c:pt idx="16">
                  <c:v>45840</c:v>
                </c:pt>
                <c:pt idx="17">
                  <c:v>40000</c:v>
                </c:pt>
                <c:pt idx="18">
                  <c:v>44370</c:v>
                </c:pt>
                <c:pt idx="19">
                  <c:v>43830</c:v>
                </c:pt>
              </c:numCache>
            </c:numRef>
          </c:yVal>
          <c:smooth val="0"/>
          <c:extLst>
            <c:ext xmlns:c16="http://schemas.microsoft.com/office/drawing/2014/chart" uri="{C3380CC4-5D6E-409C-BE32-E72D297353CC}">
              <c16:uniqueId val="{00000000-A857-4CD1-93E5-CE2CD0FD58E8}"/>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data'!$Y$30:$Y$54</c:f>
              <c:numCache>
                <c:formatCode>General</c:formatCode>
                <c:ptCount val="25"/>
                <c:pt idx="0">
                  <c:v>7450</c:v>
                </c:pt>
                <c:pt idx="1">
                  <c:v>7700</c:v>
                </c:pt>
                <c:pt idx="2">
                  <c:v>7200</c:v>
                </c:pt>
                <c:pt idx="3">
                  <c:v>7500</c:v>
                </c:pt>
                <c:pt idx="4">
                  <c:v>7800</c:v>
                </c:pt>
                <c:pt idx="5">
                  <c:v>7500</c:v>
                </c:pt>
                <c:pt idx="6">
                  <c:v>7300</c:v>
                </c:pt>
                <c:pt idx="7">
                  <c:v>7300</c:v>
                </c:pt>
                <c:pt idx="8">
                  <c:v>8000</c:v>
                </c:pt>
                <c:pt idx="9">
                  <c:v>7900</c:v>
                </c:pt>
                <c:pt idx="10">
                  <c:v>7600</c:v>
                </c:pt>
                <c:pt idx="11">
                  <c:v>8100</c:v>
                </c:pt>
                <c:pt idx="12">
                  <c:v>7200</c:v>
                </c:pt>
                <c:pt idx="13">
                  <c:v>0.16300000000000001</c:v>
                </c:pt>
                <c:pt idx="14">
                  <c:v>4370</c:v>
                </c:pt>
                <c:pt idx="15">
                  <c:v>3631</c:v>
                </c:pt>
                <c:pt idx="16">
                  <c:v>4366</c:v>
                </c:pt>
                <c:pt idx="17">
                  <c:v>4850</c:v>
                </c:pt>
                <c:pt idx="18">
                  <c:v>4670</c:v>
                </c:pt>
                <c:pt idx="19">
                  <c:v>3539.76</c:v>
                </c:pt>
                <c:pt idx="20">
                  <c:v>3531.76</c:v>
                </c:pt>
                <c:pt idx="21">
                  <c:v>3713.76</c:v>
                </c:pt>
                <c:pt idx="22">
                  <c:v>3621</c:v>
                </c:pt>
                <c:pt idx="23">
                  <c:v>4166</c:v>
                </c:pt>
                <c:pt idx="24">
                  <c:v>4741</c:v>
                </c:pt>
              </c:numCache>
            </c:numRef>
          </c:xVal>
          <c:yVal>
            <c:numRef>
              <c:f>'Regional data'!$AA$30:$AA$54</c:f>
              <c:numCache>
                <c:formatCode>General</c:formatCode>
                <c:ptCount val="25"/>
                <c:pt idx="0">
                  <c:v>85000</c:v>
                </c:pt>
                <c:pt idx="1">
                  <c:v>87000</c:v>
                </c:pt>
                <c:pt idx="2">
                  <c:v>83000</c:v>
                </c:pt>
                <c:pt idx="3">
                  <c:v>84000</c:v>
                </c:pt>
                <c:pt idx="4">
                  <c:v>68000</c:v>
                </c:pt>
                <c:pt idx="5">
                  <c:v>76000</c:v>
                </c:pt>
                <c:pt idx="6">
                  <c:v>76000</c:v>
                </c:pt>
                <c:pt idx="7">
                  <c:v>77000</c:v>
                </c:pt>
                <c:pt idx="8">
                  <c:v>84000</c:v>
                </c:pt>
                <c:pt idx="9">
                  <c:v>86000</c:v>
                </c:pt>
                <c:pt idx="10">
                  <c:v>82000</c:v>
                </c:pt>
                <c:pt idx="11">
                  <c:v>84000</c:v>
                </c:pt>
                <c:pt idx="12">
                  <c:v>83000</c:v>
                </c:pt>
                <c:pt idx="13">
                  <c:v>1.42</c:v>
                </c:pt>
                <c:pt idx="14">
                  <c:v>32700.000000000004</c:v>
                </c:pt>
                <c:pt idx="15">
                  <c:v>34280</c:v>
                </c:pt>
                <c:pt idx="16">
                  <c:v>33000</c:v>
                </c:pt>
                <c:pt idx="17">
                  <c:v>33600</c:v>
                </c:pt>
                <c:pt idx="18">
                  <c:v>32700</c:v>
                </c:pt>
                <c:pt idx="19">
                  <c:v>33299.69</c:v>
                </c:pt>
                <c:pt idx="20">
                  <c:v>33279.69</c:v>
                </c:pt>
                <c:pt idx="21">
                  <c:v>34859.69</c:v>
                </c:pt>
                <c:pt idx="22">
                  <c:v>34330</c:v>
                </c:pt>
                <c:pt idx="23">
                  <c:v>40270</c:v>
                </c:pt>
                <c:pt idx="24">
                  <c:v>34800</c:v>
                </c:pt>
              </c:numCache>
            </c:numRef>
          </c:yVal>
          <c:smooth val="0"/>
          <c:extLst>
            <c:ext xmlns:c16="http://schemas.microsoft.com/office/drawing/2014/chart" uri="{C3380CC4-5D6E-409C-BE32-E72D297353CC}">
              <c16:uniqueId val="{00000001-A857-4CD1-93E5-CE2CD0FD58E8}"/>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data'!$Y$50:$Y$57</c:f>
              <c:numCache>
                <c:formatCode>General</c:formatCode>
                <c:ptCount val="8"/>
                <c:pt idx="0">
                  <c:v>3531.76</c:v>
                </c:pt>
                <c:pt idx="1">
                  <c:v>3713.76</c:v>
                </c:pt>
                <c:pt idx="2">
                  <c:v>3621</c:v>
                </c:pt>
                <c:pt idx="3">
                  <c:v>4166</c:v>
                </c:pt>
                <c:pt idx="4">
                  <c:v>4741</c:v>
                </c:pt>
                <c:pt idx="7">
                  <c:v>3094</c:v>
                </c:pt>
              </c:numCache>
            </c:numRef>
          </c:xVal>
          <c:yVal>
            <c:numRef>
              <c:f>'Regional data'!$AA$57:$AA$61</c:f>
              <c:numCache>
                <c:formatCode>General</c:formatCode>
                <c:ptCount val="5"/>
                <c:pt idx="0">
                  <c:v>26940</c:v>
                </c:pt>
                <c:pt idx="1">
                  <c:v>26459.69</c:v>
                </c:pt>
                <c:pt idx="2">
                  <c:v>17067.689999999999</c:v>
                </c:pt>
                <c:pt idx="3">
                  <c:v>23800</c:v>
                </c:pt>
                <c:pt idx="4">
                  <c:v>16650</c:v>
                </c:pt>
              </c:numCache>
            </c:numRef>
          </c:yVal>
          <c:smooth val="0"/>
          <c:extLst>
            <c:ext xmlns:c16="http://schemas.microsoft.com/office/drawing/2014/chart" uri="{C3380CC4-5D6E-409C-BE32-E72D297353CC}">
              <c16:uniqueId val="{00000002-A857-4CD1-93E5-CE2CD0FD58E8}"/>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Ca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Na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361820199778023E-2"/>
          <c:y val="3.1117397454031116E-2"/>
          <c:w val="0.92563817980022201"/>
          <c:h val="0.95332390381895338"/>
        </c:manualLayout>
      </c:layout>
      <c:scatterChart>
        <c:scatterStyle val="lineMarker"/>
        <c:varyColors val="0"/>
        <c:ser>
          <c:idx val="1"/>
          <c:order val="0"/>
          <c:tx>
            <c:v>A grid</c:v>
          </c:tx>
          <c:spPr>
            <a:ln w="28575">
              <a:noFill/>
            </a:ln>
          </c:spPr>
          <c:marker>
            <c:symbol val="none"/>
          </c:marker>
          <c:dLbls>
            <c:dLbl>
              <c:idx val="0"/>
              <c:tx>
                <c:rich>
                  <a:bodyPr/>
                  <a:lstStyle/>
                  <a:p>
                    <a:pPr>
                      <a:defRPr sz="800" b="0" i="0" u="none" strike="noStrike" baseline="0">
                        <a:solidFill>
                          <a:srgbClr val="000000"/>
                        </a:solidFill>
                        <a:latin typeface="Arial"/>
                        <a:ea typeface="Arial"/>
                        <a:cs typeface="Arial"/>
                      </a:defRPr>
                    </a:pPr>
                    <a:r>
                      <a:rPr lang="en-US"/>
                      <a:t>10%</a:t>
                    </a:r>
                  </a:p>
                </c:rich>
              </c:tx>
              <c:spPr>
                <a:noFill/>
                <a:ln w="25400">
                  <a:noFill/>
                </a:ln>
              </c:spPr>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83C5-4E30-BF5E-77288394DF44}"/>
                </c:ext>
              </c:extLst>
            </c:dLbl>
            <c:dLbl>
              <c:idx val="1"/>
              <c:delete val="1"/>
              <c:extLst>
                <c:ext xmlns:c15="http://schemas.microsoft.com/office/drawing/2012/chart" uri="{CE6537A1-D6FC-4f65-9D91-7224C49458BB}"/>
                <c:ext xmlns:c16="http://schemas.microsoft.com/office/drawing/2014/chart" uri="{C3380CC4-5D6E-409C-BE32-E72D297353CC}">
                  <c16:uniqueId val="{00000001-83C5-4E30-BF5E-77288394DF44}"/>
                </c:ext>
              </c:extLst>
            </c:dLbl>
            <c:dLbl>
              <c:idx val="2"/>
              <c:delete val="1"/>
              <c:extLst>
                <c:ext xmlns:c15="http://schemas.microsoft.com/office/drawing/2012/chart" uri="{CE6537A1-D6FC-4f65-9D91-7224C49458BB}"/>
                <c:ext xmlns:c16="http://schemas.microsoft.com/office/drawing/2014/chart" uri="{C3380CC4-5D6E-409C-BE32-E72D297353CC}">
                  <c16:uniqueId val="{00000002-83C5-4E30-BF5E-77288394DF44}"/>
                </c:ext>
              </c:extLst>
            </c:dLbl>
            <c:dLbl>
              <c:idx val="3"/>
              <c:tx>
                <c:rich>
                  <a:bodyPr/>
                  <a:lstStyle/>
                  <a:p>
                    <a:pPr>
                      <a:defRPr sz="800" b="0" i="0" u="none" strike="noStrike" baseline="0">
                        <a:solidFill>
                          <a:srgbClr val="000000"/>
                        </a:solidFill>
                        <a:latin typeface="Arial"/>
                        <a:ea typeface="Arial"/>
                        <a:cs typeface="Arial"/>
                      </a:defRPr>
                    </a:pPr>
                    <a:r>
                      <a:rPr lang="en-US"/>
                      <a:t>20%</a:t>
                    </a:r>
                  </a:p>
                </c:rich>
              </c:tx>
              <c:spPr>
                <a:noFill/>
                <a:ln w="25400">
                  <a:noFill/>
                </a:ln>
              </c:spPr>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83C5-4E30-BF5E-77288394DF44}"/>
                </c:ext>
              </c:extLst>
            </c:dLbl>
            <c:dLbl>
              <c:idx val="4"/>
              <c:tx>
                <c:rich>
                  <a:bodyPr/>
                  <a:lstStyle/>
                  <a:p>
                    <a:pPr>
                      <a:defRPr sz="800" b="0" i="0" u="none" strike="noStrike" baseline="0">
                        <a:solidFill>
                          <a:srgbClr val="000000"/>
                        </a:solidFill>
                        <a:latin typeface="Arial"/>
                        <a:ea typeface="Arial"/>
                        <a:cs typeface="Arial"/>
                      </a:defRPr>
                    </a:pPr>
                    <a:r>
                      <a:rPr lang="en-US"/>
                      <a:t>30%</a:t>
                    </a:r>
                  </a:p>
                </c:rich>
              </c:tx>
              <c:spPr>
                <a:noFill/>
                <a:ln w="25400">
                  <a:noFill/>
                </a:ln>
              </c:spPr>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83C5-4E30-BF5E-77288394DF44}"/>
                </c:ext>
              </c:extLst>
            </c:dLbl>
            <c:dLbl>
              <c:idx val="5"/>
              <c:delete val="1"/>
              <c:extLst>
                <c:ext xmlns:c15="http://schemas.microsoft.com/office/drawing/2012/chart" uri="{CE6537A1-D6FC-4f65-9D91-7224C49458BB}"/>
                <c:ext xmlns:c16="http://schemas.microsoft.com/office/drawing/2014/chart" uri="{C3380CC4-5D6E-409C-BE32-E72D297353CC}">
                  <c16:uniqueId val="{00000005-83C5-4E30-BF5E-77288394DF44}"/>
                </c:ext>
              </c:extLst>
            </c:dLbl>
            <c:dLbl>
              <c:idx val="6"/>
              <c:delete val="1"/>
              <c:extLst>
                <c:ext xmlns:c15="http://schemas.microsoft.com/office/drawing/2012/chart" uri="{CE6537A1-D6FC-4f65-9D91-7224C49458BB}"/>
                <c:ext xmlns:c16="http://schemas.microsoft.com/office/drawing/2014/chart" uri="{C3380CC4-5D6E-409C-BE32-E72D297353CC}">
                  <c16:uniqueId val="{00000006-83C5-4E30-BF5E-77288394DF44}"/>
                </c:ext>
              </c:extLst>
            </c:dLbl>
            <c:dLbl>
              <c:idx val="7"/>
              <c:tx>
                <c:rich>
                  <a:bodyPr/>
                  <a:lstStyle/>
                  <a:p>
                    <a:pPr>
                      <a:defRPr sz="800" b="0" i="0" u="none" strike="noStrike" baseline="0">
                        <a:solidFill>
                          <a:srgbClr val="000000"/>
                        </a:solidFill>
                        <a:latin typeface="Arial"/>
                        <a:ea typeface="Arial"/>
                        <a:cs typeface="Arial"/>
                      </a:defRPr>
                    </a:pPr>
                    <a:r>
                      <a:rPr lang="en-US"/>
                      <a:t>40%</a:t>
                    </a:r>
                  </a:p>
                </c:rich>
              </c:tx>
              <c:spPr>
                <a:noFill/>
                <a:ln w="25400">
                  <a:noFill/>
                </a:ln>
              </c:spPr>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83C5-4E30-BF5E-77288394DF44}"/>
                </c:ext>
              </c:extLst>
            </c:dLbl>
            <c:dLbl>
              <c:idx val="8"/>
              <c:tx>
                <c:rich>
                  <a:bodyPr/>
                  <a:lstStyle/>
                  <a:p>
                    <a:pPr>
                      <a:defRPr sz="800" b="0" i="0" u="none" strike="noStrike" baseline="0">
                        <a:solidFill>
                          <a:srgbClr val="000000"/>
                        </a:solidFill>
                        <a:latin typeface="Arial"/>
                        <a:ea typeface="Arial"/>
                        <a:cs typeface="Arial"/>
                      </a:defRPr>
                    </a:pPr>
                    <a:r>
                      <a:rPr lang="en-US"/>
                      <a:t>50%</a:t>
                    </a:r>
                  </a:p>
                </c:rich>
              </c:tx>
              <c:spPr>
                <a:noFill/>
                <a:ln w="25400">
                  <a:noFill/>
                </a:ln>
              </c:spPr>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83C5-4E30-BF5E-77288394DF44}"/>
                </c:ext>
              </c:extLst>
            </c:dLbl>
            <c:dLbl>
              <c:idx val="9"/>
              <c:delete val="1"/>
              <c:extLst>
                <c:ext xmlns:c15="http://schemas.microsoft.com/office/drawing/2012/chart" uri="{CE6537A1-D6FC-4f65-9D91-7224C49458BB}"/>
                <c:ext xmlns:c16="http://schemas.microsoft.com/office/drawing/2014/chart" uri="{C3380CC4-5D6E-409C-BE32-E72D297353CC}">
                  <c16:uniqueId val="{00000009-83C5-4E30-BF5E-77288394DF44}"/>
                </c:ext>
              </c:extLst>
            </c:dLbl>
            <c:dLbl>
              <c:idx val="10"/>
              <c:delete val="1"/>
              <c:extLst>
                <c:ext xmlns:c15="http://schemas.microsoft.com/office/drawing/2012/chart" uri="{CE6537A1-D6FC-4f65-9D91-7224C49458BB}"/>
                <c:ext xmlns:c16="http://schemas.microsoft.com/office/drawing/2014/chart" uri="{C3380CC4-5D6E-409C-BE32-E72D297353CC}">
                  <c16:uniqueId val="{0000000A-83C5-4E30-BF5E-77288394DF44}"/>
                </c:ext>
              </c:extLst>
            </c:dLbl>
            <c:dLbl>
              <c:idx val="11"/>
              <c:tx>
                <c:rich>
                  <a:bodyPr/>
                  <a:lstStyle/>
                  <a:p>
                    <a:pPr>
                      <a:defRPr sz="800" b="0" i="0" u="none" strike="noStrike" baseline="0">
                        <a:solidFill>
                          <a:srgbClr val="000000"/>
                        </a:solidFill>
                        <a:latin typeface="Arial"/>
                        <a:ea typeface="Arial"/>
                        <a:cs typeface="Arial"/>
                      </a:defRPr>
                    </a:pPr>
                    <a:r>
                      <a:rPr lang="en-US"/>
                      <a:t>60%</a:t>
                    </a:r>
                  </a:p>
                </c:rich>
              </c:tx>
              <c:spPr>
                <a:noFill/>
                <a:ln w="25400">
                  <a:noFill/>
                </a:ln>
              </c:spPr>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83C5-4E30-BF5E-77288394DF44}"/>
                </c:ext>
              </c:extLst>
            </c:dLbl>
            <c:dLbl>
              <c:idx val="12"/>
              <c:tx>
                <c:rich>
                  <a:bodyPr/>
                  <a:lstStyle/>
                  <a:p>
                    <a:pPr>
                      <a:defRPr sz="800" b="0" i="0" u="none" strike="noStrike" baseline="0">
                        <a:solidFill>
                          <a:srgbClr val="000000"/>
                        </a:solidFill>
                        <a:latin typeface="Arial"/>
                        <a:ea typeface="Arial"/>
                        <a:cs typeface="Arial"/>
                      </a:defRPr>
                    </a:pPr>
                    <a:r>
                      <a:rPr lang="en-US"/>
                      <a:t>70%</a:t>
                    </a:r>
                  </a:p>
                </c:rich>
              </c:tx>
              <c:spPr>
                <a:noFill/>
                <a:ln w="25400">
                  <a:noFill/>
                </a:ln>
              </c:spPr>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83C5-4E30-BF5E-77288394DF44}"/>
                </c:ext>
              </c:extLst>
            </c:dLbl>
            <c:dLbl>
              <c:idx val="13"/>
              <c:delete val="1"/>
              <c:extLst>
                <c:ext xmlns:c15="http://schemas.microsoft.com/office/drawing/2012/chart" uri="{CE6537A1-D6FC-4f65-9D91-7224C49458BB}"/>
                <c:ext xmlns:c16="http://schemas.microsoft.com/office/drawing/2014/chart" uri="{C3380CC4-5D6E-409C-BE32-E72D297353CC}">
                  <c16:uniqueId val="{0000000D-83C5-4E30-BF5E-77288394DF44}"/>
                </c:ext>
              </c:extLst>
            </c:dLbl>
            <c:dLbl>
              <c:idx val="14"/>
              <c:delete val="1"/>
              <c:extLst>
                <c:ext xmlns:c15="http://schemas.microsoft.com/office/drawing/2012/chart" uri="{CE6537A1-D6FC-4f65-9D91-7224C49458BB}"/>
                <c:ext xmlns:c16="http://schemas.microsoft.com/office/drawing/2014/chart" uri="{C3380CC4-5D6E-409C-BE32-E72D297353CC}">
                  <c16:uniqueId val="{0000000E-83C5-4E30-BF5E-77288394DF44}"/>
                </c:ext>
              </c:extLst>
            </c:dLbl>
            <c:dLbl>
              <c:idx val="15"/>
              <c:tx>
                <c:rich>
                  <a:bodyPr/>
                  <a:lstStyle/>
                  <a:p>
                    <a:pPr>
                      <a:defRPr sz="800" b="0" i="0" u="none" strike="noStrike" baseline="0">
                        <a:solidFill>
                          <a:srgbClr val="000000"/>
                        </a:solidFill>
                        <a:latin typeface="Arial"/>
                        <a:ea typeface="Arial"/>
                        <a:cs typeface="Arial"/>
                      </a:defRPr>
                    </a:pPr>
                    <a:r>
                      <a:rPr lang="en-US"/>
                      <a:t>80%</a:t>
                    </a:r>
                  </a:p>
                </c:rich>
              </c:tx>
              <c:spPr>
                <a:noFill/>
                <a:ln w="25400">
                  <a:noFill/>
                </a:ln>
              </c:spPr>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F-83C5-4E30-BF5E-77288394DF44}"/>
                </c:ext>
              </c:extLst>
            </c:dLbl>
            <c:dLbl>
              <c:idx val="16"/>
              <c:tx>
                <c:rich>
                  <a:bodyPr/>
                  <a:lstStyle/>
                  <a:p>
                    <a:pPr>
                      <a:defRPr sz="800" b="0" i="0" u="none" strike="noStrike" baseline="0">
                        <a:solidFill>
                          <a:srgbClr val="000000"/>
                        </a:solidFill>
                        <a:latin typeface="Arial"/>
                        <a:ea typeface="Arial"/>
                        <a:cs typeface="Arial"/>
                      </a:defRPr>
                    </a:pPr>
                    <a:r>
                      <a:rPr lang="en-US"/>
                      <a:t>90%</a:t>
                    </a:r>
                  </a:p>
                </c:rich>
              </c:tx>
              <c:spPr>
                <a:noFill/>
                <a:ln w="25400">
                  <a:noFill/>
                </a:ln>
              </c:spPr>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0-83C5-4E30-BF5E-77288394DF44}"/>
                </c:ext>
              </c:extLst>
            </c:dLbl>
            <c:dLbl>
              <c:idx val="17"/>
              <c:delete val="1"/>
              <c:extLst>
                <c:ext xmlns:c15="http://schemas.microsoft.com/office/drawing/2012/chart" uri="{CE6537A1-D6FC-4f65-9D91-7224C49458BB}"/>
                <c:ext xmlns:c16="http://schemas.microsoft.com/office/drawing/2014/chart" uri="{C3380CC4-5D6E-409C-BE32-E72D297353CC}">
                  <c16:uniqueId val="{00000011-83C5-4E30-BF5E-77288394DF44}"/>
                </c:ext>
              </c:extLst>
            </c:dLbl>
            <c:spPr>
              <a:noFill/>
              <a:ln w="25400">
                <a:noFill/>
              </a:ln>
            </c:spPr>
            <c:txPr>
              <a:bodyPr wrap="square" lIns="38100" tIns="19050" rIns="38100" bIns="19050" anchor="ctr">
                <a:spAutoFit/>
              </a:bodyPr>
              <a:lstStyle/>
              <a:p>
                <a:pPr algn="ctr" rtl="1">
                  <a:defRPr sz="800" b="0" i="0" u="none" strike="noStrike" baseline="0">
                    <a:solidFill>
                      <a:srgbClr val="FFFFFF"/>
                    </a:solidFill>
                    <a:latin typeface="Arial"/>
                    <a:ea typeface="Arial"/>
                    <a:cs typeface="Arial"/>
                  </a:defRPr>
                </a:pPr>
                <a:endParaRPr lang="nl-NL"/>
              </a:p>
            </c:txPr>
            <c:dLblPos val="l"/>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[1]Tgrid!$F$5:$F$22</c:f>
              <c:numCache>
                <c:formatCode>General</c:formatCode>
                <c:ptCount val="18"/>
                <c:pt idx="0">
                  <c:v>5.7740000000000007E-2</c:v>
                </c:pt>
                <c:pt idx="1">
                  <c:v>1.09697</c:v>
                </c:pt>
                <c:pt idx="2">
                  <c:v>1.0392400000000002</c:v>
                </c:pt>
                <c:pt idx="3">
                  <c:v>0.11548000000000001</c:v>
                </c:pt>
                <c:pt idx="4">
                  <c:v>0.17322000000000001</c:v>
                </c:pt>
                <c:pt idx="5">
                  <c:v>0.98150999999999999</c:v>
                </c:pt>
                <c:pt idx="6">
                  <c:v>0.92378000000000005</c:v>
                </c:pt>
                <c:pt idx="7">
                  <c:v>0.23096000000000003</c:v>
                </c:pt>
                <c:pt idx="8">
                  <c:v>0.28870000000000001</c:v>
                </c:pt>
                <c:pt idx="9">
                  <c:v>0.86604999999999999</c:v>
                </c:pt>
                <c:pt idx="10">
                  <c:v>0.80832000000000015</c:v>
                </c:pt>
                <c:pt idx="11">
                  <c:v>0.34644000000000003</c:v>
                </c:pt>
                <c:pt idx="12">
                  <c:v>0.40417999999999998</c:v>
                </c:pt>
                <c:pt idx="13">
                  <c:v>0.75058999999999998</c:v>
                </c:pt>
                <c:pt idx="14">
                  <c:v>0.69286000000000003</c:v>
                </c:pt>
                <c:pt idx="15">
                  <c:v>0.46192000000000005</c:v>
                </c:pt>
                <c:pt idx="16">
                  <c:v>0.51966000000000001</c:v>
                </c:pt>
                <c:pt idx="17">
                  <c:v>0.63512999999999997</c:v>
                </c:pt>
              </c:numCache>
            </c:numRef>
          </c:xVal>
          <c:yVal>
            <c:numRef>
              <c:f>[1]Tgrid!$G$5:$G$22</c:f>
              <c:numCache>
                <c:formatCode>General</c:formatCode>
                <c:ptCount val="18"/>
                <c:pt idx="0">
                  <c:v>0.1</c:v>
                </c:pt>
                <c:pt idx="1">
                  <c:v>0.1</c:v>
                </c:pt>
                <c:pt idx="2">
                  <c:v>0.2</c:v>
                </c:pt>
                <c:pt idx="3">
                  <c:v>0.2</c:v>
                </c:pt>
                <c:pt idx="4">
                  <c:v>0.3</c:v>
                </c:pt>
                <c:pt idx="5">
                  <c:v>0.3</c:v>
                </c:pt>
                <c:pt idx="6">
                  <c:v>0.4</c:v>
                </c:pt>
                <c:pt idx="7">
                  <c:v>0.4</c:v>
                </c:pt>
                <c:pt idx="8">
                  <c:v>0.5</c:v>
                </c:pt>
                <c:pt idx="9">
                  <c:v>0.5</c:v>
                </c:pt>
                <c:pt idx="10">
                  <c:v>0.6</c:v>
                </c:pt>
                <c:pt idx="11">
                  <c:v>0.6</c:v>
                </c:pt>
                <c:pt idx="12">
                  <c:v>0.7</c:v>
                </c:pt>
                <c:pt idx="13">
                  <c:v>0.7</c:v>
                </c:pt>
                <c:pt idx="14">
                  <c:v>0.8</c:v>
                </c:pt>
                <c:pt idx="15">
                  <c:v>0.8</c:v>
                </c:pt>
                <c:pt idx="16">
                  <c:v>0.9</c:v>
                </c:pt>
                <c:pt idx="17">
                  <c:v>0.9</c:v>
                </c:pt>
              </c:numCache>
            </c:numRef>
          </c:yVal>
          <c:smooth val="0"/>
          <c:extLst>
            <c:ext xmlns:c16="http://schemas.microsoft.com/office/drawing/2014/chart" uri="{C3380CC4-5D6E-409C-BE32-E72D297353CC}">
              <c16:uniqueId val="{00000012-83C5-4E30-BF5E-77288394DF44}"/>
            </c:ext>
          </c:extLst>
        </c:ser>
        <c:ser>
          <c:idx val="2"/>
          <c:order val="1"/>
          <c:tx>
            <c:v>B grid</c:v>
          </c:tx>
          <c:spPr>
            <a:ln w="28575">
              <a:noFill/>
            </a:ln>
          </c:spPr>
          <c:marker>
            <c:symbol val="none"/>
          </c:marker>
          <c:dLbls>
            <c:dLbl>
              <c:idx val="0"/>
              <c:layout>
                <c:manualLayout>
                  <c:x val="-2.0834709756729939E-2"/>
                  <c:y val="3.5671036169983704E-2"/>
                </c:manualLayout>
              </c:layout>
              <c:tx>
                <c:rich>
                  <a:bodyPr rot="3600000" vert="horz"/>
                  <a:lstStyle/>
                  <a:p>
                    <a:pPr algn="l">
                      <a:defRPr sz="800" b="0" i="0" u="none" strike="noStrike" baseline="0">
                        <a:solidFill>
                          <a:srgbClr val="000000"/>
                        </a:solidFill>
                        <a:latin typeface="Arial"/>
                        <a:ea typeface="Arial"/>
                        <a:cs typeface="Arial"/>
                      </a:defRPr>
                    </a:pPr>
                    <a:r>
                      <a:rPr lang="en-US"/>
                      <a:t>90%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3-83C5-4E30-BF5E-77288394DF44}"/>
                </c:ext>
              </c:extLst>
            </c:dLbl>
            <c:dLbl>
              <c:idx val="1"/>
              <c:delete val="1"/>
              <c:extLst>
                <c:ext xmlns:c15="http://schemas.microsoft.com/office/drawing/2012/chart" uri="{CE6537A1-D6FC-4f65-9D91-7224C49458BB}"/>
                <c:ext xmlns:c16="http://schemas.microsoft.com/office/drawing/2014/chart" uri="{C3380CC4-5D6E-409C-BE32-E72D297353CC}">
                  <c16:uniqueId val="{00000014-83C5-4E30-BF5E-77288394DF44}"/>
                </c:ext>
              </c:extLst>
            </c:dLbl>
            <c:dLbl>
              <c:idx val="2"/>
              <c:delete val="1"/>
              <c:extLst>
                <c:ext xmlns:c15="http://schemas.microsoft.com/office/drawing/2012/chart" uri="{CE6537A1-D6FC-4f65-9D91-7224C49458BB}"/>
                <c:ext xmlns:c16="http://schemas.microsoft.com/office/drawing/2014/chart" uri="{C3380CC4-5D6E-409C-BE32-E72D297353CC}">
                  <c16:uniqueId val="{00000015-83C5-4E30-BF5E-77288394DF44}"/>
                </c:ext>
              </c:extLst>
            </c:dLbl>
            <c:dLbl>
              <c:idx val="3"/>
              <c:layout>
                <c:manualLayout>
                  <c:x val="-2.3263973246407471E-2"/>
                  <c:y val="3.2842181855980888E-2"/>
                </c:manualLayout>
              </c:layout>
              <c:tx>
                <c:rich>
                  <a:bodyPr rot="3600000" vert="horz"/>
                  <a:lstStyle/>
                  <a:p>
                    <a:pPr algn="l">
                      <a:defRPr sz="800" b="0" i="0" u="none" strike="noStrike" baseline="0">
                        <a:solidFill>
                          <a:srgbClr val="000000"/>
                        </a:solidFill>
                        <a:latin typeface="Arial"/>
                        <a:ea typeface="Arial"/>
                        <a:cs typeface="Arial"/>
                      </a:defRPr>
                    </a:pPr>
                    <a:r>
                      <a:rPr lang="en-US"/>
                      <a:t>80%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6-83C5-4E30-BF5E-77288394DF44}"/>
                </c:ext>
              </c:extLst>
            </c:dLbl>
            <c:dLbl>
              <c:idx val="4"/>
              <c:layout>
                <c:manualLayout>
                  <c:x val="-1.9033852732892317E-2"/>
                  <c:y val="3.5671036169983704E-2"/>
                </c:manualLayout>
              </c:layout>
              <c:tx>
                <c:rich>
                  <a:bodyPr rot="3600000" vert="horz"/>
                  <a:lstStyle/>
                  <a:p>
                    <a:pPr algn="l">
                      <a:defRPr sz="800" b="0" i="0" u="none" strike="noStrike" baseline="0">
                        <a:solidFill>
                          <a:srgbClr val="000000"/>
                        </a:solidFill>
                        <a:latin typeface="Arial"/>
                        <a:ea typeface="Arial"/>
                        <a:cs typeface="Arial"/>
                      </a:defRPr>
                    </a:pPr>
                    <a:r>
                      <a:rPr lang="en-US"/>
                      <a:t>70%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7-83C5-4E30-BF5E-77288394DF44}"/>
                </c:ext>
              </c:extLst>
            </c:dLbl>
            <c:dLbl>
              <c:idx val="5"/>
              <c:delete val="1"/>
              <c:extLst>
                <c:ext xmlns:c15="http://schemas.microsoft.com/office/drawing/2012/chart" uri="{CE6537A1-D6FC-4f65-9D91-7224C49458BB}"/>
                <c:ext xmlns:c16="http://schemas.microsoft.com/office/drawing/2014/chart" uri="{C3380CC4-5D6E-409C-BE32-E72D297353CC}">
                  <c16:uniqueId val="{00000018-83C5-4E30-BF5E-77288394DF44}"/>
                </c:ext>
              </c:extLst>
            </c:dLbl>
            <c:dLbl>
              <c:idx val="6"/>
              <c:delete val="1"/>
              <c:extLst>
                <c:ext xmlns:c15="http://schemas.microsoft.com/office/drawing/2012/chart" uri="{CE6537A1-D6FC-4f65-9D91-7224C49458BB}"/>
                <c:ext xmlns:c16="http://schemas.microsoft.com/office/drawing/2014/chart" uri="{C3380CC4-5D6E-409C-BE32-E72D297353CC}">
                  <c16:uniqueId val="{00000019-83C5-4E30-BF5E-77288394DF44}"/>
                </c:ext>
              </c:extLst>
            </c:dLbl>
            <c:dLbl>
              <c:idx val="7"/>
              <c:layout>
                <c:manualLayout>
                  <c:x val="-2.0353238309140365E-2"/>
                  <c:y val="3.5671036169983704E-2"/>
                </c:manualLayout>
              </c:layout>
              <c:tx>
                <c:rich>
                  <a:bodyPr rot="3600000" vert="horz"/>
                  <a:lstStyle/>
                  <a:p>
                    <a:pPr algn="l">
                      <a:defRPr sz="800" b="0" i="0" u="none" strike="noStrike" baseline="0">
                        <a:solidFill>
                          <a:srgbClr val="000000"/>
                        </a:solidFill>
                        <a:latin typeface="Arial"/>
                        <a:ea typeface="Arial"/>
                        <a:cs typeface="Arial"/>
                      </a:defRPr>
                    </a:pPr>
                    <a:r>
                      <a:rPr lang="en-US"/>
                      <a:t>60%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A-83C5-4E30-BF5E-77288394DF44}"/>
                </c:ext>
              </c:extLst>
            </c:dLbl>
            <c:dLbl>
              <c:idx val="8"/>
              <c:layout>
                <c:manualLayout>
                  <c:x val="-2.0562745971958771E-2"/>
                  <c:y val="3.5671036169983704E-2"/>
                </c:manualLayout>
              </c:layout>
              <c:tx>
                <c:rich>
                  <a:bodyPr rot="3600000" vert="horz"/>
                  <a:lstStyle/>
                  <a:p>
                    <a:pPr algn="l">
                      <a:defRPr sz="800" b="0" i="0" u="none" strike="noStrike" baseline="0">
                        <a:solidFill>
                          <a:srgbClr val="000000"/>
                        </a:solidFill>
                        <a:latin typeface="Arial"/>
                        <a:ea typeface="Arial"/>
                        <a:cs typeface="Arial"/>
                      </a:defRPr>
                    </a:pPr>
                    <a:r>
                      <a:rPr lang="en-US"/>
                      <a:t>50%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B-83C5-4E30-BF5E-77288394DF44}"/>
                </c:ext>
              </c:extLst>
            </c:dLbl>
            <c:dLbl>
              <c:idx val="9"/>
              <c:delete val="1"/>
              <c:extLst>
                <c:ext xmlns:c15="http://schemas.microsoft.com/office/drawing/2012/chart" uri="{CE6537A1-D6FC-4f65-9D91-7224C49458BB}"/>
                <c:ext xmlns:c16="http://schemas.microsoft.com/office/drawing/2014/chart" uri="{C3380CC4-5D6E-409C-BE32-E72D297353CC}">
                  <c16:uniqueId val="{0000001C-83C5-4E30-BF5E-77288394DF44}"/>
                </c:ext>
              </c:extLst>
            </c:dLbl>
            <c:dLbl>
              <c:idx val="10"/>
              <c:delete val="1"/>
              <c:extLst>
                <c:ext xmlns:c15="http://schemas.microsoft.com/office/drawing/2012/chart" uri="{CE6537A1-D6FC-4f65-9D91-7224C49458BB}"/>
                <c:ext xmlns:c16="http://schemas.microsoft.com/office/drawing/2014/chart" uri="{C3380CC4-5D6E-409C-BE32-E72D297353CC}">
                  <c16:uniqueId val="{0000001D-83C5-4E30-BF5E-77288394DF44}"/>
                </c:ext>
              </c:extLst>
            </c:dLbl>
            <c:dLbl>
              <c:idx val="11"/>
              <c:layout>
                <c:manualLayout>
                  <c:x val="-1.9662375721347752E-2"/>
                  <c:y val="3.5671036169983704E-2"/>
                </c:manualLayout>
              </c:layout>
              <c:tx>
                <c:rich>
                  <a:bodyPr rot="3600000" vert="horz"/>
                  <a:lstStyle/>
                  <a:p>
                    <a:pPr algn="l">
                      <a:defRPr sz="800" b="0" i="0" u="none" strike="noStrike" baseline="0">
                        <a:solidFill>
                          <a:srgbClr val="000000"/>
                        </a:solidFill>
                        <a:latin typeface="Arial"/>
                        <a:ea typeface="Arial"/>
                        <a:cs typeface="Arial"/>
                      </a:defRPr>
                    </a:pPr>
                    <a:r>
                      <a:rPr lang="en-US"/>
                      <a:t>40%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E-83C5-4E30-BF5E-77288394DF44}"/>
                </c:ext>
              </c:extLst>
            </c:dLbl>
            <c:dLbl>
              <c:idx val="12"/>
              <c:layout>
                <c:manualLayout>
                  <c:x val="-1.8761888948121148E-2"/>
                  <c:y val="3.5671036169983704E-2"/>
                </c:manualLayout>
              </c:layout>
              <c:tx>
                <c:rich>
                  <a:bodyPr rot="3600000" vert="horz"/>
                  <a:lstStyle/>
                  <a:p>
                    <a:pPr algn="l">
                      <a:defRPr sz="800" b="0" i="0" u="none" strike="noStrike" baseline="0">
                        <a:solidFill>
                          <a:srgbClr val="000000"/>
                        </a:solidFill>
                        <a:latin typeface="Arial"/>
                        <a:ea typeface="Arial"/>
                        <a:cs typeface="Arial"/>
                      </a:defRPr>
                    </a:pPr>
                    <a:r>
                      <a:rPr lang="en-US"/>
                      <a:t>30%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F-83C5-4E30-BF5E-77288394DF44}"/>
                </c:ext>
              </c:extLst>
            </c:dLbl>
            <c:dLbl>
              <c:idx val="13"/>
              <c:delete val="1"/>
              <c:extLst>
                <c:ext xmlns:c15="http://schemas.microsoft.com/office/drawing/2012/chart" uri="{CE6537A1-D6FC-4f65-9D91-7224C49458BB}"/>
                <c:ext xmlns:c16="http://schemas.microsoft.com/office/drawing/2014/chart" uri="{C3380CC4-5D6E-409C-BE32-E72D297353CC}">
                  <c16:uniqueId val="{00000020-83C5-4E30-BF5E-77288394DF44}"/>
                </c:ext>
              </c:extLst>
            </c:dLbl>
            <c:dLbl>
              <c:idx val="14"/>
              <c:delete val="1"/>
              <c:extLst>
                <c:ext xmlns:c15="http://schemas.microsoft.com/office/drawing/2012/chart" uri="{CE6537A1-D6FC-4f65-9D91-7224C49458BB}"/>
                <c:ext xmlns:c16="http://schemas.microsoft.com/office/drawing/2014/chart" uri="{C3380CC4-5D6E-409C-BE32-E72D297353CC}">
                  <c16:uniqueId val="{00000021-83C5-4E30-BF5E-77288394DF44}"/>
                </c:ext>
              </c:extLst>
            </c:dLbl>
            <c:dLbl>
              <c:idx val="15"/>
              <c:layout>
                <c:manualLayout>
                  <c:x val="-1.5641762870651166E-2"/>
                  <c:y val="3.2842181855980888E-2"/>
                </c:manualLayout>
              </c:layout>
              <c:tx>
                <c:rich>
                  <a:bodyPr rot="3600000" vert="horz"/>
                  <a:lstStyle/>
                  <a:p>
                    <a:pPr algn="l">
                      <a:defRPr sz="800" b="0" i="0" u="none" strike="noStrike" baseline="0">
                        <a:solidFill>
                          <a:srgbClr val="000000"/>
                        </a:solidFill>
                        <a:latin typeface="Arial"/>
                        <a:ea typeface="Arial"/>
                        <a:cs typeface="Arial"/>
                      </a:defRPr>
                    </a:pPr>
                    <a:r>
                      <a:rPr lang="en-US"/>
                      <a:t>20%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2-83C5-4E30-BF5E-77288394DF44}"/>
                </c:ext>
              </c:extLst>
            </c:dLbl>
            <c:dLbl>
              <c:idx val="16"/>
              <c:layout>
                <c:manualLayout>
                  <c:x val="-2.0290782187187714E-2"/>
                  <c:y val="3.2842181855980888E-2"/>
                </c:manualLayout>
              </c:layout>
              <c:tx>
                <c:rich>
                  <a:bodyPr rot="3600000" vert="horz"/>
                  <a:lstStyle/>
                  <a:p>
                    <a:pPr algn="l">
                      <a:defRPr sz="800" b="0" i="0" u="none" strike="noStrike" baseline="0">
                        <a:solidFill>
                          <a:srgbClr val="000000"/>
                        </a:solidFill>
                        <a:latin typeface="Arial"/>
                        <a:ea typeface="Arial"/>
                        <a:cs typeface="Arial"/>
                      </a:defRPr>
                    </a:pPr>
                    <a:r>
                      <a:rPr lang="en-US"/>
                      <a:t>10%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3-83C5-4E30-BF5E-77288394DF44}"/>
                </c:ext>
              </c:extLst>
            </c:dLbl>
            <c:dLbl>
              <c:idx val="17"/>
              <c:delete val="1"/>
              <c:extLst>
                <c:ext xmlns:c15="http://schemas.microsoft.com/office/drawing/2012/chart" uri="{CE6537A1-D6FC-4f65-9D91-7224C49458BB}"/>
                <c:ext xmlns:c16="http://schemas.microsoft.com/office/drawing/2014/chart" uri="{C3380CC4-5D6E-409C-BE32-E72D297353CC}">
                  <c16:uniqueId val="{00000024-83C5-4E30-BF5E-77288394DF44}"/>
                </c:ext>
              </c:extLst>
            </c:dLbl>
            <c:spPr>
              <a:noFill/>
              <a:ln w="25400">
                <a:noFill/>
              </a:ln>
            </c:spPr>
            <c:txPr>
              <a:bodyPr rot="3600000" vert="horz" wrap="square" lIns="38100" tIns="19050" rIns="38100" bIns="19050" anchor="ctr">
                <a:spAutoFit/>
              </a:bodyPr>
              <a:lstStyle/>
              <a:p>
                <a:pPr algn="l" rtl="1">
                  <a:defRPr sz="800" b="0" i="0" u="none" strike="noStrike" baseline="0">
                    <a:solidFill>
                      <a:srgbClr val="FFFFFF"/>
                    </a:solidFill>
                    <a:latin typeface="Arial"/>
                    <a:ea typeface="Arial"/>
                    <a:cs typeface="Arial"/>
                  </a:defRPr>
                </a:pPr>
                <a:endParaRPr lang="nl-NL"/>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[1]Tgrid!$K$5:$K$22</c:f>
              <c:numCache>
                <c:formatCode>General</c:formatCode>
                <c:ptCount val="18"/>
                <c:pt idx="0">
                  <c:v>0.11547000000000002</c:v>
                </c:pt>
                <c:pt idx="1">
                  <c:v>5.7740000000000007E-2</c:v>
                </c:pt>
                <c:pt idx="2">
                  <c:v>0.11548000000000001</c:v>
                </c:pt>
                <c:pt idx="3">
                  <c:v>0.23094000000000003</c:v>
                </c:pt>
                <c:pt idx="4">
                  <c:v>0.34641</c:v>
                </c:pt>
                <c:pt idx="5">
                  <c:v>0.17322000000000001</c:v>
                </c:pt>
                <c:pt idx="6">
                  <c:v>0.23096000000000003</c:v>
                </c:pt>
                <c:pt idx="7">
                  <c:v>0.46188000000000007</c:v>
                </c:pt>
                <c:pt idx="8">
                  <c:v>0.57735000000000003</c:v>
                </c:pt>
                <c:pt idx="9">
                  <c:v>0.28870000000000001</c:v>
                </c:pt>
                <c:pt idx="10">
                  <c:v>0.34644000000000003</c:v>
                </c:pt>
                <c:pt idx="11">
                  <c:v>0.69281999999999999</c:v>
                </c:pt>
                <c:pt idx="12">
                  <c:v>0.80828999999999995</c:v>
                </c:pt>
                <c:pt idx="13">
                  <c:v>0.40417999999999998</c:v>
                </c:pt>
                <c:pt idx="14">
                  <c:v>0.46192000000000005</c:v>
                </c:pt>
                <c:pt idx="15">
                  <c:v>0.92376000000000014</c:v>
                </c:pt>
                <c:pt idx="16">
                  <c:v>1.0392300000000001</c:v>
                </c:pt>
                <c:pt idx="17">
                  <c:v>0.51966000000000001</c:v>
                </c:pt>
              </c:numCache>
            </c:numRef>
          </c:xVal>
          <c:yVal>
            <c:numRef>
              <c:f>[1]Tgrid!$L$5:$L$22</c:f>
              <c:numCache>
                <c:formatCode>General</c:formatCode>
                <c:ptCount val="18"/>
                <c:pt idx="0">
                  <c:v>0</c:v>
                </c:pt>
                <c:pt idx="1">
                  <c:v>0.1</c:v>
                </c:pt>
                <c:pt idx="2">
                  <c:v>0.2</c:v>
                </c:pt>
                <c:pt idx="3">
                  <c:v>0</c:v>
                </c:pt>
                <c:pt idx="4">
                  <c:v>0</c:v>
                </c:pt>
                <c:pt idx="5">
                  <c:v>0.3</c:v>
                </c:pt>
                <c:pt idx="6">
                  <c:v>0.4</c:v>
                </c:pt>
                <c:pt idx="7">
                  <c:v>0</c:v>
                </c:pt>
                <c:pt idx="8">
                  <c:v>0</c:v>
                </c:pt>
                <c:pt idx="9">
                  <c:v>0.5</c:v>
                </c:pt>
                <c:pt idx="10">
                  <c:v>0.6</c:v>
                </c:pt>
                <c:pt idx="11">
                  <c:v>0</c:v>
                </c:pt>
                <c:pt idx="12">
                  <c:v>0</c:v>
                </c:pt>
                <c:pt idx="13">
                  <c:v>0.7</c:v>
                </c:pt>
                <c:pt idx="14">
                  <c:v>0.8</c:v>
                </c:pt>
                <c:pt idx="15">
                  <c:v>0</c:v>
                </c:pt>
                <c:pt idx="16">
                  <c:v>0</c:v>
                </c:pt>
                <c:pt idx="17">
                  <c:v>0.9</c:v>
                </c:pt>
              </c:numCache>
            </c:numRef>
          </c:yVal>
          <c:smooth val="0"/>
          <c:extLst>
            <c:ext xmlns:c16="http://schemas.microsoft.com/office/drawing/2014/chart" uri="{C3380CC4-5D6E-409C-BE32-E72D297353CC}">
              <c16:uniqueId val="{00000025-83C5-4E30-BF5E-77288394DF44}"/>
            </c:ext>
          </c:extLst>
        </c:ser>
        <c:ser>
          <c:idx val="3"/>
          <c:order val="2"/>
          <c:tx>
            <c:v>C grid</c:v>
          </c:tx>
          <c:spPr>
            <a:ln w="28575">
              <a:noFill/>
            </a:ln>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26-83C5-4E30-BF5E-77288394DF44}"/>
                </c:ext>
              </c:extLst>
            </c:dLbl>
            <c:dLbl>
              <c:idx val="1"/>
              <c:layout>
                <c:manualLayout>
                  <c:x val="-9.5947052123478826E-3"/>
                  <c:y val="-3.0402833309202699E-2"/>
                </c:manualLayout>
              </c:layout>
              <c:tx>
                <c:rich>
                  <a:bodyPr rot="-3600000" vert="horz"/>
                  <a:lstStyle/>
                  <a:p>
                    <a:pPr algn="l">
                      <a:defRPr sz="800" b="0" i="0" u="none" strike="noStrike" baseline="0">
                        <a:solidFill>
                          <a:srgbClr val="000000"/>
                        </a:solidFill>
                        <a:latin typeface="Arial"/>
                        <a:ea typeface="Arial"/>
                        <a:cs typeface="Arial"/>
                      </a:defRPr>
                    </a:pPr>
                    <a:r>
                      <a:rPr lang="en-US"/>
                      <a:t>10%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7-83C5-4E30-BF5E-77288394DF44}"/>
                </c:ext>
              </c:extLst>
            </c:dLbl>
            <c:dLbl>
              <c:idx val="2"/>
              <c:layout>
                <c:manualLayout>
                  <c:x val="-1.1916301805226577E-2"/>
                  <c:y val="-2.9190509602141323E-2"/>
                </c:manualLayout>
              </c:layout>
              <c:tx>
                <c:rich>
                  <a:bodyPr rot="-3600000" vert="horz"/>
                  <a:lstStyle/>
                  <a:p>
                    <a:pPr algn="l">
                      <a:defRPr sz="800" b="0" i="0" u="none" strike="noStrike" baseline="0">
                        <a:solidFill>
                          <a:srgbClr val="000000"/>
                        </a:solidFill>
                        <a:latin typeface="Arial"/>
                        <a:ea typeface="Arial"/>
                        <a:cs typeface="Arial"/>
                      </a:defRPr>
                    </a:pPr>
                    <a:r>
                      <a:rPr lang="en-US"/>
                      <a:t>20%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8-83C5-4E30-BF5E-77288394DF44}"/>
                </c:ext>
              </c:extLst>
            </c:dLbl>
            <c:dLbl>
              <c:idx val="3"/>
              <c:delete val="1"/>
              <c:extLst>
                <c:ext xmlns:c15="http://schemas.microsoft.com/office/drawing/2012/chart" uri="{CE6537A1-D6FC-4f65-9D91-7224C49458BB}"/>
                <c:ext xmlns:c16="http://schemas.microsoft.com/office/drawing/2014/chart" uri="{C3380CC4-5D6E-409C-BE32-E72D297353CC}">
                  <c16:uniqueId val="{00000029-83C5-4E30-BF5E-77288394DF44}"/>
                </c:ext>
              </c:extLst>
            </c:dLbl>
            <c:dLbl>
              <c:idx val="4"/>
              <c:delete val="1"/>
              <c:extLst>
                <c:ext xmlns:c15="http://schemas.microsoft.com/office/drawing/2012/chart" uri="{CE6537A1-D6FC-4f65-9D91-7224C49458BB}"/>
                <c:ext xmlns:c16="http://schemas.microsoft.com/office/drawing/2014/chart" uri="{C3380CC4-5D6E-409C-BE32-E72D297353CC}">
                  <c16:uniqueId val="{0000002A-83C5-4E30-BF5E-77288394DF44}"/>
                </c:ext>
              </c:extLst>
            </c:dLbl>
            <c:dLbl>
              <c:idx val="5"/>
              <c:layout>
                <c:manualLayout>
                  <c:x val="-1.2018142571246311E-2"/>
                  <c:y val="-3.5050321680086989E-2"/>
                </c:manualLayout>
              </c:layout>
              <c:tx>
                <c:rich>
                  <a:bodyPr rot="-3600000" vert="horz"/>
                  <a:lstStyle/>
                  <a:p>
                    <a:pPr algn="l">
                      <a:defRPr sz="800" b="0" i="0" u="none" strike="noStrike" baseline="0">
                        <a:solidFill>
                          <a:srgbClr val="000000"/>
                        </a:solidFill>
                        <a:latin typeface="Arial"/>
                        <a:ea typeface="Arial"/>
                        <a:cs typeface="Arial"/>
                      </a:defRPr>
                    </a:pPr>
                    <a:r>
                      <a:rPr lang="en-US"/>
                      <a:t>30%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B-83C5-4E30-BF5E-77288394DF44}"/>
                </c:ext>
              </c:extLst>
            </c:dLbl>
            <c:dLbl>
              <c:idx val="6"/>
              <c:layout>
                <c:manualLayout>
                  <c:x val="-1.2119983337265935E-2"/>
                  <c:y val="-3.8081130947740439E-2"/>
                </c:manualLayout>
              </c:layout>
              <c:tx>
                <c:rich>
                  <a:bodyPr rot="-3600000" vert="horz"/>
                  <a:lstStyle/>
                  <a:p>
                    <a:pPr algn="l">
                      <a:defRPr sz="800" b="0" i="0" u="none" strike="noStrike" baseline="0">
                        <a:solidFill>
                          <a:srgbClr val="000000"/>
                        </a:solidFill>
                        <a:latin typeface="Arial"/>
                        <a:ea typeface="Arial"/>
                        <a:cs typeface="Arial"/>
                      </a:defRPr>
                    </a:pPr>
                    <a:r>
                      <a:rPr lang="en-US"/>
                      <a:t>40%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C-83C5-4E30-BF5E-77288394DF44}"/>
                </c:ext>
              </c:extLst>
            </c:dLbl>
            <c:dLbl>
              <c:idx val="7"/>
              <c:delete val="1"/>
              <c:extLst>
                <c:ext xmlns:c15="http://schemas.microsoft.com/office/drawing/2012/chart" uri="{CE6537A1-D6FC-4f65-9D91-7224C49458BB}"/>
                <c:ext xmlns:c16="http://schemas.microsoft.com/office/drawing/2014/chart" uri="{C3380CC4-5D6E-409C-BE32-E72D297353CC}">
                  <c16:uniqueId val="{0000002D-83C5-4E30-BF5E-77288394DF44}"/>
                </c:ext>
              </c:extLst>
            </c:dLbl>
            <c:dLbl>
              <c:idx val="8"/>
              <c:delete val="1"/>
              <c:extLst>
                <c:ext xmlns:c15="http://schemas.microsoft.com/office/drawing/2012/chart" uri="{CE6537A1-D6FC-4f65-9D91-7224C49458BB}"/>
                <c:ext xmlns:c16="http://schemas.microsoft.com/office/drawing/2014/chart" uri="{C3380CC4-5D6E-409C-BE32-E72D297353CC}">
                  <c16:uniqueId val="{0000002E-83C5-4E30-BF5E-77288394DF44}"/>
                </c:ext>
              </c:extLst>
            </c:dLbl>
            <c:dLbl>
              <c:idx val="9"/>
              <c:layout>
                <c:manualLayout>
                  <c:x val="-1.5551457843574165E-2"/>
                  <c:y val="-4.3940943025686102E-2"/>
                </c:manualLayout>
              </c:layout>
              <c:tx>
                <c:rich>
                  <a:bodyPr rot="-3600000" vert="horz"/>
                  <a:lstStyle/>
                  <a:p>
                    <a:pPr algn="l">
                      <a:defRPr sz="800" b="0" i="0" u="none" strike="noStrike" baseline="0">
                        <a:solidFill>
                          <a:srgbClr val="000000"/>
                        </a:solidFill>
                        <a:latin typeface="Arial"/>
                        <a:ea typeface="Arial"/>
                        <a:cs typeface="Arial"/>
                      </a:defRPr>
                    </a:pPr>
                    <a:r>
                      <a:rPr lang="en-US"/>
                      <a:t>50%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F-83C5-4E30-BF5E-77288394DF44}"/>
                </c:ext>
              </c:extLst>
            </c:dLbl>
            <c:dLbl>
              <c:idx val="10"/>
              <c:layout>
                <c:manualLayout>
                  <c:x val="-1.1213786955875757E-2"/>
                  <c:y val="-4.4143046475626245E-2"/>
                </c:manualLayout>
              </c:layout>
              <c:tx>
                <c:rich>
                  <a:bodyPr rot="-3600000" vert="horz"/>
                  <a:lstStyle/>
                  <a:p>
                    <a:pPr algn="l">
                      <a:defRPr sz="800" b="0" i="0" u="none" strike="noStrike" baseline="0">
                        <a:solidFill>
                          <a:srgbClr val="000000"/>
                        </a:solidFill>
                        <a:latin typeface="Arial"/>
                        <a:ea typeface="Arial"/>
                        <a:cs typeface="Arial"/>
                      </a:defRPr>
                    </a:pPr>
                    <a:r>
                      <a:rPr lang="en-US"/>
                      <a:t>60%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0-83C5-4E30-BF5E-77288394DF44}"/>
                </c:ext>
              </c:extLst>
            </c:dLbl>
            <c:dLbl>
              <c:idx val="11"/>
              <c:delete val="1"/>
              <c:extLst>
                <c:ext xmlns:c15="http://schemas.microsoft.com/office/drawing/2012/chart" uri="{CE6537A1-D6FC-4f65-9D91-7224C49458BB}"/>
                <c:ext xmlns:c16="http://schemas.microsoft.com/office/drawing/2014/chart" uri="{C3380CC4-5D6E-409C-BE32-E72D297353CC}">
                  <c16:uniqueId val="{00000031-83C5-4E30-BF5E-77288394DF44}"/>
                </c:ext>
              </c:extLst>
            </c:dLbl>
            <c:dLbl>
              <c:idx val="12"/>
              <c:delete val="1"/>
              <c:extLst>
                <c:ext xmlns:c15="http://schemas.microsoft.com/office/drawing/2012/chart" uri="{CE6537A1-D6FC-4f65-9D91-7224C49458BB}"/>
                <c:ext xmlns:c16="http://schemas.microsoft.com/office/drawing/2014/chart" uri="{C3380CC4-5D6E-409C-BE32-E72D297353CC}">
                  <c16:uniqueId val="{00000032-83C5-4E30-BF5E-77288394DF44}"/>
                </c:ext>
              </c:extLst>
            </c:dLbl>
            <c:dLbl>
              <c:idx val="13"/>
              <c:layout>
                <c:manualLayout>
                  <c:x val="-9.0958718950364201E-3"/>
                  <c:y val="-4.1516147115273905E-2"/>
                </c:manualLayout>
              </c:layout>
              <c:tx>
                <c:rich>
                  <a:bodyPr rot="-3600000" vert="horz"/>
                  <a:lstStyle/>
                  <a:p>
                    <a:pPr algn="l">
                      <a:defRPr sz="800" b="0" i="0" u="none" strike="noStrike" baseline="0">
                        <a:solidFill>
                          <a:srgbClr val="000000"/>
                        </a:solidFill>
                        <a:latin typeface="Arial"/>
                        <a:ea typeface="Arial"/>
                        <a:cs typeface="Arial"/>
                      </a:defRPr>
                    </a:pPr>
                    <a:r>
                      <a:rPr lang="en-US"/>
                      <a:t>70%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3-83C5-4E30-BF5E-77288394DF44}"/>
                </c:ext>
              </c:extLst>
            </c:dLbl>
            <c:dLbl>
              <c:idx val="14"/>
              <c:layout>
                <c:manualLayout>
                  <c:x val="-1.252734640134465E-2"/>
                  <c:y val="-4.1718250565213937E-2"/>
                </c:manualLayout>
              </c:layout>
              <c:tx>
                <c:rich>
                  <a:bodyPr rot="-3600000" vert="horz"/>
                  <a:lstStyle/>
                  <a:p>
                    <a:pPr algn="l">
                      <a:defRPr sz="800" b="0" i="0" u="none" strike="noStrike" baseline="0">
                        <a:solidFill>
                          <a:srgbClr val="000000"/>
                        </a:solidFill>
                        <a:latin typeface="Arial"/>
                        <a:ea typeface="Arial"/>
                        <a:cs typeface="Arial"/>
                      </a:defRPr>
                    </a:pPr>
                    <a:r>
                      <a:rPr lang="en-US"/>
                      <a:t>80%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4-83C5-4E30-BF5E-77288394DF44}"/>
                </c:ext>
              </c:extLst>
            </c:dLbl>
            <c:dLbl>
              <c:idx val="15"/>
              <c:delete val="1"/>
              <c:extLst>
                <c:ext xmlns:c15="http://schemas.microsoft.com/office/drawing/2012/chart" uri="{CE6537A1-D6FC-4f65-9D91-7224C49458BB}"/>
                <c:ext xmlns:c16="http://schemas.microsoft.com/office/drawing/2014/chart" uri="{C3380CC4-5D6E-409C-BE32-E72D297353CC}">
                  <c16:uniqueId val="{00000035-83C5-4E30-BF5E-77288394DF44}"/>
                </c:ext>
              </c:extLst>
            </c:dLbl>
            <c:dLbl>
              <c:idx val="16"/>
              <c:delete val="1"/>
              <c:extLst>
                <c:ext xmlns:c15="http://schemas.microsoft.com/office/drawing/2012/chart" uri="{CE6537A1-D6FC-4f65-9D91-7224C49458BB}"/>
                <c:ext xmlns:c16="http://schemas.microsoft.com/office/drawing/2014/chart" uri="{C3380CC4-5D6E-409C-BE32-E72D297353CC}">
                  <c16:uniqueId val="{00000036-83C5-4E30-BF5E-77288394DF44}"/>
                </c:ext>
              </c:extLst>
            </c:dLbl>
            <c:dLbl>
              <c:idx val="17"/>
              <c:layout>
                <c:manualLayout>
                  <c:x val="-1.2629187167364274E-2"/>
                  <c:y val="-4.6163635486158247E-2"/>
                </c:manualLayout>
              </c:layout>
              <c:tx>
                <c:rich>
                  <a:bodyPr rot="-3600000" vert="horz"/>
                  <a:lstStyle/>
                  <a:p>
                    <a:pPr algn="l">
                      <a:defRPr sz="800" b="0" i="0" u="none" strike="noStrike" baseline="0">
                        <a:solidFill>
                          <a:srgbClr val="000000"/>
                        </a:solidFill>
                        <a:latin typeface="Arial"/>
                        <a:ea typeface="Arial"/>
                        <a:cs typeface="Arial"/>
                      </a:defRPr>
                    </a:pPr>
                    <a:r>
                      <a:rPr lang="en-US"/>
                      <a:t>90%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7-83C5-4E30-BF5E-77288394DF44}"/>
                </c:ext>
              </c:extLst>
            </c:dLbl>
            <c:spPr>
              <a:noFill/>
              <a:ln w="25400">
                <a:noFill/>
              </a:ln>
            </c:spPr>
            <c:txPr>
              <a:bodyPr rot="-3600000" vert="horz" wrap="square" lIns="38100" tIns="19050" rIns="38100" bIns="19050" anchor="ctr">
                <a:spAutoFit/>
              </a:bodyPr>
              <a:lstStyle/>
              <a:p>
                <a:pPr algn="l" rtl="1">
                  <a:defRPr sz="800" b="0" i="0" u="none" strike="noStrike" baseline="0">
                    <a:solidFill>
                      <a:srgbClr val="FFFFFF"/>
                    </a:solidFill>
                    <a:latin typeface="Arial"/>
                    <a:ea typeface="Arial"/>
                    <a:cs typeface="Arial"/>
                  </a:defRPr>
                </a:pPr>
                <a:endParaRPr lang="nl-NL"/>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[1]Tgrid!$P$5:$P$22</c:f>
              <c:numCache>
                <c:formatCode>General</c:formatCode>
                <c:ptCount val="18"/>
                <c:pt idx="0">
                  <c:v>0.11547000000000002</c:v>
                </c:pt>
                <c:pt idx="1">
                  <c:v>0.63512999999999997</c:v>
                </c:pt>
                <c:pt idx="2">
                  <c:v>0.69286000000000003</c:v>
                </c:pt>
                <c:pt idx="3">
                  <c:v>0.23094000000000003</c:v>
                </c:pt>
                <c:pt idx="4">
                  <c:v>0.34641</c:v>
                </c:pt>
                <c:pt idx="5">
                  <c:v>0.75058999999999998</c:v>
                </c:pt>
                <c:pt idx="6">
                  <c:v>0.80832000000000015</c:v>
                </c:pt>
                <c:pt idx="7">
                  <c:v>0.46188000000000007</c:v>
                </c:pt>
                <c:pt idx="8">
                  <c:v>0.57735000000000003</c:v>
                </c:pt>
                <c:pt idx="9">
                  <c:v>0.86604999999999999</c:v>
                </c:pt>
                <c:pt idx="10">
                  <c:v>0.92378000000000005</c:v>
                </c:pt>
                <c:pt idx="11">
                  <c:v>0.69281999999999999</c:v>
                </c:pt>
                <c:pt idx="12">
                  <c:v>0.80828999999999995</c:v>
                </c:pt>
                <c:pt idx="13">
                  <c:v>0.98150999999999999</c:v>
                </c:pt>
                <c:pt idx="14">
                  <c:v>1.0392400000000002</c:v>
                </c:pt>
                <c:pt idx="15">
                  <c:v>0.92376000000000014</c:v>
                </c:pt>
                <c:pt idx="16">
                  <c:v>1.0392300000000001</c:v>
                </c:pt>
                <c:pt idx="17">
                  <c:v>1.09697</c:v>
                </c:pt>
              </c:numCache>
            </c:numRef>
          </c:xVal>
          <c:yVal>
            <c:numRef>
              <c:f>[1]Tgrid!$Q$5:$Q$22</c:f>
              <c:numCache>
                <c:formatCode>General</c:formatCode>
                <c:ptCount val="18"/>
                <c:pt idx="0">
                  <c:v>0</c:v>
                </c:pt>
                <c:pt idx="1">
                  <c:v>0.9</c:v>
                </c:pt>
                <c:pt idx="2">
                  <c:v>0.8</c:v>
                </c:pt>
                <c:pt idx="3">
                  <c:v>0</c:v>
                </c:pt>
                <c:pt idx="4">
                  <c:v>0</c:v>
                </c:pt>
                <c:pt idx="5">
                  <c:v>0.7</c:v>
                </c:pt>
                <c:pt idx="6">
                  <c:v>0.6</c:v>
                </c:pt>
                <c:pt idx="7">
                  <c:v>0</c:v>
                </c:pt>
                <c:pt idx="8">
                  <c:v>0</c:v>
                </c:pt>
                <c:pt idx="9">
                  <c:v>0.5</c:v>
                </c:pt>
                <c:pt idx="10">
                  <c:v>0.4</c:v>
                </c:pt>
                <c:pt idx="11">
                  <c:v>0</c:v>
                </c:pt>
                <c:pt idx="12">
                  <c:v>0</c:v>
                </c:pt>
                <c:pt idx="13">
                  <c:v>0.3</c:v>
                </c:pt>
                <c:pt idx="14">
                  <c:v>0.2</c:v>
                </c:pt>
                <c:pt idx="15">
                  <c:v>0</c:v>
                </c:pt>
                <c:pt idx="16">
                  <c:v>0</c:v>
                </c:pt>
                <c:pt idx="17">
                  <c:v>0.1</c:v>
                </c:pt>
              </c:numCache>
            </c:numRef>
          </c:yVal>
          <c:smooth val="0"/>
          <c:extLst>
            <c:ext xmlns:c16="http://schemas.microsoft.com/office/drawing/2014/chart" uri="{C3380CC4-5D6E-409C-BE32-E72D297353CC}">
              <c16:uniqueId val="{00000038-83C5-4E30-BF5E-77288394DF44}"/>
            </c:ext>
          </c:extLst>
        </c:ser>
        <c:ser>
          <c:idx val="0"/>
          <c:order val="3"/>
          <c:tx>
            <c:v>border</c:v>
          </c:tx>
          <c:spPr>
            <a:ln w="38100">
              <a:solidFill>
                <a:srgbClr val="000000"/>
              </a:solidFill>
              <a:prstDash val="solid"/>
            </a:ln>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39-83C5-4E30-BF5E-77288394DF44}"/>
                </c:ext>
              </c:extLst>
            </c:dLbl>
            <c:dLbl>
              <c:idx val="1"/>
              <c:tx>
                <c:strRef>
                  <c:f>[1]Input!$CQ$7</c:f>
                  <c:strCache>
                    <c:ptCount val="1"/>
                    <c:pt idx="0">
                      <c:v>Na</c:v>
                    </c:pt>
                  </c:strCache>
                </c:strRef>
              </c:tx>
              <c:spPr>
                <a:noFill/>
                <a:ln w="25400">
                  <a:noFill/>
                </a:ln>
              </c:spPr>
              <c:txPr>
                <a:bodyPr/>
                <a:lstStyle/>
                <a:p>
                  <a:pPr algn="ctr" rtl="1">
                    <a:defRPr sz="1000" b="1" i="0" u="none" strike="noStrike" baseline="0">
                      <a:solidFill>
                        <a:srgbClr val="000000"/>
                      </a:solidFill>
                      <a:latin typeface="Arial"/>
                      <a:ea typeface="Arial"/>
                      <a:cs typeface="Arial"/>
                    </a:defRPr>
                  </a:pPr>
                  <a:endParaRPr lang="nl-NL"/>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{380FF9FB-0FFB-4038-95CD-F18E4DA561DF}</c15:txfldGUID>
                      <c15:f>[1]Input!$CQ$7</c15:f>
                      <c15:dlblFieldTableCache>
                        <c:ptCount val="1"/>
                        <c:pt idx="0">
                          <c:v>Na</c:v>
                        </c:pt>
                      </c15:dlblFieldTableCache>
                    </c15:dlblFTEntry>
                  </c15:dlblFieldTable>
                  <c15:showDataLabelsRange val="0"/>
                </c:ext>
                <c:ext xmlns:c16="http://schemas.microsoft.com/office/drawing/2014/chart" uri="{C3380CC4-5D6E-409C-BE32-E72D297353CC}">
                  <c16:uniqueId val="{0000003A-83C5-4E30-BF5E-77288394DF44}"/>
                </c:ext>
              </c:extLst>
            </c:dLbl>
            <c:dLbl>
              <c:idx val="2"/>
              <c:layout>
                <c:manualLayout>
                  <c:x val="2.5749167591565102E-3"/>
                  <c:y val="-6.2908968062161527E-3"/>
                </c:manualLayout>
              </c:layout>
              <c:tx>
                <c:strRef>
                  <c:f>[1]Input!$CS$7</c:f>
                  <c:strCache>
                    <c:ptCount val="1"/>
                    <c:pt idx="0">
                      <c:v>1000 Mg^0.5</c:v>
                    </c:pt>
                  </c:strCache>
                </c:strRef>
              </c:tx>
              <c:spPr>
                <a:noFill/>
                <a:ln w="25400">
                  <a:noFill/>
                </a:ln>
              </c:spPr>
              <c:txPr>
                <a:bodyPr/>
                <a:lstStyle/>
                <a:p>
                  <a:pPr algn="ctr" rtl="1">
                    <a:defRPr sz="1000" b="1" i="0" u="none" strike="noStrike" baseline="0">
                      <a:solidFill>
                        <a:srgbClr val="000000"/>
                      </a:solidFill>
                      <a:latin typeface="Arial"/>
                      <a:ea typeface="Arial"/>
                      <a:cs typeface="Arial"/>
                    </a:defRPr>
                  </a:pPr>
                  <a:endParaRPr lang="nl-NL"/>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{D7BA3B27-DBD4-4A1D-9619-F601EBF29329}</c15:txfldGUID>
                      <c15:f>[1]Input!$CS$7</c15:f>
                      <c15:dlblFieldTableCache>
                        <c:ptCount val="1"/>
                        <c:pt idx="0">
                          <c:v>1000 Mg^0.5</c:v>
                        </c:pt>
                      </c15:dlblFieldTableCache>
                    </c15:dlblFTEntry>
                  </c15:dlblFieldTable>
                  <c15:showDataLabelsRange val="0"/>
                </c:ext>
                <c:ext xmlns:c16="http://schemas.microsoft.com/office/drawing/2014/chart" uri="{C3380CC4-5D6E-409C-BE32-E72D297353CC}">
                  <c16:uniqueId val="{0000003B-83C5-4E30-BF5E-77288394DF44}"/>
                </c:ext>
              </c:extLst>
            </c:dLbl>
            <c:dLbl>
              <c:idx val="3"/>
              <c:layout>
                <c:manualLayout>
                  <c:x val="-7.2789464025098963E-2"/>
                  <c:y val="-4.8764696492146894E-3"/>
                </c:manualLayout>
              </c:layout>
              <c:tx>
                <c:strRef>
                  <c:f>[1]Input!$CR$7</c:f>
                  <c:strCache>
                    <c:ptCount val="1"/>
                    <c:pt idx="0">
                      <c:v>10 K</c:v>
                    </c:pt>
                  </c:strCache>
                </c:strRef>
              </c:tx>
              <c:spPr>
                <a:noFill/>
                <a:ln w="25400">
                  <a:noFill/>
                </a:ln>
              </c:spPr>
              <c:txPr>
                <a:bodyPr/>
                <a:lstStyle/>
                <a:p>
                  <a:pPr algn="ctr" rtl="1">
                    <a:defRPr sz="1000" b="1" i="0" u="none" strike="noStrike" baseline="0">
                      <a:solidFill>
                        <a:srgbClr val="000000"/>
                      </a:solidFill>
                      <a:latin typeface="Arial"/>
                      <a:ea typeface="Arial"/>
                      <a:cs typeface="Arial"/>
                    </a:defRPr>
                  </a:pPr>
                  <a:endParaRPr lang="nl-NL"/>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{CE9F9490-4CE5-408A-BD18-438E505CE248}</c15:txfldGUID>
                      <c15:f>[1]Input!$CR$7</c15:f>
                      <c15:dlblFieldTableCache>
                        <c:ptCount val="1"/>
                        <c:pt idx="0">
                          <c:v>10 K</c:v>
                        </c:pt>
                      </c15:dlblFieldTableCache>
                    </c15:dlblFTEntry>
                  </c15:dlblFieldTable>
                  <c15:showDataLabelsRange val="0"/>
                </c:ext>
                <c:ext xmlns:c16="http://schemas.microsoft.com/office/drawing/2014/chart" uri="{C3380CC4-5D6E-409C-BE32-E72D297353CC}">
                  <c16:uniqueId val="{0000003C-83C5-4E30-BF5E-77288394DF44}"/>
                </c:ext>
              </c:extLst>
            </c:dLbl>
            <c:spPr>
              <a:noFill/>
              <a:ln w="25400">
                <a:noFill/>
              </a:ln>
            </c:spPr>
            <c:txPr>
              <a:bodyPr wrap="square" lIns="38100" tIns="19050" rIns="38100" bIns="19050" anchor="ctr">
                <a:spAutoFit/>
              </a:bodyPr>
              <a:lstStyle/>
              <a:p>
                <a:pPr algn="ctr" rtl="1">
                  <a:defRPr sz="1000" b="1" i="0" u="none" strike="noStrike" baseline="0">
                    <a:solidFill>
                      <a:srgbClr val="000000"/>
                    </a:solidFill>
                    <a:latin typeface="Arial"/>
                    <a:ea typeface="Arial"/>
                    <a:cs typeface="Arial"/>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[1]Tgrid!$A$5:$A$8</c:f>
              <c:numCache>
                <c:formatCode>General</c:formatCode>
                <c:ptCount val="4"/>
                <c:pt idx="0">
                  <c:v>0</c:v>
                </c:pt>
                <c:pt idx="1">
                  <c:v>0.57740000000000002</c:v>
                </c:pt>
                <c:pt idx="2">
                  <c:v>1.1547000000000001</c:v>
                </c:pt>
                <c:pt idx="3">
                  <c:v>0</c:v>
                </c:pt>
              </c:numCache>
            </c:numRef>
          </c:xVal>
          <c:yVal>
            <c:numRef>
              <c:f>[1]Tgrid!$B$5:$B$8</c:f>
              <c:numCache>
                <c:formatCode>General</c:formatCode>
                <c:ptCount val="4"/>
                <c:pt idx="0">
                  <c:v>0</c:v>
                </c:pt>
                <c:pt idx="1">
                  <c:v>1</c:v>
                </c:pt>
                <c:pt idx="2">
                  <c:v>0</c:v>
                </c:pt>
                <c:pt idx="3">
                  <c:v>0</c:v>
                </c:pt>
              </c:numCache>
            </c:numRef>
          </c:yVal>
          <c:smooth val="0"/>
          <c:extLst>
            <c:ext xmlns:c16="http://schemas.microsoft.com/office/drawing/2014/chart" uri="{C3380CC4-5D6E-409C-BE32-E72D297353CC}">
              <c16:uniqueId val="{0000003D-83C5-4E30-BF5E-77288394DF44}"/>
            </c:ext>
          </c:extLst>
        </c:ser>
        <c:ser>
          <c:idx val="5"/>
          <c:order val="4"/>
          <c:tx>
            <c:v>Equilibration line</c:v>
          </c:tx>
          <c:spPr>
            <a:ln w="25400">
              <a:solidFill>
                <a:srgbClr val="808080"/>
              </a:solidFill>
              <a:prstDash val="solid"/>
            </a:ln>
          </c:spPr>
          <c:marker>
            <c:symbol val="none"/>
          </c:marker>
          <c:dLbls>
            <c:dLbl>
              <c:idx val="0"/>
              <c:layout>
                <c:manualLayout>
                  <c:x val="-1.2927485063257145E-2"/>
                  <c:y val="-3.642955521648901E-2"/>
                </c:manualLayout>
              </c:layout>
              <c:tx>
                <c:strRef>
                  <c:f>[1]Ref!$B$32</c:f>
                  <c:strCache>
                    <c:ptCount val="1"/>
                    <c:pt idx="0">
                      <c:v>60</c:v>
                    </c:pt>
                  </c:strCache>
                </c:strRef>
              </c:tx>
              <c:spPr>
                <a:noFill/>
                <a:ln w="25400">
                  <a:noFill/>
                </a:ln>
              </c:spPr>
              <c:txPr>
                <a:bodyPr/>
                <a:lstStyle/>
                <a:p>
                  <a:pPr algn="ctr" rtl="1">
                    <a:defRPr sz="700" b="0" i="0" u="none" strike="noStrike" baseline="0">
                      <a:solidFill>
                        <a:srgbClr val="808080"/>
                      </a:solidFill>
                      <a:latin typeface="Arial"/>
                      <a:ea typeface="Arial"/>
                      <a:cs typeface="Arial"/>
                    </a:defRPr>
                  </a:pPr>
                  <a:endParaRPr lang="nl-NL"/>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{929F2D32-520D-4E5D-8C23-BFC8EED646AF}</c15:txfldGUID>
                      <c15:f>[1]Ref!$B$32</c15:f>
                      <c15:dlblFieldTableCache>
                        <c:ptCount val="1"/>
                        <c:pt idx="0">
                          <c:v>60</c:v>
                        </c:pt>
                      </c15:dlblFieldTableCache>
                    </c15:dlblFTEntry>
                  </c15:dlblFieldTable>
                  <c15:showDataLabelsRange val="0"/>
                </c:ext>
                <c:ext xmlns:c16="http://schemas.microsoft.com/office/drawing/2014/chart" uri="{C3380CC4-5D6E-409C-BE32-E72D297353CC}">
                  <c16:uniqueId val="{0000003E-83C5-4E30-BF5E-77288394DF44}"/>
                </c:ext>
              </c:extLst>
            </c:dLbl>
            <c:dLbl>
              <c:idx val="1"/>
              <c:layout>
                <c:manualLayout>
                  <c:x val="-9.5669728298390551E-3"/>
                  <c:y val="-1.9978987775042915E-2"/>
                </c:manualLayout>
              </c:layout>
              <c:tx>
                <c:strRef>
                  <c:f>[1]Ref!$B$33</c:f>
                  <c:strCache>
                    <c:ptCount val="1"/>
                    <c:pt idx="0">
                      <c:v>80</c:v>
                    </c:pt>
                  </c:strCache>
                </c:strRef>
              </c:tx>
              <c:spPr>
                <a:noFill/>
                <a:ln w="25400">
                  <a:noFill/>
                </a:ln>
              </c:spPr>
              <c:txPr>
                <a:bodyPr/>
                <a:lstStyle/>
                <a:p>
                  <a:pPr algn="ctr" rtl="1">
                    <a:defRPr sz="700" b="0" i="0" u="none" strike="noStrike" baseline="0">
                      <a:solidFill>
                        <a:srgbClr val="808080"/>
                      </a:solidFill>
                      <a:latin typeface="Arial"/>
                      <a:ea typeface="Arial"/>
                      <a:cs typeface="Arial"/>
                    </a:defRPr>
                  </a:pPr>
                  <a:endParaRPr lang="nl-NL"/>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{E60A0DB0-EE56-47C1-9C40-DD204F1AA763}</c15:txfldGUID>
                      <c15:f>[1]Ref!$B$33</c15:f>
                      <c15:dlblFieldTableCache>
                        <c:ptCount val="1"/>
                        <c:pt idx="0">
                          <c:v>80</c:v>
                        </c:pt>
                      </c15:dlblFieldTableCache>
                    </c15:dlblFTEntry>
                  </c15:dlblFieldTable>
                  <c15:showDataLabelsRange val="0"/>
                </c:ext>
                <c:ext xmlns:c16="http://schemas.microsoft.com/office/drawing/2014/chart" uri="{C3380CC4-5D6E-409C-BE32-E72D297353CC}">
                  <c16:uniqueId val="{0000003F-83C5-4E30-BF5E-77288394DF44}"/>
                </c:ext>
              </c:extLst>
            </c:dLbl>
            <c:dLbl>
              <c:idx val="2"/>
              <c:layout>
                <c:manualLayout>
                  <c:x val="-2.1248248519434507E-2"/>
                  <c:y val="-2.1454298410718498E-2"/>
                </c:manualLayout>
              </c:layout>
              <c:tx>
                <c:strRef>
                  <c:f>[1]Ref!$B$34</c:f>
                  <c:strCache>
                    <c:ptCount val="1"/>
                    <c:pt idx="0">
                      <c:v>100</c:v>
                    </c:pt>
                  </c:strCache>
                </c:strRef>
              </c:tx>
              <c:spPr>
                <a:noFill/>
                <a:ln w="25400">
                  <a:noFill/>
                </a:ln>
              </c:spPr>
              <c:txPr>
                <a:bodyPr/>
                <a:lstStyle/>
                <a:p>
                  <a:pPr algn="ctr" rtl="1">
                    <a:defRPr sz="700" b="0" i="0" u="none" strike="noStrike" baseline="0">
                      <a:solidFill>
                        <a:srgbClr val="808080"/>
                      </a:solidFill>
                      <a:latin typeface="Arial"/>
                      <a:ea typeface="Arial"/>
                      <a:cs typeface="Arial"/>
                    </a:defRPr>
                  </a:pPr>
                  <a:endParaRPr lang="nl-NL"/>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{0E35C02E-EE07-401F-A929-EAE0E67B735C}</c15:txfldGUID>
                      <c15:f>[1]Ref!$B$34</c15:f>
                      <c15:dlblFieldTableCache>
                        <c:ptCount val="1"/>
                        <c:pt idx="0">
                          <c:v>100</c:v>
                        </c:pt>
                      </c15:dlblFieldTableCache>
                    </c15:dlblFTEntry>
                  </c15:dlblFieldTable>
                  <c15:showDataLabelsRange val="0"/>
                </c:ext>
                <c:ext xmlns:c16="http://schemas.microsoft.com/office/drawing/2014/chart" uri="{C3380CC4-5D6E-409C-BE32-E72D297353CC}">
                  <c16:uniqueId val="{00000040-83C5-4E30-BF5E-77288394DF44}"/>
                </c:ext>
              </c:extLst>
            </c:dLbl>
            <c:dLbl>
              <c:idx val="3"/>
              <c:layout>
                <c:manualLayout>
                  <c:x val="-3.0289354785146935E-2"/>
                  <c:y val="-2.1048012562786114E-2"/>
                </c:manualLayout>
              </c:layout>
              <c:tx>
                <c:strRef>
                  <c:f>[1]Ref!$B$35</c:f>
                  <c:strCache>
                    <c:ptCount val="1"/>
                    <c:pt idx="0">
                      <c:v>120</c:v>
                    </c:pt>
                  </c:strCache>
                </c:strRef>
              </c:tx>
              <c:spPr>
                <a:noFill/>
                <a:ln w="25400">
                  <a:noFill/>
                </a:ln>
              </c:spPr>
              <c:txPr>
                <a:bodyPr/>
                <a:lstStyle/>
                <a:p>
                  <a:pPr algn="ctr" rtl="1">
                    <a:defRPr sz="700" b="0" i="0" u="none" strike="noStrike" baseline="0">
                      <a:solidFill>
                        <a:srgbClr val="808080"/>
                      </a:solidFill>
                      <a:latin typeface="Arial"/>
                      <a:ea typeface="Arial"/>
                      <a:cs typeface="Arial"/>
                    </a:defRPr>
                  </a:pPr>
                  <a:endParaRPr lang="nl-NL"/>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{E8E457C1-159F-4A0B-A412-AA4D19669129}</c15:txfldGUID>
                      <c15:f>[1]Ref!$B$35</c15:f>
                      <c15:dlblFieldTableCache>
                        <c:ptCount val="1"/>
                        <c:pt idx="0">
                          <c:v>120</c:v>
                        </c:pt>
                      </c15:dlblFieldTableCache>
                    </c15:dlblFTEntry>
                  </c15:dlblFieldTable>
                  <c15:showDataLabelsRange val="0"/>
                </c:ext>
                <c:ext xmlns:c16="http://schemas.microsoft.com/office/drawing/2014/chart" uri="{C3380CC4-5D6E-409C-BE32-E72D297353CC}">
                  <c16:uniqueId val="{00000041-83C5-4E30-BF5E-77288394DF44}"/>
                </c:ext>
              </c:extLst>
            </c:dLbl>
            <c:dLbl>
              <c:idx val="4"/>
              <c:layout>
                <c:manualLayout>
                  <c:x val="-3.2445256218666431E-2"/>
                  <c:y val="-2.0046256594163384E-2"/>
                </c:manualLayout>
              </c:layout>
              <c:tx>
                <c:strRef>
                  <c:f>[1]Ref!$B$36</c:f>
                  <c:strCache>
                    <c:ptCount val="1"/>
                    <c:pt idx="0">
                      <c:v>140</c:v>
                    </c:pt>
                  </c:strCache>
                </c:strRef>
              </c:tx>
              <c:spPr>
                <a:noFill/>
                <a:ln w="25400">
                  <a:noFill/>
                </a:ln>
              </c:spPr>
              <c:txPr>
                <a:bodyPr/>
                <a:lstStyle/>
                <a:p>
                  <a:pPr algn="ctr" rtl="1">
                    <a:defRPr sz="700" b="0" i="0" u="none" strike="noStrike" baseline="0">
                      <a:solidFill>
                        <a:srgbClr val="808080"/>
                      </a:solidFill>
                      <a:latin typeface="Arial"/>
                      <a:ea typeface="Arial"/>
                      <a:cs typeface="Arial"/>
                    </a:defRPr>
                  </a:pPr>
                  <a:endParaRPr lang="nl-NL"/>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{090C8E48-C9A9-48C4-94CC-2B6A63722007}</c15:txfldGUID>
                      <c15:f>[1]Ref!$B$36</c15:f>
                      <c15:dlblFieldTableCache>
                        <c:ptCount val="1"/>
                        <c:pt idx="0">
                          <c:v>140</c:v>
                        </c:pt>
                      </c15:dlblFieldTableCache>
                    </c15:dlblFTEntry>
                  </c15:dlblFieldTable>
                  <c15:showDataLabelsRange val="0"/>
                </c:ext>
                <c:ext xmlns:c16="http://schemas.microsoft.com/office/drawing/2014/chart" uri="{C3380CC4-5D6E-409C-BE32-E72D297353CC}">
                  <c16:uniqueId val="{00000042-83C5-4E30-BF5E-77288394DF44}"/>
                </c:ext>
              </c:extLst>
            </c:dLbl>
            <c:dLbl>
              <c:idx val="5"/>
              <c:layout>
                <c:manualLayout>
                  <c:x val="-4.6024219225648984E-2"/>
                  <c:y val="-1.3875790278690419E-2"/>
                </c:manualLayout>
              </c:layout>
              <c:tx>
                <c:strRef>
                  <c:f>[1]Ref!$B$37</c:f>
                  <c:strCache>
                    <c:ptCount val="1"/>
                    <c:pt idx="0">
                      <c:v>160</c:v>
                    </c:pt>
                  </c:strCache>
                </c:strRef>
              </c:tx>
              <c:spPr>
                <a:noFill/>
                <a:ln w="25400">
                  <a:noFill/>
                </a:ln>
              </c:spPr>
              <c:txPr>
                <a:bodyPr/>
                <a:lstStyle/>
                <a:p>
                  <a:pPr algn="ctr" rtl="1">
                    <a:defRPr sz="700" b="0" i="0" u="none" strike="noStrike" baseline="0">
                      <a:solidFill>
                        <a:srgbClr val="808080"/>
                      </a:solidFill>
                      <a:latin typeface="Arial"/>
                      <a:ea typeface="Arial"/>
                      <a:cs typeface="Arial"/>
                    </a:defRPr>
                  </a:pPr>
                  <a:endParaRPr lang="nl-NL"/>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{0C1154AA-1B4B-4958-BFEB-B116B6F54EF1}</c15:txfldGUID>
                      <c15:f>[1]Ref!$B$37</c15:f>
                      <c15:dlblFieldTableCache>
                        <c:ptCount val="1"/>
                        <c:pt idx="0">
                          <c:v>160</c:v>
                        </c:pt>
                      </c15:dlblFieldTableCache>
                    </c15:dlblFTEntry>
                  </c15:dlblFieldTable>
                  <c15:showDataLabelsRange val="0"/>
                </c:ext>
                <c:ext xmlns:c16="http://schemas.microsoft.com/office/drawing/2014/chart" uri="{C3380CC4-5D6E-409C-BE32-E72D297353CC}">
                  <c16:uniqueId val="{00000043-83C5-4E30-BF5E-77288394DF44}"/>
                </c:ext>
              </c:extLst>
            </c:dLbl>
            <c:dLbl>
              <c:idx val="6"/>
              <c:layout>
                <c:manualLayout>
                  <c:x val="-4.8642482397802382E-2"/>
                  <c:y val="-1.2084628035356985E-2"/>
                </c:manualLayout>
              </c:layout>
              <c:tx>
                <c:strRef>
                  <c:f>[1]Ref!$B$38</c:f>
                  <c:strCache>
                    <c:ptCount val="1"/>
                    <c:pt idx="0">
                      <c:v>180</c:v>
                    </c:pt>
                  </c:strCache>
                </c:strRef>
              </c:tx>
              <c:spPr>
                <a:noFill/>
                <a:ln w="25400">
                  <a:noFill/>
                </a:ln>
              </c:spPr>
              <c:txPr>
                <a:bodyPr/>
                <a:lstStyle/>
                <a:p>
                  <a:pPr algn="ctr" rtl="1">
                    <a:defRPr sz="700" b="0" i="0" u="none" strike="noStrike" baseline="0">
                      <a:solidFill>
                        <a:srgbClr val="808080"/>
                      </a:solidFill>
                      <a:latin typeface="Arial"/>
                      <a:ea typeface="Arial"/>
                      <a:cs typeface="Arial"/>
                    </a:defRPr>
                  </a:pPr>
                  <a:endParaRPr lang="nl-NL"/>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{C005F5BD-AEA3-4716-A64D-7727EA3D55EE}</c15:txfldGUID>
                      <c15:f>[1]Ref!$B$38</c15:f>
                      <c15:dlblFieldTableCache>
                        <c:ptCount val="1"/>
                        <c:pt idx="0">
                          <c:v>180</c:v>
                        </c:pt>
                      </c15:dlblFieldTableCache>
                    </c15:dlblFTEntry>
                  </c15:dlblFieldTable>
                  <c15:showDataLabelsRange val="0"/>
                </c:ext>
                <c:ext xmlns:c16="http://schemas.microsoft.com/office/drawing/2014/chart" uri="{C3380CC4-5D6E-409C-BE32-E72D297353CC}">
                  <c16:uniqueId val="{00000044-83C5-4E30-BF5E-77288394DF44}"/>
                </c:ext>
              </c:extLst>
            </c:dLbl>
            <c:dLbl>
              <c:idx val="7"/>
              <c:layout>
                <c:manualLayout>
                  <c:x val="-4.6967003708332206E-2"/>
                  <c:y val="-9.1014860766166807E-3"/>
                </c:manualLayout>
              </c:layout>
              <c:tx>
                <c:strRef>
                  <c:f>[1]Ref!$B$39</c:f>
                  <c:strCache>
                    <c:ptCount val="1"/>
                    <c:pt idx="0">
                      <c:v>200</c:v>
                    </c:pt>
                  </c:strCache>
                </c:strRef>
              </c:tx>
              <c:spPr>
                <a:noFill/>
                <a:ln w="25400">
                  <a:noFill/>
                </a:ln>
              </c:spPr>
              <c:txPr>
                <a:bodyPr/>
                <a:lstStyle/>
                <a:p>
                  <a:pPr algn="ctr" rtl="1">
                    <a:defRPr sz="700" b="0" i="0" u="none" strike="noStrike" baseline="0">
                      <a:solidFill>
                        <a:srgbClr val="808080"/>
                      </a:solidFill>
                      <a:latin typeface="Arial"/>
                      <a:ea typeface="Arial"/>
                      <a:cs typeface="Arial"/>
                    </a:defRPr>
                  </a:pPr>
                  <a:endParaRPr lang="nl-NL"/>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{88EF56E3-F79C-413C-8E67-B33464F4C9E7}</c15:txfldGUID>
                      <c15:f>[1]Ref!$B$39</c15:f>
                      <c15:dlblFieldTableCache>
                        <c:ptCount val="1"/>
                        <c:pt idx="0">
                          <c:v>200</c:v>
                        </c:pt>
                      </c15:dlblFieldTableCache>
                    </c15:dlblFTEntry>
                  </c15:dlblFieldTable>
                  <c15:showDataLabelsRange val="0"/>
                </c:ext>
                <c:ext xmlns:c16="http://schemas.microsoft.com/office/drawing/2014/chart" uri="{C3380CC4-5D6E-409C-BE32-E72D297353CC}">
                  <c16:uniqueId val="{00000045-83C5-4E30-BF5E-77288394DF44}"/>
                </c:ext>
              </c:extLst>
            </c:dLbl>
            <c:dLbl>
              <c:idx val="8"/>
              <c:layout>
                <c:manualLayout>
                  <c:x val="-4.7599954556179908E-2"/>
                  <c:y val="-1.1731206866468391E-2"/>
                </c:manualLayout>
              </c:layout>
              <c:tx>
                <c:strRef>
                  <c:f>[1]Ref!$B$40</c:f>
                  <c:strCache>
                    <c:ptCount val="1"/>
                    <c:pt idx="0">
                      <c:v>220</c:v>
                    </c:pt>
                  </c:strCache>
                </c:strRef>
              </c:tx>
              <c:spPr>
                <a:noFill/>
                <a:ln w="25400">
                  <a:noFill/>
                </a:ln>
              </c:spPr>
              <c:txPr>
                <a:bodyPr/>
                <a:lstStyle/>
                <a:p>
                  <a:pPr algn="ctr" rtl="1">
                    <a:defRPr sz="700" b="0" i="0" u="none" strike="noStrike" baseline="0">
                      <a:solidFill>
                        <a:srgbClr val="808080"/>
                      </a:solidFill>
                      <a:latin typeface="Arial"/>
                      <a:ea typeface="Arial"/>
                      <a:cs typeface="Arial"/>
                    </a:defRPr>
                  </a:pPr>
                  <a:endParaRPr lang="nl-NL"/>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{33FD98A5-EC54-4832-8E5E-2CB87F9E26F6}</c15:txfldGUID>
                      <c15:f>[1]Ref!$B$40</c15:f>
                      <c15:dlblFieldTableCache>
                        <c:ptCount val="1"/>
                        <c:pt idx="0">
                          <c:v>220</c:v>
                        </c:pt>
                      </c15:dlblFieldTableCache>
                    </c15:dlblFTEntry>
                  </c15:dlblFieldTable>
                  <c15:showDataLabelsRange val="0"/>
                </c:ext>
                <c:ext xmlns:c16="http://schemas.microsoft.com/office/drawing/2014/chart" uri="{C3380CC4-5D6E-409C-BE32-E72D297353CC}">
                  <c16:uniqueId val="{00000046-83C5-4E30-BF5E-77288394DF44}"/>
                </c:ext>
              </c:extLst>
            </c:dLbl>
            <c:dLbl>
              <c:idx val="9"/>
              <c:layout>
                <c:manualLayout>
                  <c:x val="-4.6884389173883802E-2"/>
                  <c:y val="-1.0022608560068608E-2"/>
                </c:manualLayout>
              </c:layout>
              <c:tx>
                <c:strRef>
                  <c:f>[1]Ref!$B$41</c:f>
                  <c:strCache>
                    <c:ptCount val="1"/>
                    <c:pt idx="0">
                      <c:v>240</c:v>
                    </c:pt>
                  </c:strCache>
                </c:strRef>
              </c:tx>
              <c:spPr>
                <a:noFill/>
                <a:ln w="25400">
                  <a:noFill/>
                </a:ln>
              </c:spPr>
              <c:txPr>
                <a:bodyPr/>
                <a:lstStyle/>
                <a:p>
                  <a:pPr algn="ctr" rtl="1">
                    <a:defRPr sz="700" b="0" i="0" u="none" strike="noStrike" baseline="0">
                      <a:solidFill>
                        <a:srgbClr val="808080"/>
                      </a:solidFill>
                      <a:latin typeface="Arial"/>
                      <a:ea typeface="Arial"/>
                      <a:cs typeface="Arial"/>
                    </a:defRPr>
                  </a:pPr>
                  <a:endParaRPr lang="nl-NL"/>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{501EDB62-ACB9-43B3-A235-0A5D332AC39E}</c15:txfldGUID>
                      <c15:f>[1]Ref!$B$41</c15:f>
                      <c15:dlblFieldTableCache>
                        <c:ptCount val="1"/>
                        <c:pt idx="0">
                          <c:v>240</c:v>
                        </c:pt>
                      </c15:dlblFieldTableCache>
                    </c15:dlblFTEntry>
                  </c15:dlblFieldTable>
                  <c15:showDataLabelsRange val="0"/>
                </c:ext>
                <c:ext xmlns:c16="http://schemas.microsoft.com/office/drawing/2014/chart" uri="{C3380CC4-5D6E-409C-BE32-E72D297353CC}">
                  <c16:uniqueId val="{00000047-83C5-4E30-BF5E-77288394DF44}"/>
                </c:ext>
              </c:extLst>
            </c:dLbl>
            <c:dLbl>
              <c:idx val="10"/>
              <c:layout>
                <c:manualLayout>
                  <c:x val="-4.7465603980412559E-2"/>
                  <c:y val="-1.0161155598124468E-2"/>
                </c:manualLayout>
              </c:layout>
              <c:tx>
                <c:strRef>
                  <c:f>[1]Ref!$B$42</c:f>
                  <c:strCache>
                    <c:ptCount val="1"/>
                    <c:pt idx="0">
                      <c:v>260</c:v>
                    </c:pt>
                  </c:strCache>
                </c:strRef>
              </c:tx>
              <c:spPr>
                <a:noFill/>
                <a:ln w="25400">
                  <a:noFill/>
                </a:ln>
              </c:spPr>
              <c:txPr>
                <a:bodyPr/>
                <a:lstStyle/>
                <a:p>
                  <a:pPr algn="ctr" rtl="1">
                    <a:defRPr sz="700" b="0" i="0" u="none" strike="noStrike" baseline="0">
                      <a:solidFill>
                        <a:srgbClr val="808080"/>
                      </a:solidFill>
                      <a:latin typeface="Arial"/>
                      <a:ea typeface="Arial"/>
                      <a:cs typeface="Arial"/>
                    </a:defRPr>
                  </a:pPr>
                  <a:endParaRPr lang="nl-NL"/>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{3DF08697-69A9-4074-BEBE-6852DE55E91E}</c15:txfldGUID>
                      <c15:f>[1]Ref!$B$42</c15:f>
                      <c15:dlblFieldTableCache>
                        <c:ptCount val="1"/>
                        <c:pt idx="0">
                          <c:v>260</c:v>
                        </c:pt>
                      </c15:dlblFieldTableCache>
                    </c15:dlblFTEntry>
                  </c15:dlblFieldTable>
                  <c15:showDataLabelsRange val="0"/>
                </c:ext>
                <c:ext xmlns:c16="http://schemas.microsoft.com/office/drawing/2014/chart" uri="{C3380CC4-5D6E-409C-BE32-E72D297353CC}">
                  <c16:uniqueId val="{00000048-83C5-4E30-BF5E-77288394DF44}"/>
                </c:ext>
              </c:extLst>
            </c:dLbl>
            <c:dLbl>
              <c:idx val="11"/>
              <c:layout>
                <c:manualLayout>
                  <c:x val="-5.2765751672827772E-2"/>
                  <c:y val="-9.1302943567697099E-3"/>
                </c:manualLayout>
              </c:layout>
              <c:tx>
                <c:strRef>
                  <c:f>[1]Ref!$B$43</c:f>
                  <c:strCache>
                    <c:ptCount val="1"/>
                    <c:pt idx="0">
                      <c:v>280</c:v>
                    </c:pt>
                  </c:strCache>
                </c:strRef>
              </c:tx>
              <c:spPr>
                <a:noFill/>
                <a:ln w="25400">
                  <a:noFill/>
                </a:ln>
              </c:spPr>
              <c:txPr>
                <a:bodyPr/>
                <a:lstStyle/>
                <a:p>
                  <a:pPr algn="ctr" rtl="1">
                    <a:defRPr sz="700" b="0" i="0" u="none" strike="noStrike" baseline="0">
                      <a:solidFill>
                        <a:srgbClr val="808080"/>
                      </a:solidFill>
                      <a:latin typeface="Arial"/>
                      <a:ea typeface="Arial"/>
                      <a:cs typeface="Arial"/>
                    </a:defRPr>
                  </a:pPr>
                  <a:endParaRPr lang="nl-NL"/>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{4FD56812-F674-4DC4-A75E-14ABAF7A34B3}</c15:txfldGUID>
                      <c15:f>[1]Ref!$B$43</c15:f>
                      <c15:dlblFieldTableCache>
                        <c:ptCount val="1"/>
                        <c:pt idx="0">
                          <c:v>280</c:v>
                        </c:pt>
                      </c15:dlblFieldTableCache>
                    </c15:dlblFTEntry>
                  </c15:dlblFieldTable>
                  <c15:showDataLabelsRange val="0"/>
                </c:ext>
                <c:ext xmlns:c16="http://schemas.microsoft.com/office/drawing/2014/chart" uri="{C3380CC4-5D6E-409C-BE32-E72D297353CC}">
                  <c16:uniqueId val="{00000049-83C5-4E30-BF5E-77288394DF44}"/>
                </c:ext>
              </c:extLst>
            </c:dLbl>
            <c:dLbl>
              <c:idx val="12"/>
              <c:layout>
                <c:manualLayout>
                  <c:x val="-4.9310390030325023E-2"/>
                  <c:y val="-8.7984051498512291E-3"/>
                </c:manualLayout>
              </c:layout>
              <c:tx>
                <c:strRef>
                  <c:f>[1]Ref!$B$44</c:f>
                  <c:strCache>
                    <c:ptCount val="1"/>
                    <c:pt idx="0">
                      <c:v>300</c:v>
                    </c:pt>
                  </c:strCache>
                </c:strRef>
              </c:tx>
              <c:spPr>
                <a:noFill/>
                <a:ln w="25400">
                  <a:noFill/>
                </a:ln>
              </c:spPr>
              <c:txPr>
                <a:bodyPr/>
                <a:lstStyle/>
                <a:p>
                  <a:pPr algn="ctr" rtl="1">
                    <a:defRPr sz="700" b="0" i="0" u="none" strike="noStrike" baseline="0">
                      <a:solidFill>
                        <a:srgbClr val="808080"/>
                      </a:solidFill>
                      <a:latin typeface="Arial"/>
                      <a:ea typeface="Arial"/>
                      <a:cs typeface="Arial"/>
                    </a:defRPr>
                  </a:pPr>
                  <a:endParaRPr lang="nl-NL"/>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{0F30CE10-544F-4764-958E-DCA506F30303}</c15:txfldGUID>
                      <c15:f>[1]Ref!$B$44</c15:f>
                      <c15:dlblFieldTableCache>
                        <c:ptCount val="1"/>
                        <c:pt idx="0">
                          <c:v>300</c:v>
                        </c:pt>
                      </c15:dlblFieldTableCache>
                    </c15:dlblFTEntry>
                  </c15:dlblFieldTable>
                  <c15:showDataLabelsRange val="0"/>
                </c:ext>
                <c:ext xmlns:c16="http://schemas.microsoft.com/office/drawing/2014/chart" uri="{C3380CC4-5D6E-409C-BE32-E72D297353CC}">
                  <c16:uniqueId val="{0000004A-83C5-4E30-BF5E-77288394DF44}"/>
                </c:ext>
              </c:extLst>
            </c:dLbl>
            <c:dLbl>
              <c:idx val="13"/>
              <c:layout>
                <c:manualLayout>
                  <c:x val="-4.7891261095137784E-2"/>
                  <c:y val="-8.7054464726562322E-3"/>
                </c:manualLayout>
              </c:layout>
              <c:tx>
                <c:strRef>
                  <c:f>[1]Ref!$B$45</c:f>
                  <c:strCache>
                    <c:ptCount val="1"/>
                    <c:pt idx="0">
                      <c:v>320</c:v>
                    </c:pt>
                  </c:strCache>
                </c:strRef>
              </c:tx>
              <c:spPr>
                <a:noFill/>
                <a:ln w="25400">
                  <a:noFill/>
                </a:ln>
              </c:spPr>
              <c:txPr>
                <a:bodyPr/>
                <a:lstStyle/>
                <a:p>
                  <a:pPr algn="ctr" rtl="1">
                    <a:defRPr sz="700" b="0" i="0" u="none" strike="noStrike" baseline="0">
                      <a:solidFill>
                        <a:srgbClr val="808080"/>
                      </a:solidFill>
                      <a:latin typeface="Arial"/>
                      <a:ea typeface="Arial"/>
                      <a:cs typeface="Arial"/>
                    </a:defRPr>
                  </a:pPr>
                  <a:endParaRPr lang="nl-NL"/>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{F8B907DD-29EF-4BE7-BBA7-D74BF1AF8E6E}</c15:txfldGUID>
                      <c15:f>[1]Ref!$B$45</c15:f>
                      <c15:dlblFieldTableCache>
                        <c:ptCount val="1"/>
                        <c:pt idx="0">
                          <c:v>320</c:v>
                        </c:pt>
                      </c15:dlblFieldTableCache>
                    </c15:dlblFTEntry>
                  </c15:dlblFieldTable>
                  <c15:showDataLabelsRange val="0"/>
                </c:ext>
                <c:ext xmlns:c16="http://schemas.microsoft.com/office/drawing/2014/chart" uri="{C3380CC4-5D6E-409C-BE32-E72D297353CC}">
                  <c16:uniqueId val="{0000004B-83C5-4E30-BF5E-77288394DF44}"/>
                </c:ext>
              </c:extLst>
            </c:dLbl>
            <c:dLbl>
              <c:idx val="14"/>
              <c:layout>
                <c:manualLayout>
                  <c:x val="-4.9242690390671202E-2"/>
                  <c:y val="-4.4917157632523436E-3"/>
                </c:manualLayout>
              </c:layout>
              <c:tx>
                <c:rich>
                  <a:bodyPr/>
                  <a:lstStyle/>
                  <a:p>
                    <a:pPr>
                      <a:defRPr sz="700" b="0" i="0" u="none" strike="noStrike" baseline="0">
                        <a:solidFill>
                          <a:srgbClr val="808080"/>
                        </a:solidFill>
                        <a:latin typeface="Arial"/>
                        <a:ea typeface="Arial"/>
                        <a:cs typeface="Arial"/>
                      </a:defRPr>
                    </a:pPr>
                    <a:r>
                      <a:rPr lang="en-US"/>
                      <a:t>340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4C-83C5-4E30-BF5E-77288394DF44}"/>
                </c:ext>
              </c:extLst>
            </c:dLbl>
            <c:dLbl>
              <c:idx val="15"/>
              <c:delete val="1"/>
              <c:extLst>
                <c:ext xmlns:c15="http://schemas.microsoft.com/office/drawing/2012/chart" uri="{CE6537A1-D6FC-4f65-9D91-7224C49458BB}"/>
                <c:ext xmlns:c16="http://schemas.microsoft.com/office/drawing/2014/chart" uri="{C3380CC4-5D6E-409C-BE32-E72D297353CC}">
                  <c16:uniqueId val="{0000004D-83C5-4E30-BF5E-77288394DF44}"/>
                </c:ext>
              </c:extLst>
            </c:dLbl>
            <c:dLbl>
              <c:idx val="16"/>
              <c:delete val="1"/>
              <c:extLst>
                <c:ext xmlns:c15="http://schemas.microsoft.com/office/drawing/2012/chart" uri="{CE6537A1-D6FC-4f65-9D91-7224C49458BB}"/>
                <c:ext xmlns:c16="http://schemas.microsoft.com/office/drawing/2014/chart" uri="{C3380CC4-5D6E-409C-BE32-E72D297353CC}">
                  <c16:uniqueId val="{0000004E-83C5-4E30-BF5E-77288394DF44}"/>
                </c:ext>
              </c:extLst>
            </c:dLbl>
            <c:dLbl>
              <c:idx val="17"/>
              <c:delete val="1"/>
              <c:extLst>
                <c:ext xmlns:c15="http://schemas.microsoft.com/office/drawing/2012/chart" uri="{CE6537A1-D6FC-4f65-9D91-7224C49458BB}"/>
                <c:ext xmlns:c16="http://schemas.microsoft.com/office/drawing/2014/chart" uri="{C3380CC4-5D6E-409C-BE32-E72D297353CC}">
                  <c16:uniqueId val="{0000004F-83C5-4E30-BF5E-77288394DF44}"/>
                </c:ext>
              </c:extLst>
            </c:dLbl>
            <c:dLbl>
              <c:idx val="18"/>
              <c:delete val="1"/>
              <c:extLst>
                <c:ext xmlns:c15="http://schemas.microsoft.com/office/drawing/2012/chart" uri="{CE6537A1-D6FC-4f65-9D91-7224C49458BB}"/>
                <c:ext xmlns:c16="http://schemas.microsoft.com/office/drawing/2014/chart" uri="{C3380CC4-5D6E-409C-BE32-E72D297353CC}">
                  <c16:uniqueId val="{00000050-83C5-4E30-BF5E-77288394DF44}"/>
                </c:ext>
              </c:extLst>
            </c:dLbl>
            <c:spPr>
              <a:noFill/>
              <a:ln w="25400">
                <a:noFill/>
              </a:ln>
            </c:spPr>
            <c:txPr>
              <a:bodyPr wrap="square" lIns="38100" tIns="19050" rIns="38100" bIns="19050" anchor="ctr">
                <a:spAutoFit/>
              </a:bodyPr>
              <a:lstStyle/>
              <a:p>
                <a:pPr algn="ctr" rtl="1">
                  <a:defRPr sz="700" b="0" i="0" u="none" strike="noStrike" baseline="0">
                    <a:solidFill>
                      <a:srgbClr val="808080"/>
                    </a:solidFill>
                    <a:latin typeface="Arial"/>
                    <a:ea typeface="Arial"/>
                    <a:cs typeface="Arial"/>
                  </a:defRPr>
                </a:pPr>
                <a:endParaRPr lang="nl-NL"/>
              </a:p>
            </c:txPr>
            <c:dLblPos val="l"/>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[1]Ref!$AN$32:$AN$50</c:f>
              <c:numCache>
                <c:formatCode>General</c:formatCode>
                <c:ptCount val="19"/>
                <c:pt idx="0">
                  <c:v>0.9171498147198196</c:v>
                </c:pt>
                <c:pt idx="1">
                  <c:v>0.85954254516431061</c:v>
                </c:pt>
                <c:pt idx="2">
                  <c:v>0.79915841952166744</c:v>
                </c:pt>
                <c:pt idx="3">
                  <c:v>0.7361291883260157</c:v>
                </c:pt>
                <c:pt idx="4">
                  <c:v>0.67079112163549437</c:v>
                </c:pt>
                <c:pt idx="5">
                  <c:v>0.60409494109712225</c:v>
                </c:pt>
                <c:pt idx="6">
                  <c:v>0.53763749805554217</c:v>
                </c:pt>
                <c:pt idx="7">
                  <c:v>0.47335047425979726</c:v>
                </c:pt>
                <c:pt idx="8">
                  <c:v>0.41305373224475372</c:v>
                </c:pt>
                <c:pt idx="9">
                  <c:v>0.35809973118058736</c:v>
                </c:pt>
                <c:pt idx="10">
                  <c:v>0.30922427347380538</c:v>
                </c:pt>
                <c:pt idx="11">
                  <c:v>0.26658726377408248</c:v>
                </c:pt>
                <c:pt idx="12">
                  <c:v>0.22991901120695982</c:v>
                </c:pt>
                <c:pt idx="13">
                  <c:v>0.19868904907255372</c:v>
                </c:pt>
                <c:pt idx="14">
                  <c:v>0.17224815623346354</c:v>
                </c:pt>
                <c:pt idx="15">
                  <c:v>0.13109550146160109</c:v>
                </c:pt>
                <c:pt idx="16">
                  <c:v>0.10172442892211928</c:v>
                </c:pt>
                <c:pt idx="17">
                  <c:v>5.1008475361819447E-2</c:v>
                </c:pt>
                <c:pt idx="18">
                  <c:v>0</c:v>
                </c:pt>
              </c:numCache>
            </c:numRef>
          </c:xVal>
          <c:yVal>
            <c:numRef>
              <c:f>[1]Ref!$AO$32:$AO$50</c:f>
              <c:numCache>
                <c:formatCode>General</c:formatCode>
                <c:ptCount val="19"/>
                <c:pt idx="0">
                  <c:v>0.38266370734539784</c:v>
                </c:pt>
                <c:pt idx="1">
                  <c:v>0.45251951830257164</c:v>
                </c:pt>
                <c:pt idx="2">
                  <c:v>0.50851321609254307</c:v>
                </c:pt>
                <c:pt idx="3">
                  <c:v>0.54649858163342147</c:v>
                </c:pt>
                <c:pt idx="4">
                  <c:v>0.5645868805227473</c:v>
                </c:pt>
                <c:pt idx="5">
                  <c:v>0.56326268002400914</c:v>
                </c:pt>
                <c:pt idx="6">
                  <c:v>0.54512154608911634</c:v>
                </c:pt>
                <c:pt idx="7">
                  <c:v>0.51419093393156023</c:v>
                </c:pt>
                <c:pt idx="8">
                  <c:v>0.4750174254513152</c:v>
                </c:pt>
                <c:pt idx="9">
                  <c:v>0.43182927973265017</c:v>
                </c:pt>
                <c:pt idx="10">
                  <c:v>0.38800559207221957</c:v>
                </c:pt>
                <c:pt idx="11">
                  <c:v>0.34589943314298421</c:v>
                </c:pt>
                <c:pt idx="12">
                  <c:v>0.30692092911833335</c:v>
                </c:pt>
                <c:pt idx="13">
                  <c:v>0.27174583175858663</c:v>
                </c:pt>
                <c:pt idx="14">
                  <c:v>0.24054507825546234</c:v>
                </c:pt>
                <c:pt idx="15">
                  <c:v>0.18934527129758802</c:v>
                </c:pt>
                <c:pt idx="16">
                  <c:v>0.15074970869021823</c:v>
                </c:pt>
                <c:pt idx="17">
                  <c:v>7.9589276603966932E-2</c:v>
                </c:pt>
                <c:pt idx="18">
                  <c:v>0</c:v>
                </c:pt>
              </c:numCache>
            </c:numRef>
          </c:yVal>
          <c:smooth val="1"/>
          <c:extLst>
            <c:ext xmlns:c16="http://schemas.microsoft.com/office/drawing/2014/chart" uri="{C3380CC4-5D6E-409C-BE32-E72D297353CC}">
              <c16:uniqueId val="{00000051-83C5-4E30-BF5E-77288394DF44}"/>
            </c:ext>
          </c:extLst>
        </c:ser>
        <c:ser>
          <c:idx val="6"/>
          <c:order val="5"/>
          <c:tx>
            <c:v>immature waters</c:v>
          </c:tx>
          <c:spPr>
            <a:ln w="25400">
              <a:solidFill>
                <a:srgbClr val="808080"/>
              </a:solidFill>
              <a:prstDash val="solid"/>
            </a:ln>
          </c:spPr>
          <c:marker>
            <c:symbol val="none"/>
          </c:marker>
          <c:xVal>
            <c:numRef>
              <c:f>[1]Ref!$AS$31:$AS$50</c:f>
              <c:numCache>
                <c:formatCode>General</c:formatCode>
                <c:ptCount val="20"/>
                <c:pt idx="0">
                  <c:v>1.1341606610179338</c:v>
                </c:pt>
                <c:pt idx="1">
                  <c:v>1.1247579334986173</c:v>
                </c:pt>
                <c:pt idx="2">
                  <c:v>1.1122815123748109</c:v>
                </c:pt>
                <c:pt idx="3">
                  <c:v>1.0957852825924117</c:v>
                </c:pt>
                <c:pt idx="4">
                  <c:v>1.0740301574525846</c:v>
                </c:pt>
                <c:pt idx="5">
                  <c:v>1.0455628552042115</c:v>
                </c:pt>
                <c:pt idx="6">
                  <c:v>1.0089339351956852</c:v>
                </c:pt>
                <c:pt idx="7">
                  <c:v>0.96305205690973783</c:v>
                </c:pt>
                <c:pt idx="8">
                  <c:v>0.90760001647247579</c:v>
                </c:pt>
                <c:pt idx="9">
                  <c:v>0.84336359670852135</c:v>
                </c:pt>
                <c:pt idx="10">
                  <c:v>0.7723052149165287</c:v>
                </c:pt>
                <c:pt idx="11">
                  <c:v>0.69729815413659402</c:v>
                </c:pt>
                <c:pt idx="12">
                  <c:v>0.62159598844691955</c:v>
                </c:pt>
                <c:pt idx="13">
                  <c:v>0.54823990383549837</c:v>
                </c:pt>
                <c:pt idx="14">
                  <c:v>0.47961269447337357</c:v>
                </c:pt>
                <c:pt idx="15">
                  <c:v>0.41724341948175275</c:v>
                </c:pt>
                <c:pt idx="16">
                  <c:v>0.31346610138629116</c:v>
                </c:pt>
                <c:pt idx="17">
                  <c:v>0.23604780938123918</c:v>
                </c:pt>
                <c:pt idx="18">
                  <c:v>0.10389603939018321</c:v>
                </c:pt>
                <c:pt idx="19">
                  <c:v>0</c:v>
                </c:pt>
              </c:numCache>
            </c:numRef>
          </c:xVal>
          <c:yVal>
            <c:numRef>
              <c:f>[1]Ref!$AT$31:$AT$50</c:f>
              <c:numCache>
                <c:formatCode>General</c:formatCode>
                <c:ptCount val="20"/>
                <c:pt idx="0">
                  <c:v>3.4185088359894172E-2</c:v>
                </c:pt>
                <c:pt idx="1">
                  <c:v>4.8232933009450939E-2</c:v>
                </c:pt>
                <c:pt idx="2">
                  <c:v>6.5033741390540162E-2</c:v>
                </c:pt>
                <c:pt idx="3">
                  <c:v>8.4262753132307425E-2</c:v>
                </c:pt>
                <c:pt idx="4">
                  <c:v>0.10532496128060537</c:v>
                </c:pt>
                <c:pt idx="5">
                  <c:v>0.12733265059666909</c:v>
                </c:pt>
                <c:pt idx="6">
                  <c:v>0.14911701770744962</c:v>
                </c:pt>
                <c:pt idx="7">
                  <c:v>0.1693044427638325</c:v>
                </c:pt>
                <c:pt idx="8">
                  <c:v>0.1864778157238158</c:v>
                </c:pt>
                <c:pt idx="9">
                  <c:v>0.19940802397403351</c:v>
                </c:pt>
                <c:pt idx="10">
                  <c:v>0.20729250425793086</c:v>
                </c:pt>
                <c:pt idx="11">
                  <c:v>0.20991078566897028</c:v>
                </c:pt>
                <c:pt idx="12">
                  <c:v>0.20763172047963263</c:v>
                </c:pt>
                <c:pt idx="13">
                  <c:v>0.20127500288574654</c:v>
                </c:pt>
                <c:pt idx="14">
                  <c:v>0.19189336813770325</c:v>
                </c:pt>
                <c:pt idx="15">
                  <c:v>0.18056004678120552</c:v>
                </c:pt>
                <c:pt idx="16">
                  <c:v>0.15561055171717295</c:v>
                </c:pt>
                <c:pt idx="17">
                  <c:v>0.13151924311182928</c:v>
                </c:pt>
                <c:pt idx="18">
                  <c:v>7.5775454654266466E-2</c:v>
                </c:pt>
                <c:pt idx="19">
                  <c:v>0</c:v>
                </c:pt>
              </c:numCache>
            </c:numRef>
          </c:yVal>
          <c:smooth val="1"/>
          <c:extLst>
            <c:ext xmlns:c16="http://schemas.microsoft.com/office/drawing/2014/chart" uri="{C3380CC4-5D6E-409C-BE32-E72D297353CC}">
              <c16:uniqueId val="{00000052-83C5-4E30-BF5E-77288394DF44}"/>
            </c:ext>
          </c:extLst>
        </c:ser>
        <c:ser>
          <c:idx val="7"/>
          <c:order val="6"/>
          <c:tx>
            <c:v>60</c:v>
          </c:tx>
          <c:spPr>
            <a:ln w="12700">
              <a:solidFill>
                <a:srgbClr val="808080"/>
              </a:solidFill>
              <a:prstDash val="solid"/>
            </a:ln>
          </c:spPr>
          <c:marker>
            <c:symbol val="none"/>
          </c:marker>
          <c:xVal>
            <c:numRef>
              <c:f>([1]Ref!$AN$32,[1]Ref!$AS$32)</c:f>
              <c:numCache>
                <c:formatCode>General</c:formatCode>
                <c:ptCount val="2"/>
                <c:pt idx="0">
                  <c:v>0.9171498147198196</c:v>
                </c:pt>
                <c:pt idx="1">
                  <c:v>1.1247579334986173</c:v>
                </c:pt>
              </c:numCache>
            </c:numRef>
          </c:xVal>
          <c:yVal>
            <c:numRef>
              <c:f>([1]Ref!$AO$32,[1]Ref!$AT$32)</c:f>
              <c:numCache>
                <c:formatCode>General</c:formatCode>
                <c:ptCount val="2"/>
                <c:pt idx="0">
                  <c:v>0.38266370734539784</c:v>
                </c:pt>
                <c:pt idx="1">
                  <c:v>4.8232933009450939E-2</c:v>
                </c:pt>
              </c:numCache>
            </c:numRef>
          </c:yVal>
          <c:smooth val="0"/>
          <c:extLst>
            <c:ext xmlns:c16="http://schemas.microsoft.com/office/drawing/2014/chart" uri="{C3380CC4-5D6E-409C-BE32-E72D297353CC}">
              <c16:uniqueId val="{00000053-83C5-4E30-BF5E-77288394DF44}"/>
            </c:ext>
          </c:extLst>
        </c:ser>
        <c:ser>
          <c:idx val="8"/>
          <c:order val="7"/>
          <c:tx>
            <c:v>80</c:v>
          </c:tx>
          <c:spPr>
            <a:ln w="25400">
              <a:solidFill>
                <a:srgbClr val="808080"/>
              </a:solidFill>
              <a:prstDash val="solid"/>
            </a:ln>
          </c:spPr>
          <c:marker>
            <c:symbol val="none"/>
          </c:marker>
          <c:dPt>
            <c:idx val="1"/>
            <c:bubble3D val="0"/>
            <c:spPr>
              <a:ln w="12700">
                <a:solidFill>
                  <a:srgbClr val="808080"/>
                </a:solidFill>
                <a:prstDash val="solid"/>
              </a:ln>
            </c:spPr>
            <c:extLst>
              <c:ext xmlns:c16="http://schemas.microsoft.com/office/drawing/2014/chart" uri="{C3380CC4-5D6E-409C-BE32-E72D297353CC}">
                <c16:uniqueId val="{00000055-83C5-4E30-BF5E-77288394DF44}"/>
              </c:ext>
            </c:extLst>
          </c:dPt>
          <c:xVal>
            <c:numRef>
              <c:f>([1]Ref!$AN$33,[1]Ref!$AS$33)</c:f>
              <c:numCache>
                <c:formatCode>General</c:formatCode>
                <c:ptCount val="2"/>
                <c:pt idx="0">
                  <c:v>0.85954254516431061</c:v>
                </c:pt>
                <c:pt idx="1">
                  <c:v>1.1122815123748109</c:v>
                </c:pt>
              </c:numCache>
            </c:numRef>
          </c:xVal>
          <c:yVal>
            <c:numRef>
              <c:f>([1]Ref!$AO$33,[1]Ref!$AT$33)</c:f>
              <c:numCache>
                <c:formatCode>General</c:formatCode>
                <c:ptCount val="2"/>
                <c:pt idx="0">
                  <c:v>0.45251951830257164</c:v>
                </c:pt>
                <c:pt idx="1">
                  <c:v>6.5033741390540162E-2</c:v>
                </c:pt>
              </c:numCache>
            </c:numRef>
          </c:yVal>
          <c:smooth val="0"/>
          <c:extLst>
            <c:ext xmlns:c16="http://schemas.microsoft.com/office/drawing/2014/chart" uri="{C3380CC4-5D6E-409C-BE32-E72D297353CC}">
              <c16:uniqueId val="{00000056-83C5-4E30-BF5E-77288394DF44}"/>
            </c:ext>
          </c:extLst>
        </c:ser>
        <c:ser>
          <c:idx val="9"/>
          <c:order val="8"/>
          <c:tx>
            <c:v>100</c:v>
          </c:tx>
          <c:spPr>
            <a:ln w="12700">
              <a:solidFill>
                <a:srgbClr val="808080"/>
              </a:solidFill>
              <a:prstDash val="solid"/>
            </a:ln>
          </c:spPr>
          <c:marker>
            <c:symbol val="none"/>
          </c:marker>
          <c:xVal>
            <c:numRef>
              <c:f>([1]Ref!$AN$34,[1]Ref!$AS$34)</c:f>
              <c:numCache>
                <c:formatCode>General</c:formatCode>
                <c:ptCount val="2"/>
                <c:pt idx="0">
                  <c:v>0.79915841952166744</c:v>
                </c:pt>
                <c:pt idx="1">
                  <c:v>1.0957852825924117</c:v>
                </c:pt>
              </c:numCache>
            </c:numRef>
          </c:xVal>
          <c:yVal>
            <c:numRef>
              <c:f>([1]Ref!$AO$34,[1]Ref!$AT$34)</c:f>
              <c:numCache>
                <c:formatCode>General</c:formatCode>
                <c:ptCount val="2"/>
                <c:pt idx="0">
                  <c:v>0.50851321609254307</c:v>
                </c:pt>
                <c:pt idx="1">
                  <c:v>8.4262753132307425E-2</c:v>
                </c:pt>
              </c:numCache>
            </c:numRef>
          </c:yVal>
          <c:smooth val="0"/>
          <c:extLst>
            <c:ext xmlns:c16="http://schemas.microsoft.com/office/drawing/2014/chart" uri="{C3380CC4-5D6E-409C-BE32-E72D297353CC}">
              <c16:uniqueId val="{00000057-83C5-4E30-BF5E-77288394DF44}"/>
            </c:ext>
          </c:extLst>
        </c:ser>
        <c:ser>
          <c:idx val="10"/>
          <c:order val="9"/>
          <c:tx>
            <c:v>120</c:v>
          </c:tx>
          <c:spPr>
            <a:ln w="12700">
              <a:solidFill>
                <a:srgbClr val="808080"/>
              </a:solidFill>
              <a:prstDash val="solid"/>
            </a:ln>
          </c:spPr>
          <c:marker>
            <c:symbol val="none"/>
          </c:marker>
          <c:xVal>
            <c:numRef>
              <c:f>([1]Ref!$AN$35,[1]Ref!$AS$35)</c:f>
              <c:numCache>
                <c:formatCode>General</c:formatCode>
                <c:ptCount val="2"/>
                <c:pt idx="0">
                  <c:v>0.7361291883260157</c:v>
                </c:pt>
                <c:pt idx="1">
                  <c:v>1.0740301574525846</c:v>
                </c:pt>
              </c:numCache>
            </c:numRef>
          </c:xVal>
          <c:yVal>
            <c:numRef>
              <c:f>([1]Ref!$AO$35,[1]Ref!$AT$35)</c:f>
              <c:numCache>
                <c:formatCode>General</c:formatCode>
                <c:ptCount val="2"/>
                <c:pt idx="0">
                  <c:v>0.54649858163342147</c:v>
                </c:pt>
                <c:pt idx="1">
                  <c:v>0.10532496128060537</c:v>
                </c:pt>
              </c:numCache>
            </c:numRef>
          </c:yVal>
          <c:smooth val="0"/>
          <c:extLst>
            <c:ext xmlns:c16="http://schemas.microsoft.com/office/drawing/2014/chart" uri="{C3380CC4-5D6E-409C-BE32-E72D297353CC}">
              <c16:uniqueId val="{00000058-83C5-4E30-BF5E-77288394DF44}"/>
            </c:ext>
          </c:extLst>
        </c:ser>
        <c:ser>
          <c:idx val="11"/>
          <c:order val="10"/>
          <c:tx>
            <c:v>140</c:v>
          </c:tx>
          <c:spPr>
            <a:ln w="12700">
              <a:solidFill>
                <a:srgbClr val="808080"/>
              </a:solidFill>
              <a:prstDash val="solid"/>
            </a:ln>
          </c:spPr>
          <c:marker>
            <c:symbol val="none"/>
          </c:marker>
          <c:xVal>
            <c:numRef>
              <c:f>([1]Ref!$AN$36,[1]Ref!$AS$36)</c:f>
              <c:numCache>
                <c:formatCode>General</c:formatCode>
                <c:ptCount val="2"/>
                <c:pt idx="0">
                  <c:v>0.67079112163549437</c:v>
                </c:pt>
                <c:pt idx="1">
                  <c:v>1.0455628552042115</c:v>
                </c:pt>
              </c:numCache>
            </c:numRef>
          </c:xVal>
          <c:yVal>
            <c:numRef>
              <c:f>([1]Ref!$AO$36,[1]Ref!$AT$36)</c:f>
              <c:numCache>
                <c:formatCode>General</c:formatCode>
                <c:ptCount val="2"/>
                <c:pt idx="0">
                  <c:v>0.5645868805227473</c:v>
                </c:pt>
                <c:pt idx="1">
                  <c:v>0.12733265059666909</c:v>
                </c:pt>
              </c:numCache>
            </c:numRef>
          </c:yVal>
          <c:smooth val="0"/>
          <c:extLst>
            <c:ext xmlns:c16="http://schemas.microsoft.com/office/drawing/2014/chart" uri="{C3380CC4-5D6E-409C-BE32-E72D297353CC}">
              <c16:uniqueId val="{00000059-83C5-4E30-BF5E-77288394DF44}"/>
            </c:ext>
          </c:extLst>
        </c:ser>
        <c:ser>
          <c:idx val="12"/>
          <c:order val="11"/>
          <c:tx>
            <c:v>160</c:v>
          </c:tx>
          <c:spPr>
            <a:ln w="12700">
              <a:solidFill>
                <a:srgbClr val="808080"/>
              </a:solidFill>
              <a:prstDash val="solid"/>
            </a:ln>
          </c:spPr>
          <c:marker>
            <c:symbol val="none"/>
          </c:marker>
          <c:xVal>
            <c:numRef>
              <c:f>([1]Ref!$AN$37,[1]Ref!$AS$37)</c:f>
              <c:numCache>
                <c:formatCode>General</c:formatCode>
                <c:ptCount val="2"/>
                <c:pt idx="0">
                  <c:v>0.60409494109712225</c:v>
                </c:pt>
                <c:pt idx="1">
                  <c:v>1.0089339351956852</c:v>
                </c:pt>
              </c:numCache>
            </c:numRef>
          </c:xVal>
          <c:yVal>
            <c:numRef>
              <c:f>([1]Ref!$AO$37,[1]Ref!$AT$37)</c:f>
              <c:numCache>
                <c:formatCode>General</c:formatCode>
                <c:ptCount val="2"/>
                <c:pt idx="0">
                  <c:v>0.56326268002400914</c:v>
                </c:pt>
                <c:pt idx="1">
                  <c:v>0.14911701770744962</c:v>
                </c:pt>
              </c:numCache>
            </c:numRef>
          </c:yVal>
          <c:smooth val="0"/>
          <c:extLst>
            <c:ext xmlns:c16="http://schemas.microsoft.com/office/drawing/2014/chart" uri="{C3380CC4-5D6E-409C-BE32-E72D297353CC}">
              <c16:uniqueId val="{0000005A-83C5-4E30-BF5E-77288394DF44}"/>
            </c:ext>
          </c:extLst>
        </c:ser>
        <c:ser>
          <c:idx val="13"/>
          <c:order val="12"/>
          <c:tx>
            <c:v>180</c:v>
          </c:tx>
          <c:spPr>
            <a:ln w="12700">
              <a:solidFill>
                <a:srgbClr val="808080"/>
              </a:solidFill>
              <a:prstDash val="solid"/>
            </a:ln>
          </c:spPr>
          <c:marker>
            <c:symbol val="none"/>
          </c:marker>
          <c:xVal>
            <c:numRef>
              <c:f>([1]Ref!$AN$38,[1]Ref!$AS$38)</c:f>
              <c:numCache>
                <c:formatCode>General</c:formatCode>
                <c:ptCount val="2"/>
                <c:pt idx="0">
                  <c:v>0.53763749805554217</c:v>
                </c:pt>
                <c:pt idx="1">
                  <c:v>0.96305205690973783</c:v>
                </c:pt>
              </c:numCache>
            </c:numRef>
          </c:xVal>
          <c:yVal>
            <c:numRef>
              <c:f>([1]Ref!$AO$38,[1]Ref!$AT$38)</c:f>
              <c:numCache>
                <c:formatCode>General</c:formatCode>
                <c:ptCount val="2"/>
                <c:pt idx="0">
                  <c:v>0.54512154608911634</c:v>
                </c:pt>
                <c:pt idx="1">
                  <c:v>0.1693044427638325</c:v>
                </c:pt>
              </c:numCache>
            </c:numRef>
          </c:yVal>
          <c:smooth val="0"/>
          <c:extLst>
            <c:ext xmlns:c16="http://schemas.microsoft.com/office/drawing/2014/chart" uri="{C3380CC4-5D6E-409C-BE32-E72D297353CC}">
              <c16:uniqueId val="{0000005B-83C5-4E30-BF5E-77288394DF44}"/>
            </c:ext>
          </c:extLst>
        </c:ser>
        <c:ser>
          <c:idx val="14"/>
          <c:order val="13"/>
          <c:tx>
            <c:v>200</c:v>
          </c:tx>
          <c:spPr>
            <a:ln w="12700">
              <a:solidFill>
                <a:srgbClr val="808080"/>
              </a:solidFill>
              <a:prstDash val="solid"/>
            </a:ln>
          </c:spPr>
          <c:marker>
            <c:symbol val="none"/>
          </c:marker>
          <c:xVal>
            <c:numRef>
              <c:f>([1]Ref!$AN$39,[1]Ref!$AS$39)</c:f>
              <c:numCache>
                <c:formatCode>General</c:formatCode>
                <c:ptCount val="2"/>
                <c:pt idx="0">
                  <c:v>0.47335047425979726</c:v>
                </c:pt>
                <c:pt idx="1">
                  <c:v>0.90760001647247579</c:v>
                </c:pt>
              </c:numCache>
            </c:numRef>
          </c:xVal>
          <c:yVal>
            <c:numRef>
              <c:f>([1]Ref!$AO$39,[1]Ref!$AT$39)</c:f>
              <c:numCache>
                <c:formatCode>General</c:formatCode>
                <c:ptCount val="2"/>
                <c:pt idx="0">
                  <c:v>0.51419093393156023</c:v>
                </c:pt>
                <c:pt idx="1">
                  <c:v>0.1864778157238158</c:v>
                </c:pt>
              </c:numCache>
            </c:numRef>
          </c:yVal>
          <c:smooth val="0"/>
          <c:extLst>
            <c:ext xmlns:c16="http://schemas.microsoft.com/office/drawing/2014/chart" uri="{C3380CC4-5D6E-409C-BE32-E72D297353CC}">
              <c16:uniqueId val="{0000005C-83C5-4E30-BF5E-77288394DF44}"/>
            </c:ext>
          </c:extLst>
        </c:ser>
        <c:ser>
          <c:idx val="15"/>
          <c:order val="14"/>
          <c:tx>
            <c:v>220</c:v>
          </c:tx>
          <c:spPr>
            <a:ln w="12700">
              <a:solidFill>
                <a:srgbClr val="808080"/>
              </a:solidFill>
              <a:prstDash val="solid"/>
            </a:ln>
          </c:spPr>
          <c:marker>
            <c:symbol val="none"/>
          </c:marker>
          <c:xVal>
            <c:numRef>
              <c:f>([1]Ref!$AN$40,[1]Ref!$AS$40)</c:f>
              <c:numCache>
                <c:formatCode>General</c:formatCode>
                <c:ptCount val="2"/>
                <c:pt idx="0">
                  <c:v>0.41305373224475372</c:v>
                </c:pt>
                <c:pt idx="1">
                  <c:v>0.84336359670852135</c:v>
                </c:pt>
              </c:numCache>
            </c:numRef>
          </c:xVal>
          <c:yVal>
            <c:numRef>
              <c:f>([1]Ref!$AO$40,[1]Ref!$AT$40)</c:f>
              <c:numCache>
                <c:formatCode>General</c:formatCode>
                <c:ptCount val="2"/>
                <c:pt idx="0">
                  <c:v>0.4750174254513152</c:v>
                </c:pt>
                <c:pt idx="1">
                  <c:v>0.19940802397403351</c:v>
                </c:pt>
              </c:numCache>
            </c:numRef>
          </c:yVal>
          <c:smooth val="0"/>
          <c:extLst>
            <c:ext xmlns:c16="http://schemas.microsoft.com/office/drawing/2014/chart" uri="{C3380CC4-5D6E-409C-BE32-E72D297353CC}">
              <c16:uniqueId val="{0000005D-83C5-4E30-BF5E-77288394DF44}"/>
            </c:ext>
          </c:extLst>
        </c:ser>
        <c:ser>
          <c:idx val="16"/>
          <c:order val="15"/>
          <c:tx>
            <c:v>240</c:v>
          </c:tx>
          <c:spPr>
            <a:ln w="12700">
              <a:solidFill>
                <a:srgbClr val="808080"/>
              </a:solidFill>
              <a:prstDash val="solid"/>
            </a:ln>
          </c:spPr>
          <c:marker>
            <c:symbol val="none"/>
          </c:marker>
          <c:xVal>
            <c:numRef>
              <c:f>([1]Ref!$AN$41,[1]Ref!$AS$41)</c:f>
              <c:numCache>
                <c:formatCode>General</c:formatCode>
                <c:ptCount val="2"/>
                <c:pt idx="0">
                  <c:v>0.35809973118058736</c:v>
                </c:pt>
                <c:pt idx="1">
                  <c:v>0.7723052149165287</c:v>
                </c:pt>
              </c:numCache>
            </c:numRef>
          </c:xVal>
          <c:yVal>
            <c:numRef>
              <c:f>([1]Ref!$AO$41,[1]Ref!$AT$41)</c:f>
              <c:numCache>
                <c:formatCode>General</c:formatCode>
                <c:ptCount val="2"/>
                <c:pt idx="0">
                  <c:v>0.43182927973265017</c:v>
                </c:pt>
                <c:pt idx="1">
                  <c:v>0.20729250425793086</c:v>
                </c:pt>
              </c:numCache>
            </c:numRef>
          </c:yVal>
          <c:smooth val="0"/>
          <c:extLst>
            <c:ext xmlns:c16="http://schemas.microsoft.com/office/drawing/2014/chart" uri="{C3380CC4-5D6E-409C-BE32-E72D297353CC}">
              <c16:uniqueId val="{0000005E-83C5-4E30-BF5E-77288394DF44}"/>
            </c:ext>
          </c:extLst>
        </c:ser>
        <c:ser>
          <c:idx val="17"/>
          <c:order val="16"/>
          <c:tx>
            <c:v>260</c:v>
          </c:tx>
          <c:spPr>
            <a:ln w="12700">
              <a:solidFill>
                <a:srgbClr val="808080"/>
              </a:solidFill>
              <a:prstDash val="solid"/>
            </a:ln>
          </c:spPr>
          <c:marker>
            <c:symbol val="none"/>
          </c:marker>
          <c:xVal>
            <c:numRef>
              <c:f>([1]Ref!$AN$42,[1]Ref!$AS$42)</c:f>
              <c:numCache>
                <c:formatCode>General</c:formatCode>
                <c:ptCount val="2"/>
                <c:pt idx="0">
                  <c:v>0.30922427347380538</c:v>
                </c:pt>
                <c:pt idx="1">
                  <c:v>0.69729815413659402</c:v>
                </c:pt>
              </c:numCache>
            </c:numRef>
          </c:xVal>
          <c:yVal>
            <c:numRef>
              <c:f>([1]Ref!$AO$42,[1]Ref!$AT$42)</c:f>
              <c:numCache>
                <c:formatCode>General</c:formatCode>
                <c:ptCount val="2"/>
                <c:pt idx="0">
                  <c:v>0.38800559207221957</c:v>
                </c:pt>
                <c:pt idx="1">
                  <c:v>0.20991078566897028</c:v>
                </c:pt>
              </c:numCache>
            </c:numRef>
          </c:yVal>
          <c:smooth val="0"/>
          <c:extLst>
            <c:ext xmlns:c16="http://schemas.microsoft.com/office/drawing/2014/chart" uri="{C3380CC4-5D6E-409C-BE32-E72D297353CC}">
              <c16:uniqueId val="{0000005F-83C5-4E30-BF5E-77288394DF44}"/>
            </c:ext>
          </c:extLst>
        </c:ser>
        <c:ser>
          <c:idx val="18"/>
          <c:order val="17"/>
          <c:tx>
            <c:v>280</c:v>
          </c:tx>
          <c:spPr>
            <a:ln w="12700">
              <a:solidFill>
                <a:srgbClr val="808080"/>
              </a:solidFill>
              <a:prstDash val="solid"/>
            </a:ln>
          </c:spPr>
          <c:marker>
            <c:symbol val="none"/>
          </c:marker>
          <c:xVal>
            <c:numRef>
              <c:f>([1]Ref!$AN$43,[1]Ref!$AS$43)</c:f>
              <c:numCache>
                <c:formatCode>General</c:formatCode>
                <c:ptCount val="2"/>
                <c:pt idx="0">
                  <c:v>0.26658726377408248</c:v>
                </c:pt>
                <c:pt idx="1">
                  <c:v>0.62159598844691955</c:v>
                </c:pt>
              </c:numCache>
            </c:numRef>
          </c:xVal>
          <c:yVal>
            <c:numRef>
              <c:f>([1]Ref!$AO$43,[1]Ref!$AT$43)</c:f>
              <c:numCache>
                <c:formatCode>General</c:formatCode>
                <c:ptCount val="2"/>
                <c:pt idx="0">
                  <c:v>0.34589943314298421</c:v>
                </c:pt>
                <c:pt idx="1">
                  <c:v>0.20763172047963263</c:v>
                </c:pt>
              </c:numCache>
            </c:numRef>
          </c:yVal>
          <c:smooth val="0"/>
          <c:extLst>
            <c:ext xmlns:c16="http://schemas.microsoft.com/office/drawing/2014/chart" uri="{C3380CC4-5D6E-409C-BE32-E72D297353CC}">
              <c16:uniqueId val="{00000060-83C5-4E30-BF5E-77288394DF44}"/>
            </c:ext>
          </c:extLst>
        </c:ser>
        <c:ser>
          <c:idx val="19"/>
          <c:order val="18"/>
          <c:tx>
            <c:v>300</c:v>
          </c:tx>
          <c:spPr>
            <a:ln w="12700">
              <a:solidFill>
                <a:srgbClr val="808080"/>
              </a:solidFill>
              <a:prstDash val="solid"/>
            </a:ln>
          </c:spPr>
          <c:marker>
            <c:symbol val="none"/>
          </c:marker>
          <c:xVal>
            <c:numRef>
              <c:f>([1]Ref!$AN$44,[1]Ref!$AS$44)</c:f>
              <c:numCache>
                <c:formatCode>General</c:formatCode>
                <c:ptCount val="2"/>
                <c:pt idx="0">
                  <c:v>0.22991901120695982</c:v>
                </c:pt>
                <c:pt idx="1">
                  <c:v>0.54823990383549837</c:v>
                </c:pt>
              </c:numCache>
            </c:numRef>
          </c:xVal>
          <c:yVal>
            <c:numRef>
              <c:f>([1]Ref!$AO$44,[1]Ref!$AT$44)</c:f>
              <c:numCache>
                <c:formatCode>General</c:formatCode>
                <c:ptCount val="2"/>
                <c:pt idx="0">
                  <c:v>0.30692092911833335</c:v>
                </c:pt>
                <c:pt idx="1">
                  <c:v>0.20127500288574654</c:v>
                </c:pt>
              </c:numCache>
            </c:numRef>
          </c:yVal>
          <c:smooth val="0"/>
          <c:extLst>
            <c:ext xmlns:c16="http://schemas.microsoft.com/office/drawing/2014/chart" uri="{C3380CC4-5D6E-409C-BE32-E72D297353CC}">
              <c16:uniqueId val="{00000061-83C5-4E30-BF5E-77288394DF44}"/>
            </c:ext>
          </c:extLst>
        </c:ser>
        <c:ser>
          <c:idx val="20"/>
          <c:order val="19"/>
          <c:tx>
            <c:v>320</c:v>
          </c:tx>
          <c:spPr>
            <a:ln w="12700">
              <a:solidFill>
                <a:srgbClr val="808080"/>
              </a:solidFill>
              <a:prstDash val="solid"/>
            </a:ln>
          </c:spPr>
          <c:marker>
            <c:symbol val="none"/>
          </c:marker>
          <c:xVal>
            <c:numRef>
              <c:f>([1]Ref!$AN$45,[1]Ref!$AS$45)</c:f>
              <c:numCache>
                <c:formatCode>General</c:formatCode>
                <c:ptCount val="2"/>
                <c:pt idx="0">
                  <c:v>0.19868904907255372</c:v>
                </c:pt>
                <c:pt idx="1">
                  <c:v>0.47961269447337357</c:v>
                </c:pt>
              </c:numCache>
            </c:numRef>
          </c:xVal>
          <c:yVal>
            <c:numRef>
              <c:f>([1]Ref!$AO$45,[1]Ref!$AT$45)</c:f>
              <c:numCache>
                <c:formatCode>General</c:formatCode>
                <c:ptCount val="2"/>
                <c:pt idx="0">
                  <c:v>0.27174583175858663</c:v>
                </c:pt>
                <c:pt idx="1">
                  <c:v>0.19189336813770325</c:v>
                </c:pt>
              </c:numCache>
            </c:numRef>
          </c:yVal>
          <c:smooth val="0"/>
          <c:extLst>
            <c:ext xmlns:c16="http://schemas.microsoft.com/office/drawing/2014/chart" uri="{C3380CC4-5D6E-409C-BE32-E72D297353CC}">
              <c16:uniqueId val="{00000062-83C5-4E30-BF5E-77288394DF44}"/>
            </c:ext>
          </c:extLst>
        </c:ser>
        <c:ser>
          <c:idx val="21"/>
          <c:order val="20"/>
          <c:tx>
            <c:v>340</c:v>
          </c:tx>
          <c:spPr>
            <a:ln w="12700">
              <a:solidFill>
                <a:srgbClr val="969696"/>
              </a:solidFill>
              <a:prstDash val="solid"/>
            </a:ln>
          </c:spPr>
          <c:marker>
            <c:symbol val="none"/>
          </c:marker>
          <c:xVal>
            <c:numRef>
              <c:f>([1]Ref!$AN$46,[1]Ref!$AS$46)</c:f>
              <c:numCache>
                <c:formatCode>General</c:formatCode>
                <c:ptCount val="2"/>
                <c:pt idx="0">
                  <c:v>0.17224815623346354</c:v>
                </c:pt>
                <c:pt idx="1">
                  <c:v>0.41724341948175275</c:v>
                </c:pt>
              </c:numCache>
            </c:numRef>
          </c:xVal>
          <c:yVal>
            <c:numRef>
              <c:f>([1]Ref!$AO$46,[1]Ref!$AT$46)</c:f>
              <c:numCache>
                <c:formatCode>General</c:formatCode>
                <c:ptCount val="2"/>
                <c:pt idx="0">
                  <c:v>0.24054507825546234</c:v>
                </c:pt>
                <c:pt idx="1">
                  <c:v>0.18056004678120552</c:v>
                </c:pt>
              </c:numCache>
            </c:numRef>
          </c:yVal>
          <c:smooth val="0"/>
          <c:extLst>
            <c:ext xmlns:c16="http://schemas.microsoft.com/office/drawing/2014/chart" uri="{C3380CC4-5D6E-409C-BE32-E72D297353CC}">
              <c16:uniqueId val="{00000063-83C5-4E30-BF5E-77288394DF44}"/>
            </c:ext>
          </c:extLst>
        </c:ser>
        <c:ser>
          <c:idx val="4"/>
          <c:order val="21"/>
          <c:tx>
            <c:v>data</c:v>
          </c:tx>
          <c:spPr>
            <a:ln w="28575">
              <a:noFill/>
            </a:ln>
          </c:spPr>
          <c:marker>
            <c:symbol val="circle"/>
            <c:size val="5"/>
            <c:spPr>
              <a:solidFill>
                <a:srgbClr val="038F88"/>
              </a:solidFill>
              <a:ln>
                <a:solidFill>
                  <a:srgbClr val="038F88"/>
                </a:solidFill>
                <a:prstDash val="solid"/>
              </a:ln>
            </c:spPr>
          </c:marker>
          <c:xVal>
            <c:numRef>
              <c:f>[1]Input!$CT$8:$CT$330</c:f>
              <c:numCache>
                <c:formatCode>General</c:formatCode>
                <c:ptCount val="323"/>
                <c:pt idx="0">
                  <c:v>0.78870758387553663</c:v>
                </c:pt>
                <c:pt idx="1">
                  <c:v>0.77487822563117292</c:v>
                </c:pt>
                <c:pt idx="2">
                  <c:v>0.78903380141619017</c:v>
                </c:pt>
                <c:pt idx="3">
                  <c:v>0.74992686002522069</c:v>
                </c:pt>
                <c:pt idx="4">
                  <c:v>0.74656914954352294</c:v>
                </c:pt>
                <c:pt idx="5">
                  <c:v>0.76124719280220932</c:v>
                </c:pt>
                <c:pt idx="6">
                  <c:v>0.7618556154083167</c:v>
                </c:pt>
                <c:pt idx="7">
                  <c:v>0.62493208006947154</c:v>
                </c:pt>
                <c:pt idx="8">
                  <c:v>0.66564531853171371</c:v>
                </c:pt>
                <c:pt idx="9">
                  <c:v>0.74246277825689033</c:v>
                </c:pt>
                <c:pt idx="10">
                  <c:v>0.64243122963490573</c:v>
                </c:pt>
                <c:pt idx="11">
                  <c:v>0.71300512731458421</c:v>
                </c:pt>
                <c:pt idx="12">
                  <c:v>0.74541091918150515</c:v>
                </c:pt>
                <c:pt idx="13">
                  <c:v>0.59541250000000001</c:v>
                </c:pt>
                <c:pt idx="14">
                  <c:v>0.65320473595166695</c:v>
                </c:pt>
                <c:pt idx="15">
                  <c:v>0.62618514658232494</c:v>
                </c:pt>
                <c:pt idx="16">
                  <c:v>0.62818952251703553</c:v>
                </c:pt>
                <c:pt idx="17">
                  <c:v>0.62404000805189397</c:v>
                </c:pt>
                <c:pt idx="18">
                  <c:v>0.63377927051215166</c:v>
                </c:pt>
                <c:pt idx="19">
                  <c:v>0.63593176465867263</c:v>
                </c:pt>
                <c:pt idx="20">
                  <c:v>0.62766943686645271</c:v>
                </c:pt>
                <c:pt idx="21">
                  <c:v>0.62178860153617155</c:v>
                </c:pt>
                <c:pt idx="22">
                  <c:v>0.62615734173390614</c:v>
                </c:pt>
                <c:pt idx="23">
                  <c:v>0.62569560063489849</c:v>
                </c:pt>
                <c:pt idx="24">
                  <c:v>0.62854558786126402</c:v>
                </c:pt>
                <c:pt idx="25">
                  <c:v>0.63924276772962996</c:v>
                </c:pt>
                <c:pt idx="26">
                  <c:v>0.64819365152982855</c:v>
                </c:pt>
                <c:pt idx="27">
                  <c:v>0.62404000805189397</c:v>
                </c:pt>
                <c:pt idx="28">
                  <c:v>0.7887368221557316</c:v>
                </c:pt>
                <c:pt idx="29">
                  <c:v>0.78421000652960293</c:v>
                </c:pt>
                <c:pt idx="30">
                  <c:v>0.79057119723166314</c:v>
                </c:pt>
                <c:pt idx="31">
                  <c:v>0.56209521561148867</c:v>
                </c:pt>
                <c:pt idx="32">
                  <c:v>0.56216667100801099</c:v>
                </c:pt>
                <c:pt idx="33">
                  <c:v>0.79005043730975277</c:v>
                </c:pt>
                <c:pt idx="34">
                  <c:v>0.78903380141619017</c:v>
                </c:pt>
                <c:pt idx="35">
                  <c:v>0.77751270982358567</c:v>
                </c:pt>
                <c:pt idx="36">
                  <c:v>0.79424989106809796</c:v>
                </c:pt>
                <c:pt idx="37">
                  <c:v>0.79609094702951522</c:v>
                </c:pt>
                <c:pt idx="38">
                  <c:v>1.1439041431853947</c:v>
                </c:pt>
                <c:pt idx="39">
                  <c:v>0.83124272395298682</c:v>
                </c:pt>
                <c:pt idx="40">
                  <c:v>0.56704421069610444</c:v>
                </c:pt>
                <c:pt idx="41">
                  <c:v>0.82998781366921281</c:v>
                </c:pt>
                <c:pt idx="42">
                  <c:v>0.82435638000336797</c:v>
                </c:pt>
                <c:pt idx="43">
                  <c:v>0.82985118212801823</c:v>
                </c:pt>
                <c:pt idx="44">
                  <c:v>0.83725630309359744</c:v>
                </c:pt>
                <c:pt idx="45">
                  <c:v>0.83703122583962408</c:v>
                </c:pt>
                <c:pt idx="46">
                  <c:v>0.82764568034212505</c:v>
                </c:pt>
                <c:pt idx="47">
                  <c:v>0.83673968715797986</c:v>
                </c:pt>
                <c:pt idx="48">
                  <c:v>0.80792751264643492</c:v>
                </c:pt>
                <c:pt idx="49">
                  <c:v>0.82050886722163452</c:v>
                </c:pt>
              </c:numCache>
            </c:numRef>
          </c:xVal>
          <c:yVal>
            <c:numRef>
              <c:f>[1]Input!$CU$8:$CU$330</c:f>
              <c:numCache>
                <c:formatCode>General</c:formatCode>
                <c:ptCount val="323"/>
                <c:pt idx="0">
                  <c:v>0.56790863568928707</c:v>
                </c:pt>
                <c:pt idx="1">
                  <c:v>0.51300473065511243</c:v>
                </c:pt>
                <c:pt idx="2">
                  <c:v>0.56791346232756068</c:v>
                </c:pt>
                <c:pt idx="3">
                  <c:v>0.54224464060529631</c:v>
                </c:pt>
                <c:pt idx="4">
                  <c:v>0.53595495992326059</c:v>
                </c:pt>
                <c:pt idx="5">
                  <c:v>0.5380477630361169</c:v>
                </c:pt>
                <c:pt idx="6">
                  <c:v>0.54656552997222385</c:v>
                </c:pt>
                <c:pt idx="7">
                  <c:v>0.38374178006418758</c:v>
                </c:pt>
                <c:pt idx="8">
                  <c:v>0.39727381937910278</c:v>
                </c:pt>
                <c:pt idx="9">
                  <c:v>0.36563242589775052</c:v>
                </c:pt>
                <c:pt idx="10">
                  <c:v>0.37845784392860088</c:v>
                </c:pt>
                <c:pt idx="11">
                  <c:v>0.35673805256382457</c:v>
                </c:pt>
                <c:pt idx="12">
                  <c:v>0.45139068863321691</c:v>
                </c:pt>
                <c:pt idx="13">
                  <c:v>0.40625</c:v>
                </c:pt>
                <c:pt idx="14">
                  <c:v>0.61572324130514211</c:v>
                </c:pt>
                <c:pt idx="15">
                  <c:v>0.60321485165275868</c:v>
                </c:pt>
                <c:pt idx="16">
                  <c:v>0.60567658410543523</c:v>
                </c:pt>
                <c:pt idx="17">
                  <c:v>0.60072558428262146</c:v>
                </c:pt>
                <c:pt idx="18">
                  <c:v>0.60154245733173395</c:v>
                </c:pt>
                <c:pt idx="19">
                  <c:v>0.54556679734874303</c:v>
                </c:pt>
                <c:pt idx="20">
                  <c:v>0.56868768428035188</c:v>
                </c:pt>
                <c:pt idx="21">
                  <c:v>0.57503334781403237</c:v>
                </c:pt>
                <c:pt idx="22">
                  <c:v>0.58259957607474333</c:v>
                </c:pt>
                <c:pt idx="23">
                  <c:v>0.58310854193460526</c:v>
                </c:pt>
                <c:pt idx="24">
                  <c:v>0.60291213789961107</c:v>
                </c:pt>
                <c:pt idx="25">
                  <c:v>0.60011263315808794</c:v>
                </c:pt>
                <c:pt idx="26">
                  <c:v>0.60407529580086461</c:v>
                </c:pt>
                <c:pt idx="27">
                  <c:v>0.60072558428262146</c:v>
                </c:pt>
                <c:pt idx="28">
                  <c:v>0.56792968870330007</c:v>
                </c:pt>
                <c:pt idx="29">
                  <c:v>0.5191827952696294</c:v>
                </c:pt>
                <c:pt idx="30">
                  <c:v>0.56322048786175904</c:v>
                </c:pt>
                <c:pt idx="31">
                  <c:v>0.9270354616935399</c:v>
                </c:pt>
                <c:pt idx="32">
                  <c:v>0.92766643678375826</c:v>
                </c:pt>
                <c:pt idx="33">
                  <c:v>0.56432117727096165</c:v>
                </c:pt>
                <c:pt idx="34">
                  <c:v>0.56791346232756068</c:v>
                </c:pt>
                <c:pt idx="35">
                  <c:v>0.53973944484799141</c:v>
                </c:pt>
                <c:pt idx="36">
                  <c:v>0.55624318598731615</c:v>
                </c:pt>
                <c:pt idx="37">
                  <c:v>0.55550089167511518</c:v>
                </c:pt>
                <c:pt idx="38">
                  <c:v>1.6555230199900621E-2</c:v>
                </c:pt>
                <c:pt idx="39">
                  <c:v>0.50195679722780639</c:v>
                </c:pt>
                <c:pt idx="40">
                  <c:v>0.9266199570155117</c:v>
                </c:pt>
                <c:pt idx="41">
                  <c:v>0.50383394960956129</c:v>
                </c:pt>
                <c:pt idx="42">
                  <c:v>0.50489640520363166</c:v>
                </c:pt>
                <c:pt idx="43">
                  <c:v>0.5016422158132845</c:v>
                </c:pt>
                <c:pt idx="44">
                  <c:v>0.49254629297523084</c:v>
                </c:pt>
                <c:pt idx="45">
                  <c:v>0.49246698238715042</c:v>
                </c:pt>
                <c:pt idx="46">
                  <c:v>0.50736899058483165</c:v>
                </c:pt>
                <c:pt idx="47">
                  <c:v>0.50294831640504034</c:v>
                </c:pt>
                <c:pt idx="48">
                  <c:v>0.5237551961666792</c:v>
                </c:pt>
                <c:pt idx="49">
                  <c:v>0.51521881554807292</c:v>
                </c:pt>
              </c:numCache>
            </c:numRef>
          </c:yVal>
          <c:smooth val="0"/>
          <c:extLst>
            <c:ext xmlns:c16="http://schemas.microsoft.com/office/drawing/2014/chart" uri="{C3380CC4-5D6E-409C-BE32-E72D297353CC}">
              <c16:uniqueId val="{00000064-83C5-4E30-BF5E-77288394DF44}"/>
            </c:ext>
          </c:extLst>
        </c:ser>
        <c:dLbls>
          <c:showLegendKey val="0"/>
          <c:showVal val="0"/>
          <c:showCatName val="0"/>
          <c:showSerName val="0"/>
          <c:showPercent val="0"/>
          <c:showBubbleSize val="0"/>
        </c:dLbls>
        <c:axId val="1071637024"/>
        <c:axId val="1"/>
      </c:scatterChart>
      <c:valAx>
        <c:axId val="1071637024"/>
        <c:scaling>
          <c:orientation val="minMax"/>
          <c:max val="1.4"/>
          <c:min val="-0.2"/>
        </c:scaling>
        <c:delete val="1"/>
        <c:axPos val="b"/>
        <c:numFmt formatCode="General" sourceLinked="1"/>
        <c:majorTickMark val="out"/>
        <c:minorTickMark val="none"/>
        <c:tickLblPos val="nextTo"/>
        <c:crossAx val="1"/>
        <c:crosses val="autoZero"/>
        <c:crossBetween val="midCat"/>
      </c:valAx>
      <c:valAx>
        <c:axId val="1"/>
        <c:scaling>
          <c:orientation val="minMax"/>
          <c:max val="1.2"/>
          <c:min val="-0.2"/>
        </c:scaling>
        <c:delete val="1"/>
        <c:axPos val="l"/>
        <c:numFmt formatCode="General" sourceLinked="1"/>
        <c:majorTickMark val="out"/>
        <c:minorTickMark val="none"/>
        <c:tickLblPos val="nextTo"/>
        <c:crossAx val="1071637024"/>
        <c:crosses val="autoZero"/>
        <c:crossBetween val="midCat"/>
      </c:valAx>
      <c:spPr>
        <a:noFill/>
        <a:ln w="25400">
          <a:noFill/>
        </a:ln>
      </c:spPr>
    </c:plotArea>
    <c:plotVisOnly val="0"/>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nl-NL"/>
    </a:p>
  </c:txPr>
  <c:userShapes r:id="rId1"/>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1260425780111"/>
          <c:y val="1.9312623729217212E-2"/>
          <c:w val="0.89345172031076581"/>
          <c:h val="0.9660537482319661"/>
        </c:manualLayout>
      </c:layout>
      <c:scatterChart>
        <c:scatterStyle val="lineMarker"/>
        <c:varyColors val="0"/>
        <c:ser>
          <c:idx val="0"/>
          <c:order val="0"/>
          <c:tx>
            <c:v>border</c:v>
          </c:tx>
          <c:spPr>
            <a:ln w="38100">
              <a:solidFill>
                <a:srgbClr val="000000"/>
              </a:solidFill>
              <a:prstDash val="solid"/>
            </a:ln>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83D4-4F4B-B36C-FFA655519C40}"/>
                </c:ext>
              </c:extLst>
            </c:dLbl>
            <c:dLbl>
              <c:idx val="1"/>
              <c:tx>
                <c:rich>
                  <a:bodyPr/>
                  <a:lstStyle/>
                  <a:p>
                    <a:pPr algn="l">
                      <a:defRPr sz="1000" b="0" i="0" u="none" strike="noStrike" baseline="0">
                        <a:solidFill>
                          <a:srgbClr val="000000"/>
                        </a:solidFill>
                        <a:latin typeface="Arial"/>
                        <a:ea typeface="Arial"/>
                        <a:cs typeface="Arial"/>
                      </a:defRPr>
                    </a:pPr>
                    <a:r>
                      <a:rPr lang="en-US" sz="2400" b="1" i="0" u="none" strike="noStrike" baseline="0">
                        <a:solidFill>
                          <a:srgbClr val="000000"/>
                        </a:solidFill>
                        <a:latin typeface="Arial"/>
                        <a:cs typeface="Arial"/>
                      </a:rPr>
                      <a:t>Cl</a:t>
                    </a:r>
                    <a:r>
                      <a:rPr lang="en-US" sz="2400" b="1" i="0" u="none" strike="noStrike" baseline="30000">
                        <a:solidFill>
                          <a:srgbClr val="000000"/>
                        </a:solidFill>
                        <a:latin typeface="Arial"/>
                        <a:cs typeface="Arial"/>
                      </a:rPr>
                      <a:t>-</a:t>
                    </a:r>
                  </a:p>
                </c:rich>
              </c:tx>
              <c:spPr>
                <a:noFill/>
                <a:ln w="25400">
                  <a:noFill/>
                </a:ln>
              </c:spPr>
              <c:dLblPos val="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83D4-4F4B-B36C-FFA655519C40}"/>
                </c:ext>
              </c:extLst>
            </c:dLbl>
            <c:dLbl>
              <c:idx val="2"/>
              <c:tx>
                <c:rich>
                  <a:bodyPr/>
                  <a:lstStyle/>
                  <a:p>
                    <a:pPr algn="l">
                      <a:defRPr sz="1000" b="0" i="0" u="none" strike="noStrike" baseline="0">
                        <a:solidFill>
                          <a:srgbClr val="000000"/>
                        </a:solidFill>
                        <a:latin typeface="Arial"/>
                        <a:ea typeface="Arial"/>
                        <a:cs typeface="Arial"/>
                      </a:defRPr>
                    </a:pPr>
                    <a:r>
                      <a:rPr lang="en-US" sz="2400" b="1" i="0" u="none" strike="noStrike" baseline="0">
                        <a:solidFill>
                          <a:srgbClr val="000000"/>
                        </a:solidFill>
                        <a:latin typeface="Arial"/>
                        <a:cs typeface="Arial"/>
                      </a:rPr>
                      <a:t>HCO</a:t>
                    </a:r>
                    <a:r>
                      <a:rPr lang="en-US" sz="2400" b="1" i="0" u="none" strike="noStrike" baseline="-25000">
                        <a:solidFill>
                          <a:srgbClr val="000000"/>
                        </a:solidFill>
                        <a:latin typeface="Arial"/>
                        <a:cs typeface="Arial"/>
                      </a:rPr>
                      <a:t>3</a:t>
                    </a:r>
                    <a:r>
                      <a:rPr lang="en-US" sz="2400" b="1" i="0" u="none" strike="noStrike" baseline="30000">
                        <a:solidFill>
                          <a:srgbClr val="000000"/>
                        </a:solidFill>
                        <a:latin typeface="Arial"/>
                        <a:cs typeface="Arial"/>
                      </a:rPr>
                      <a:t>-</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83D4-4F4B-B36C-FFA655519C40}"/>
                </c:ext>
              </c:extLst>
            </c:dLbl>
            <c:dLbl>
              <c:idx val="3"/>
              <c:tx>
                <c:rich>
                  <a:bodyPr/>
                  <a:lstStyle/>
                  <a:p>
                    <a:pPr>
                      <a:defRPr sz="1000" b="0" i="0" u="none" strike="noStrike" baseline="0">
                        <a:solidFill>
                          <a:srgbClr val="000000"/>
                        </a:solidFill>
                        <a:latin typeface="Arial"/>
                        <a:ea typeface="Arial"/>
                        <a:cs typeface="Arial"/>
                      </a:defRPr>
                    </a:pPr>
                    <a:r>
                      <a:rPr lang="en-US" sz="2400" b="1" i="0" u="none" strike="noStrike" baseline="0">
                        <a:solidFill>
                          <a:srgbClr val="000000"/>
                        </a:solidFill>
                        <a:latin typeface="Arial"/>
                        <a:cs typeface="Arial"/>
                      </a:rPr>
                      <a:t>SO</a:t>
                    </a:r>
                    <a:r>
                      <a:rPr lang="en-US" sz="2400" b="1" i="0" u="none" strike="noStrike" baseline="-25000">
                        <a:solidFill>
                          <a:srgbClr val="000000"/>
                        </a:solidFill>
                        <a:latin typeface="Arial"/>
                        <a:cs typeface="Arial"/>
                      </a:rPr>
                      <a:t>4</a:t>
                    </a:r>
                    <a:r>
                      <a:rPr lang="en-US" sz="2400" b="1" i="0" u="none" strike="noStrike" baseline="30000">
                        <a:solidFill>
                          <a:srgbClr val="000000"/>
                        </a:solidFill>
                        <a:latin typeface="Arial"/>
                        <a:cs typeface="Arial"/>
                      </a:rPr>
                      <a:t>2-</a:t>
                    </a:r>
                  </a:p>
                </c:rich>
              </c:tx>
              <c:spPr>
                <a:noFill/>
                <a:ln w="25400">
                  <a:noFill/>
                </a:ln>
              </c:spPr>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83D4-4F4B-B36C-FFA655519C40}"/>
                </c:ext>
              </c:extLst>
            </c:dLbl>
            <c:spPr>
              <a:noFill/>
              <a:ln w="25400">
                <a:noFill/>
              </a:ln>
            </c:spPr>
            <c:txPr>
              <a:bodyPr wrap="square" lIns="38100" tIns="19050" rIns="38100" bIns="19050" anchor="ctr">
                <a:spAutoFit/>
              </a:bodyPr>
              <a:lstStyle/>
              <a:p>
                <a:pPr algn="l" rtl="1">
                  <a:defRPr sz="2400" b="0" i="0" u="none" strike="noStrike" baseline="0">
                    <a:solidFill>
                      <a:srgbClr val="000000"/>
                    </a:solidFill>
                    <a:latin typeface="Arial"/>
                    <a:ea typeface="Arial"/>
                    <a:cs typeface="Arial"/>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[1]Tgrid!$A$5:$A$8</c:f>
              <c:numCache>
                <c:formatCode>General</c:formatCode>
                <c:ptCount val="4"/>
                <c:pt idx="0">
                  <c:v>0</c:v>
                </c:pt>
                <c:pt idx="1">
                  <c:v>0.57740000000000002</c:v>
                </c:pt>
                <c:pt idx="2">
                  <c:v>1.1547000000000001</c:v>
                </c:pt>
                <c:pt idx="3">
                  <c:v>0</c:v>
                </c:pt>
              </c:numCache>
            </c:numRef>
          </c:xVal>
          <c:yVal>
            <c:numRef>
              <c:f>[1]Tgrid!$B$5:$B$8</c:f>
              <c:numCache>
                <c:formatCode>General</c:formatCode>
                <c:ptCount val="4"/>
                <c:pt idx="0">
                  <c:v>0</c:v>
                </c:pt>
                <c:pt idx="1">
                  <c:v>1</c:v>
                </c:pt>
                <c:pt idx="2">
                  <c:v>0</c:v>
                </c:pt>
                <c:pt idx="3">
                  <c:v>0</c:v>
                </c:pt>
              </c:numCache>
            </c:numRef>
          </c:yVal>
          <c:smooth val="0"/>
          <c:extLst>
            <c:ext xmlns:c16="http://schemas.microsoft.com/office/drawing/2014/chart" uri="{C3380CC4-5D6E-409C-BE32-E72D297353CC}">
              <c16:uniqueId val="{00000004-83D4-4F4B-B36C-FFA655519C40}"/>
            </c:ext>
          </c:extLst>
        </c:ser>
        <c:ser>
          <c:idx val="1"/>
          <c:order val="1"/>
          <c:tx>
            <c:v>A grid</c:v>
          </c:tx>
          <c:spPr>
            <a:ln w="3175">
              <a:solidFill>
                <a:srgbClr val="808080"/>
              </a:solidFill>
              <a:prstDash val="sysDash"/>
            </a:ln>
          </c:spPr>
          <c:marker>
            <c:symbol val="none"/>
          </c:marker>
          <c:xVal>
            <c:numRef>
              <c:f>[1]Tgrid!$F$5:$F$22</c:f>
              <c:numCache>
                <c:formatCode>General</c:formatCode>
                <c:ptCount val="18"/>
                <c:pt idx="0">
                  <c:v>5.7740000000000007E-2</c:v>
                </c:pt>
                <c:pt idx="1">
                  <c:v>1.09697</c:v>
                </c:pt>
                <c:pt idx="2">
                  <c:v>1.0392400000000002</c:v>
                </c:pt>
                <c:pt idx="3">
                  <c:v>0.11548000000000001</c:v>
                </c:pt>
                <c:pt idx="4">
                  <c:v>0.17322000000000001</c:v>
                </c:pt>
                <c:pt idx="5">
                  <c:v>0.98150999999999999</c:v>
                </c:pt>
                <c:pt idx="6">
                  <c:v>0.92378000000000005</c:v>
                </c:pt>
                <c:pt idx="7">
                  <c:v>0.23096000000000003</c:v>
                </c:pt>
                <c:pt idx="8">
                  <c:v>0.28870000000000001</c:v>
                </c:pt>
                <c:pt idx="9">
                  <c:v>0.86604999999999999</c:v>
                </c:pt>
                <c:pt idx="10">
                  <c:v>0.80832000000000015</c:v>
                </c:pt>
                <c:pt idx="11">
                  <c:v>0.34644000000000003</c:v>
                </c:pt>
                <c:pt idx="12">
                  <c:v>0.40417999999999998</c:v>
                </c:pt>
                <c:pt idx="13">
                  <c:v>0.75058999999999998</c:v>
                </c:pt>
                <c:pt idx="14">
                  <c:v>0.69286000000000003</c:v>
                </c:pt>
                <c:pt idx="15">
                  <c:v>0.46192000000000005</c:v>
                </c:pt>
                <c:pt idx="16">
                  <c:v>0.51966000000000001</c:v>
                </c:pt>
                <c:pt idx="17">
                  <c:v>0.63512999999999997</c:v>
                </c:pt>
              </c:numCache>
            </c:numRef>
          </c:xVal>
          <c:yVal>
            <c:numRef>
              <c:f>[1]Tgrid!$G$5:$G$22</c:f>
              <c:numCache>
                <c:formatCode>General</c:formatCode>
                <c:ptCount val="18"/>
                <c:pt idx="0">
                  <c:v>0.1</c:v>
                </c:pt>
                <c:pt idx="1">
                  <c:v>0.1</c:v>
                </c:pt>
                <c:pt idx="2">
                  <c:v>0.2</c:v>
                </c:pt>
                <c:pt idx="3">
                  <c:v>0.2</c:v>
                </c:pt>
                <c:pt idx="4">
                  <c:v>0.3</c:v>
                </c:pt>
                <c:pt idx="5">
                  <c:v>0.3</c:v>
                </c:pt>
                <c:pt idx="6">
                  <c:v>0.4</c:v>
                </c:pt>
                <c:pt idx="7">
                  <c:v>0.4</c:v>
                </c:pt>
                <c:pt idx="8">
                  <c:v>0.5</c:v>
                </c:pt>
                <c:pt idx="9">
                  <c:v>0.5</c:v>
                </c:pt>
                <c:pt idx="10">
                  <c:v>0.6</c:v>
                </c:pt>
                <c:pt idx="11">
                  <c:v>0.6</c:v>
                </c:pt>
                <c:pt idx="12">
                  <c:v>0.7</c:v>
                </c:pt>
                <c:pt idx="13">
                  <c:v>0.7</c:v>
                </c:pt>
                <c:pt idx="14">
                  <c:v>0.8</c:v>
                </c:pt>
                <c:pt idx="15">
                  <c:v>0.8</c:v>
                </c:pt>
                <c:pt idx="16">
                  <c:v>0.9</c:v>
                </c:pt>
                <c:pt idx="17">
                  <c:v>0.9</c:v>
                </c:pt>
              </c:numCache>
            </c:numRef>
          </c:yVal>
          <c:smooth val="0"/>
          <c:extLst>
            <c:ext xmlns:c16="http://schemas.microsoft.com/office/drawing/2014/chart" uri="{C3380CC4-5D6E-409C-BE32-E72D297353CC}">
              <c16:uniqueId val="{00000005-83D4-4F4B-B36C-FFA655519C40}"/>
            </c:ext>
          </c:extLst>
        </c:ser>
        <c:ser>
          <c:idx val="2"/>
          <c:order val="2"/>
          <c:tx>
            <c:v>B grid</c:v>
          </c:tx>
          <c:spPr>
            <a:ln w="3175">
              <a:solidFill>
                <a:srgbClr val="808080"/>
              </a:solidFill>
              <a:prstDash val="sysDash"/>
            </a:ln>
          </c:spPr>
          <c:marker>
            <c:symbol val="none"/>
          </c:marker>
          <c:dLbls>
            <c:dLbl>
              <c:idx val="0"/>
              <c:layout>
                <c:manualLayout>
                  <c:x val="-2.0037928111372293E-2"/>
                  <c:y val="3.6075243069863816E-2"/>
                </c:manualLayout>
              </c:layout>
              <c:tx>
                <c:rich>
                  <a:bodyPr rot="3600000" vert="horz"/>
                  <a:lstStyle/>
                  <a:p>
                    <a:pPr algn="l">
                      <a:defRPr sz="1600" b="0" i="0" u="none" strike="noStrike" baseline="0">
                        <a:solidFill>
                          <a:srgbClr val="000000"/>
                        </a:solidFill>
                        <a:latin typeface="Arial"/>
                        <a:ea typeface="Arial"/>
                        <a:cs typeface="Arial"/>
                      </a:defRPr>
                    </a:pPr>
                    <a:r>
                      <a:rPr lang="en-US"/>
                      <a:t>90%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83D4-4F4B-B36C-FFA655519C40}"/>
                </c:ext>
              </c:extLst>
            </c:dLbl>
            <c:dLbl>
              <c:idx val="1"/>
              <c:delete val="1"/>
              <c:extLst>
                <c:ext xmlns:c15="http://schemas.microsoft.com/office/drawing/2012/chart" uri="{CE6537A1-D6FC-4f65-9D91-7224C49458BB}"/>
                <c:ext xmlns:c16="http://schemas.microsoft.com/office/drawing/2014/chart" uri="{C3380CC4-5D6E-409C-BE32-E72D297353CC}">
                  <c16:uniqueId val="{00000007-83D4-4F4B-B36C-FFA655519C40}"/>
                </c:ext>
              </c:extLst>
            </c:dLbl>
            <c:dLbl>
              <c:idx val="2"/>
              <c:delete val="1"/>
              <c:extLst>
                <c:ext xmlns:c15="http://schemas.microsoft.com/office/drawing/2012/chart" uri="{CE6537A1-D6FC-4f65-9D91-7224C49458BB}"/>
                <c:ext xmlns:c16="http://schemas.microsoft.com/office/drawing/2014/chart" uri="{C3380CC4-5D6E-409C-BE32-E72D297353CC}">
                  <c16:uniqueId val="{00000008-83D4-4F4B-B36C-FFA655519C40}"/>
                </c:ext>
              </c:extLst>
            </c:dLbl>
            <c:dLbl>
              <c:idx val="3"/>
              <c:layout>
                <c:manualLayout>
                  <c:x val="-2.2364069086258785E-2"/>
                  <c:y val="3.3246388755861001E-2"/>
                </c:manualLayout>
              </c:layout>
              <c:tx>
                <c:rich>
                  <a:bodyPr rot="3600000" vert="horz"/>
                  <a:lstStyle/>
                  <a:p>
                    <a:pPr algn="l">
                      <a:defRPr sz="1600" b="0" i="0" u="none" strike="noStrike" baseline="0">
                        <a:solidFill>
                          <a:srgbClr val="000000"/>
                        </a:solidFill>
                        <a:latin typeface="Arial"/>
                        <a:ea typeface="Arial"/>
                        <a:cs typeface="Arial"/>
                      </a:defRPr>
                    </a:pPr>
                    <a:r>
                      <a:rPr lang="en-US"/>
                      <a:t>80%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83D4-4F4B-B36C-FFA655519C40}"/>
                </c:ext>
              </c:extLst>
            </c:dLbl>
            <c:dLbl>
              <c:idx val="4"/>
              <c:layout>
                <c:manualLayout>
                  <c:x val="-1.8030942580568095E-2"/>
                  <c:y val="3.6075243069863816E-2"/>
                </c:manualLayout>
              </c:layout>
              <c:tx>
                <c:rich>
                  <a:bodyPr rot="3600000" vert="horz"/>
                  <a:lstStyle/>
                  <a:p>
                    <a:pPr algn="l">
                      <a:defRPr sz="1600" b="0" i="0" u="none" strike="noStrike" baseline="0">
                        <a:solidFill>
                          <a:srgbClr val="000000"/>
                        </a:solidFill>
                        <a:latin typeface="Arial"/>
                        <a:ea typeface="Arial"/>
                        <a:cs typeface="Arial"/>
                      </a:defRPr>
                    </a:pPr>
                    <a:r>
                      <a:rPr lang="en-US"/>
                      <a:t>70%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A-83D4-4F4B-B36C-FFA655519C40}"/>
                </c:ext>
              </c:extLst>
            </c:dLbl>
            <c:dLbl>
              <c:idx val="5"/>
              <c:delete val="1"/>
              <c:extLst>
                <c:ext xmlns:c15="http://schemas.microsoft.com/office/drawing/2012/chart" uri="{CE6537A1-D6FC-4f65-9D91-7224C49458BB}"/>
                <c:ext xmlns:c16="http://schemas.microsoft.com/office/drawing/2014/chart" uri="{C3380CC4-5D6E-409C-BE32-E72D297353CC}">
                  <c16:uniqueId val="{0000000B-83D4-4F4B-B36C-FFA655519C40}"/>
                </c:ext>
              </c:extLst>
            </c:dLbl>
            <c:dLbl>
              <c:idx val="6"/>
              <c:delete val="1"/>
              <c:extLst>
                <c:ext xmlns:c15="http://schemas.microsoft.com/office/drawing/2012/chart" uri="{CE6537A1-D6FC-4f65-9D91-7224C49458BB}"/>
                <c:ext xmlns:c16="http://schemas.microsoft.com/office/drawing/2014/chart" uri="{C3380CC4-5D6E-409C-BE32-E72D297353CC}">
                  <c16:uniqueId val="{0000000C-83D4-4F4B-B36C-FFA655519C40}"/>
                </c:ext>
              </c:extLst>
            </c:dLbl>
            <c:dLbl>
              <c:idx val="7"/>
              <c:layout>
                <c:manualLayout>
                  <c:x val="-2.0357083555454562E-2"/>
                  <c:y val="3.6075243069863816E-2"/>
                </c:manualLayout>
              </c:layout>
              <c:tx>
                <c:rich>
                  <a:bodyPr rot="3600000" vert="horz"/>
                  <a:lstStyle/>
                  <a:p>
                    <a:pPr algn="l">
                      <a:defRPr sz="1600" b="0" i="0" u="none" strike="noStrike" baseline="0">
                        <a:solidFill>
                          <a:srgbClr val="000000"/>
                        </a:solidFill>
                        <a:latin typeface="Arial"/>
                        <a:ea typeface="Arial"/>
                        <a:cs typeface="Arial"/>
                      </a:defRPr>
                    </a:pPr>
                    <a:r>
                      <a:rPr lang="en-US"/>
                      <a:t>60%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D-83D4-4F4B-B36C-FFA655519C40}"/>
                </c:ext>
              </c:extLst>
            </c:dLbl>
            <c:dLbl>
              <c:idx val="8"/>
              <c:layout>
                <c:manualLayout>
                  <c:x val="-2.0463468703482014E-2"/>
                  <c:y val="3.6075243069863816E-2"/>
                </c:manualLayout>
              </c:layout>
              <c:tx>
                <c:rich>
                  <a:bodyPr rot="3600000" vert="horz"/>
                  <a:lstStyle/>
                  <a:p>
                    <a:pPr algn="l">
                      <a:defRPr sz="1600" b="0" i="0" u="none" strike="noStrike" baseline="0">
                        <a:solidFill>
                          <a:srgbClr val="000000"/>
                        </a:solidFill>
                        <a:latin typeface="Arial"/>
                        <a:ea typeface="Arial"/>
                        <a:cs typeface="Arial"/>
                      </a:defRPr>
                    </a:pPr>
                    <a:r>
                      <a:rPr lang="en-US"/>
                      <a:t>50%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E-83D4-4F4B-B36C-FFA655519C40}"/>
                </c:ext>
              </c:extLst>
            </c:dLbl>
            <c:dLbl>
              <c:idx val="9"/>
              <c:delete val="1"/>
              <c:extLst>
                <c:ext xmlns:c15="http://schemas.microsoft.com/office/drawing/2012/chart" uri="{CE6537A1-D6FC-4f65-9D91-7224C49458BB}"/>
                <c:ext xmlns:c16="http://schemas.microsoft.com/office/drawing/2014/chart" uri="{C3380CC4-5D6E-409C-BE32-E72D297353CC}">
                  <c16:uniqueId val="{0000000F-83D4-4F4B-B36C-FFA655519C40}"/>
                </c:ext>
              </c:extLst>
            </c:dLbl>
            <c:dLbl>
              <c:idx val="10"/>
              <c:delete val="1"/>
              <c:extLst>
                <c:ext xmlns:c15="http://schemas.microsoft.com/office/drawing/2012/chart" uri="{CE6537A1-D6FC-4f65-9D91-7224C49458BB}"/>
                <c:ext xmlns:c16="http://schemas.microsoft.com/office/drawing/2014/chart" uri="{C3380CC4-5D6E-409C-BE32-E72D297353CC}">
                  <c16:uniqueId val="{00000010-83D4-4F4B-B36C-FFA655519C40}"/>
                </c:ext>
              </c:extLst>
            </c:dLbl>
            <c:dLbl>
              <c:idx val="11"/>
              <c:layout>
                <c:manualLayout>
                  <c:x val="-1.8350098024650284E-2"/>
                  <c:y val="3.6075243069863816E-2"/>
                </c:manualLayout>
              </c:layout>
              <c:tx>
                <c:rich>
                  <a:bodyPr rot="3600000" vert="horz"/>
                  <a:lstStyle/>
                  <a:p>
                    <a:pPr algn="l">
                      <a:defRPr sz="1600" b="0" i="0" u="none" strike="noStrike" baseline="0">
                        <a:solidFill>
                          <a:srgbClr val="000000"/>
                        </a:solidFill>
                        <a:latin typeface="Arial"/>
                        <a:ea typeface="Arial"/>
                        <a:cs typeface="Arial"/>
                      </a:defRPr>
                    </a:pPr>
                    <a:r>
                      <a:rPr lang="en-US"/>
                      <a:t>40%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1-83D4-4F4B-B36C-FFA655519C40}"/>
                </c:ext>
              </c:extLst>
            </c:dLbl>
            <c:dLbl>
              <c:idx val="12"/>
              <c:layout>
                <c:manualLayout>
                  <c:x val="-1.8456483172677736E-2"/>
                  <c:y val="3.6075243069863816E-2"/>
                </c:manualLayout>
              </c:layout>
              <c:tx>
                <c:rich>
                  <a:bodyPr rot="3600000" vert="horz"/>
                  <a:lstStyle/>
                  <a:p>
                    <a:pPr algn="l">
                      <a:defRPr sz="1600" b="0" i="0" u="none" strike="noStrike" baseline="0">
                        <a:solidFill>
                          <a:srgbClr val="000000"/>
                        </a:solidFill>
                        <a:latin typeface="Arial"/>
                        <a:ea typeface="Arial"/>
                        <a:cs typeface="Arial"/>
                      </a:defRPr>
                    </a:pPr>
                    <a:r>
                      <a:rPr lang="en-US"/>
                      <a:t>30%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2-83D4-4F4B-B36C-FFA655519C40}"/>
                </c:ext>
              </c:extLst>
            </c:dLbl>
            <c:dLbl>
              <c:idx val="13"/>
              <c:delete val="1"/>
              <c:extLst>
                <c:ext xmlns:c15="http://schemas.microsoft.com/office/drawing/2012/chart" uri="{CE6537A1-D6FC-4f65-9D91-7224C49458BB}"/>
                <c:ext xmlns:c16="http://schemas.microsoft.com/office/drawing/2014/chart" uri="{C3380CC4-5D6E-409C-BE32-E72D297353CC}">
                  <c16:uniqueId val="{00000013-83D4-4F4B-B36C-FFA655519C40}"/>
                </c:ext>
              </c:extLst>
            </c:dLbl>
            <c:dLbl>
              <c:idx val="14"/>
              <c:delete val="1"/>
              <c:extLst>
                <c:ext xmlns:c15="http://schemas.microsoft.com/office/drawing/2012/chart" uri="{CE6537A1-D6FC-4f65-9D91-7224C49458BB}"/>
                <c:ext xmlns:c16="http://schemas.microsoft.com/office/drawing/2014/chart" uri="{C3380CC4-5D6E-409C-BE32-E72D297353CC}">
                  <c16:uniqueId val="{00000014-83D4-4F4B-B36C-FFA655519C40}"/>
                </c:ext>
              </c:extLst>
            </c:dLbl>
            <c:dLbl>
              <c:idx val="15"/>
              <c:layout>
                <c:manualLayout>
                  <c:x val="-1.6342995971230533E-2"/>
                  <c:y val="3.3246388755861001E-2"/>
                </c:manualLayout>
              </c:layout>
              <c:tx>
                <c:rich>
                  <a:bodyPr rot="3600000" vert="horz"/>
                  <a:lstStyle/>
                  <a:p>
                    <a:pPr algn="l">
                      <a:defRPr sz="1600" b="0" i="0" u="none" strike="noStrike" baseline="0">
                        <a:solidFill>
                          <a:srgbClr val="000000"/>
                        </a:solidFill>
                        <a:latin typeface="Arial"/>
                        <a:ea typeface="Arial"/>
                        <a:cs typeface="Arial"/>
                      </a:defRPr>
                    </a:pPr>
                    <a:r>
                      <a:rPr lang="en-US"/>
                      <a:t>20%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5-83D4-4F4B-B36C-FFA655519C40}"/>
                </c:ext>
              </c:extLst>
            </c:dLbl>
            <c:dLbl>
              <c:idx val="16"/>
              <c:layout>
                <c:manualLayout>
                  <c:x val="-2.0888892772976016E-2"/>
                  <c:y val="3.3246388755861001E-2"/>
                </c:manualLayout>
              </c:layout>
              <c:tx>
                <c:rich>
                  <a:bodyPr rot="3600000" vert="horz"/>
                  <a:lstStyle/>
                  <a:p>
                    <a:pPr algn="l">
                      <a:defRPr sz="1600" b="0" i="0" u="none" strike="noStrike" baseline="0">
                        <a:solidFill>
                          <a:srgbClr val="000000"/>
                        </a:solidFill>
                        <a:latin typeface="Arial"/>
                        <a:ea typeface="Arial"/>
                        <a:cs typeface="Arial"/>
                      </a:defRPr>
                    </a:pPr>
                    <a:r>
                      <a:rPr lang="en-US"/>
                      <a:t>10%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6-83D4-4F4B-B36C-FFA655519C40}"/>
                </c:ext>
              </c:extLst>
            </c:dLbl>
            <c:dLbl>
              <c:idx val="17"/>
              <c:delete val="1"/>
              <c:extLst>
                <c:ext xmlns:c15="http://schemas.microsoft.com/office/drawing/2012/chart" uri="{CE6537A1-D6FC-4f65-9D91-7224C49458BB}"/>
                <c:ext xmlns:c16="http://schemas.microsoft.com/office/drawing/2014/chart" uri="{C3380CC4-5D6E-409C-BE32-E72D297353CC}">
                  <c16:uniqueId val="{00000017-83D4-4F4B-B36C-FFA655519C40}"/>
                </c:ext>
              </c:extLst>
            </c:dLbl>
            <c:spPr>
              <a:noFill/>
              <a:ln w="25400">
                <a:noFill/>
              </a:ln>
            </c:spPr>
            <c:txPr>
              <a:bodyPr rot="3600000" vert="horz" wrap="square" lIns="38100" tIns="19050" rIns="38100" bIns="19050" anchor="ctr">
                <a:spAutoFit/>
              </a:bodyPr>
              <a:lstStyle/>
              <a:p>
                <a:pPr algn="l" rtl="1">
                  <a:defRPr sz="1600" b="0" i="0" u="none" strike="noStrike" baseline="0">
                    <a:solidFill>
                      <a:srgbClr val="808080"/>
                    </a:solidFill>
                    <a:latin typeface="Arial"/>
                    <a:ea typeface="Arial"/>
                    <a:cs typeface="Arial"/>
                  </a:defRPr>
                </a:pPr>
                <a:endParaRPr lang="nl-NL"/>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[1]Tgrid!$K$5:$K$22</c:f>
              <c:numCache>
                <c:formatCode>General</c:formatCode>
                <c:ptCount val="18"/>
                <c:pt idx="0">
                  <c:v>0.11547000000000002</c:v>
                </c:pt>
                <c:pt idx="1">
                  <c:v>5.7740000000000007E-2</c:v>
                </c:pt>
                <c:pt idx="2">
                  <c:v>0.11548000000000001</c:v>
                </c:pt>
                <c:pt idx="3">
                  <c:v>0.23094000000000003</c:v>
                </c:pt>
                <c:pt idx="4">
                  <c:v>0.34641</c:v>
                </c:pt>
                <c:pt idx="5">
                  <c:v>0.17322000000000001</c:v>
                </c:pt>
                <c:pt idx="6">
                  <c:v>0.23096000000000003</c:v>
                </c:pt>
                <c:pt idx="7">
                  <c:v>0.46188000000000007</c:v>
                </c:pt>
                <c:pt idx="8">
                  <c:v>0.57735000000000003</c:v>
                </c:pt>
                <c:pt idx="9">
                  <c:v>0.28870000000000001</c:v>
                </c:pt>
                <c:pt idx="10">
                  <c:v>0.34644000000000003</c:v>
                </c:pt>
                <c:pt idx="11">
                  <c:v>0.69281999999999999</c:v>
                </c:pt>
                <c:pt idx="12">
                  <c:v>0.80828999999999995</c:v>
                </c:pt>
                <c:pt idx="13">
                  <c:v>0.40417999999999998</c:v>
                </c:pt>
                <c:pt idx="14">
                  <c:v>0.46192000000000005</c:v>
                </c:pt>
                <c:pt idx="15">
                  <c:v>0.92376000000000014</c:v>
                </c:pt>
                <c:pt idx="16">
                  <c:v>1.0392300000000001</c:v>
                </c:pt>
                <c:pt idx="17">
                  <c:v>0.51966000000000001</c:v>
                </c:pt>
              </c:numCache>
            </c:numRef>
          </c:xVal>
          <c:yVal>
            <c:numRef>
              <c:f>[1]Tgrid!$L$5:$L$22</c:f>
              <c:numCache>
                <c:formatCode>General</c:formatCode>
                <c:ptCount val="18"/>
                <c:pt idx="0">
                  <c:v>0</c:v>
                </c:pt>
                <c:pt idx="1">
                  <c:v>0.1</c:v>
                </c:pt>
                <c:pt idx="2">
                  <c:v>0.2</c:v>
                </c:pt>
                <c:pt idx="3">
                  <c:v>0</c:v>
                </c:pt>
                <c:pt idx="4">
                  <c:v>0</c:v>
                </c:pt>
                <c:pt idx="5">
                  <c:v>0.3</c:v>
                </c:pt>
                <c:pt idx="6">
                  <c:v>0.4</c:v>
                </c:pt>
                <c:pt idx="7">
                  <c:v>0</c:v>
                </c:pt>
                <c:pt idx="8">
                  <c:v>0</c:v>
                </c:pt>
                <c:pt idx="9">
                  <c:v>0.5</c:v>
                </c:pt>
                <c:pt idx="10">
                  <c:v>0.6</c:v>
                </c:pt>
                <c:pt idx="11">
                  <c:v>0</c:v>
                </c:pt>
                <c:pt idx="12">
                  <c:v>0</c:v>
                </c:pt>
                <c:pt idx="13">
                  <c:v>0.7</c:v>
                </c:pt>
                <c:pt idx="14">
                  <c:v>0.8</c:v>
                </c:pt>
                <c:pt idx="15">
                  <c:v>0</c:v>
                </c:pt>
                <c:pt idx="16">
                  <c:v>0</c:v>
                </c:pt>
                <c:pt idx="17">
                  <c:v>0.9</c:v>
                </c:pt>
              </c:numCache>
            </c:numRef>
          </c:yVal>
          <c:smooth val="0"/>
          <c:extLst>
            <c:ext xmlns:c16="http://schemas.microsoft.com/office/drawing/2014/chart" uri="{C3380CC4-5D6E-409C-BE32-E72D297353CC}">
              <c16:uniqueId val="{00000018-83D4-4F4B-B36C-FFA655519C40}"/>
            </c:ext>
          </c:extLst>
        </c:ser>
        <c:ser>
          <c:idx val="3"/>
          <c:order val="3"/>
          <c:tx>
            <c:v>C grid</c:v>
          </c:tx>
          <c:spPr>
            <a:ln w="3175">
              <a:solidFill>
                <a:srgbClr val="808080"/>
              </a:solidFill>
              <a:prstDash val="sysDash"/>
            </a:ln>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9-83D4-4F4B-B36C-FFA655519C40}"/>
                </c:ext>
              </c:extLst>
            </c:dLbl>
            <c:dLbl>
              <c:idx val="1"/>
              <c:layout>
                <c:manualLayout>
                  <c:x val="-9.4429927668586103E-3"/>
                  <c:y val="-3.17162829893788E-2"/>
                </c:manualLayout>
              </c:layout>
              <c:tx>
                <c:rich>
                  <a:bodyPr rot="-3600000" vert="horz"/>
                  <a:lstStyle/>
                  <a:p>
                    <a:pPr algn="l">
                      <a:defRPr sz="1600" b="0" i="0" u="none" strike="noStrike" baseline="0">
                        <a:solidFill>
                          <a:srgbClr val="000000"/>
                        </a:solidFill>
                        <a:latin typeface="Arial"/>
                        <a:ea typeface="Arial"/>
                        <a:cs typeface="Arial"/>
                      </a:defRPr>
                    </a:pPr>
                    <a:r>
                      <a:rPr lang="en-US"/>
                      <a:t>10%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A-83D4-4F4B-B36C-FFA655519C40}"/>
                </c:ext>
              </c:extLst>
            </c:dLbl>
            <c:dLbl>
              <c:idx val="2"/>
              <c:layout>
                <c:manualLayout>
                  <c:x val="-1.1713086363649565E-2"/>
                  <c:y val="-3.141320206261345E-2"/>
                </c:manualLayout>
              </c:layout>
              <c:tx>
                <c:rich>
                  <a:bodyPr rot="-3600000" vert="horz"/>
                  <a:lstStyle/>
                  <a:p>
                    <a:pPr algn="l">
                      <a:defRPr sz="1600" b="0" i="0" u="none" strike="noStrike" baseline="0">
                        <a:solidFill>
                          <a:srgbClr val="000000"/>
                        </a:solidFill>
                        <a:latin typeface="Arial"/>
                        <a:ea typeface="Arial"/>
                        <a:cs typeface="Arial"/>
                      </a:defRPr>
                    </a:pPr>
                    <a:r>
                      <a:rPr lang="en-US"/>
                      <a:t>20%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B-83D4-4F4B-B36C-FFA655519C40}"/>
                </c:ext>
              </c:extLst>
            </c:dLbl>
            <c:dLbl>
              <c:idx val="3"/>
              <c:delete val="1"/>
              <c:extLst>
                <c:ext xmlns:c15="http://schemas.microsoft.com/office/drawing/2012/chart" uri="{CE6537A1-D6FC-4f65-9D91-7224C49458BB}"/>
                <c:ext xmlns:c16="http://schemas.microsoft.com/office/drawing/2014/chart" uri="{C3380CC4-5D6E-409C-BE32-E72D297353CC}">
                  <c16:uniqueId val="{0000001C-83D4-4F4B-B36C-FFA655519C40}"/>
                </c:ext>
              </c:extLst>
            </c:dLbl>
            <c:dLbl>
              <c:idx val="4"/>
              <c:delete val="1"/>
              <c:extLst>
                <c:ext xmlns:c15="http://schemas.microsoft.com/office/drawing/2012/chart" uri="{CE6537A1-D6FC-4f65-9D91-7224C49458BB}"/>
                <c:ext xmlns:c16="http://schemas.microsoft.com/office/drawing/2014/chart" uri="{C3380CC4-5D6E-409C-BE32-E72D297353CC}">
                  <c16:uniqueId val="{0000001D-83D4-4F4B-B36C-FFA655519C40}"/>
                </c:ext>
              </c:extLst>
            </c:dLbl>
            <c:dLbl>
              <c:idx val="5"/>
              <c:layout>
                <c:manualLayout>
                  <c:x val="-1.176354065619703E-2"/>
                  <c:y val="-3.6767829763853739E-2"/>
                </c:manualLayout>
              </c:layout>
              <c:tx>
                <c:rich>
                  <a:bodyPr rot="-3600000" vert="horz"/>
                  <a:lstStyle/>
                  <a:p>
                    <a:pPr algn="l">
                      <a:defRPr sz="1600" b="0" i="0" u="none" strike="noStrike" baseline="0">
                        <a:solidFill>
                          <a:srgbClr val="000000"/>
                        </a:solidFill>
                        <a:latin typeface="Arial"/>
                        <a:ea typeface="Arial"/>
                        <a:cs typeface="Arial"/>
                      </a:defRPr>
                    </a:pPr>
                    <a:r>
                      <a:rPr lang="en-US"/>
                      <a:t>30%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E-83D4-4F4B-B36C-FFA655519C40}"/>
                </c:ext>
              </c:extLst>
            </c:dLbl>
            <c:dLbl>
              <c:idx val="6"/>
              <c:layout>
                <c:manualLayout>
                  <c:x val="-1.1813878426129024E-2"/>
                  <c:y val="-3.9293603151091261E-2"/>
                </c:manualLayout>
              </c:layout>
              <c:tx>
                <c:rich>
                  <a:bodyPr rot="-3600000" vert="horz"/>
                  <a:lstStyle/>
                  <a:p>
                    <a:pPr algn="l">
                      <a:defRPr sz="1600" b="0" i="0" u="none" strike="noStrike" baseline="0">
                        <a:solidFill>
                          <a:srgbClr val="000000"/>
                        </a:solidFill>
                        <a:latin typeface="Arial"/>
                        <a:ea typeface="Arial"/>
                        <a:cs typeface="Arial"/>
                      </a:defRPr>
                    </a:pPr>
                    <a:r>
                      <a:rPr lang="en-US"/>
                      <a:t>40%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F-83D4-4F4B-B36C-FFA655519C40}"/>
                </c:ext>
              </c:extLst>
            </c:dLbl>
            <c:dLbl>
              <c:idx val="7"/>
              <c:delete val="1"/>
              <c:extLst>
                <c:ext xmlns:c15="http://schemas.microsoft.com/office/drawing/2012/chart" uri="{CE6537A1-D6FC-4f65-9D91-7224C49458BB}"/>
                <c:ext xmlns:c16="http://schemas.microsoft.com/office/drawing/2014/chart" uri="{C3380CC4-5D6E-409C-BE32-E72D297353CC}">
                  <c16:uniqueId val="{00000020-83D4-4F4B-B36C-FFA655519C40}"/>
                </c:ext>
              </c:extLst>
            </c:dLbl>
            <c:dLbl>
              <c:idx val="8"/>
              <c:delete val="1"/>
              <c:extLst>
                <c:ext xmlns:c15="http://schemas.microsoft.com/office/drawing/2012/chart" uri="{CE6537A1-D6FC-4f65-9D91-7224C49458BB}"/>
                <c:ext xmlns:c16="http://schemas.microsoft.com/office/drawing/2014/chart" uri="{C3380CC4-5D6E-409C-BE32-E72D297353CC}">
                  <c16:uniqueId val="{00000021-83D4-4F4B-B36C-FFA655519C40}"/>
                </c:ext>
              </c:extLst>
            </c:dLbl>
            <c:dLbl>
              <c:idx val="9"/>
              <c:layout>
                <c:manualLayout>
                  <c:x val="-1.6303844372394634E-2"/>
                  <c:y val="-4.3233655199040683E-2"/>
                </c:manualLayout>
              </c:layout>
              <c:tx>
                <c:rich>
                  <a:bodyPr rot="-3600000" vert="horz"/>
                  <a:lstStyle/>
                  <a:p>
                    <a:pPr algn="l">
                      <a:defRPr sz="1600" b="0" i="0" u="none" strike="noStrike" baseline="0">
                        <a:solidFill>
                          <a:srgbClr val="000000"/>
                        </a:solidFill>
                        <a:latin typeface="Arial"/>
                        <a:ea typeface="Arial"/>
                        <a:cs typeface="Arial"/>
                      </a:defRPr>
                    </a:pPr>
                    <a:r>
                      <a:rPr lang="en-US"/>
                      <a:t>50%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2-83D4-4F4B-B36C-FFA655519C40}"/>
                </c:ext>
              </c:extLst>
            </c:dLbl>
            <c:dLbl>
              <c:idx val="10"/>
              <c:layout>
                <c:manualLayout>
                  <c:x val="-1.1914670488608375E-2"/>
                  <c:y val="-4.4345001429276741E-2"/>
                </c:manualLayout>
              </c:layout>
              <c:tx>
                <c:rich>
                  <a:bodyPr rot="-3600000" vert="horz"/>
                  <a:lstStyle/>
                  <a:p>
                    <a:pPr algn="l">
                      <a:defRPr sz="1600" b="0" i="0" u="none" strike="noStrike" baseline="0">
                        <a:solidFill>
                          <a:srgbClr val="000000"/>
                        </a:solidFill>
                        <a:latin typeface="Arial"/>
                        <a:ea typeface="Arial"/>
                        <a:cs typeface="Arial"/>
                      </a:defRPr>
                    </a:pPr>
                    <a:r>
                      <a:rPr lang="en-US"/>
                      <a:t>60%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3-83D4-4F4B-B36C-FFA655519C40}"/>
                </c:ext>
              </c:extLst>
            </c:dLbl>
            <c:dLbl>
              <c:idx val="11"/>
              <c:delete val="1"/>
              <c:extLst>
                <c:ext xmlns:c15="http://schemas.microsoft.com/office/drawing/2012/chart" uri="{CE6537A1-D6FC-4f65-9D91-7224C49458BB}"/>
                <c:ext xmlns:c16="http://schemas.microsoft.com/office/drawing/2014/chart" uri="{C3380CC4-5D6E-409C-BE32-E72D297353CC}">
                  <c16:uniqueId val="{00000024-83D4-4F4B-B36C-FFA655519C40}"/>
                </c:ext>
              </c:extLst>
            </c:dLbl>
            <c:dLbl>
              <c:idx val="12"/>
              <c:delete val="1"/>
              <c:extLst>
                <c:ext xmlns:c15="http://schemas.microsoft.com/office/drawing/2012/chart" uri="{CE6537A1-D6FC-4f65-9D91-7224C49458BB}"/>
                <c:ext xmlns:c16="http://schemas.microsoft.com/office/drawing/2014/chart" uri="{C3380CC4-5D6E-409C-BE32-E72D297353CC}">
                  <c16:uniqueId val="{00000025-83D4-4F4B-B36C-FFA655519C40}"/>
                </c:ext>
              </c:extLst>
            </c:dLbl>
            <c:dLbl>
              <c:idx val="13"/>
              <c:layout>
                <c:manualLayout>
                  <c:x val="-9.7453689542968801E-3"/>
                  <c:y val="-4.1213066188508632E-2"/>
                </c:manualLayout>
              </c:layout>
              <c:tx>
                <c:rich>
                  <a:bodyPr rot="-3600000" vert="horz"/>
                  <a:lstStyle/>
                  <a:p>
                    <a:pPr algn="l">
                      <a:defRPr sz="1600" b="0" i="0" u="none" strike="noStrike" baseline="0">
                        <a:solidFill>
                          <a:srgbClr val="000000"/>
                        </a:solidFill>
                        <a:latin typeface="Arial"/>
                        <a:ea typeface="Arial"/>
                        <a:cs typeface="Arial"/>
                      </a:defRPr>
                    </a:pPr>
                    <a:r>
                      <a:rPr lang="en-US"/>
                      <a:t>70%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6-83D4-4F4B-B36C-FFA655519C40}"/>
                </c:ext>
              </c:extLst>
            </c:dLbl>
            <c:dLbl>
              <c:idx val="14"/>
              <c:layout>
                <c:manualLayout>
                  <c:x val="-1.2015462551087834E-2"/>
                  <c:y val="-4.0909985261743234E-2"/>
                </c:manualLayout>
              </c:layout>
              <c:tx>
                <c:rich>
                  <a:bodyPr rot="-3600000" vert="horz"/>
                  <a:lstStyle/>
                  <a:p>
                    <a:pPr algn="l">
                      <a:defRPr sz="1600" b="0" i="0" u="none" strike="noStrike" baseline="0">
                        <a:solidFill>
                          <a:srgbClr val="000000"/>
                        </a:solidFill>
                        <a:latin typeface="Arial"/>
                        <a:ea typeface="Arial"/>
                        <a:cs typeface="Arial"/>
                      </a:defRPr>
                    </a:pPr>
                    <a:r>
                      <a:rPr lang="en-US"/>
                      <a:t>80%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7-83D4-4F4B-B36C-FFA655519C40}"/>
                </c:ext>
              </c:extLst>
            </c:dLbl>
            <c:dLbl>
              <c:idx val="15"/>
              <c:delete val="1"/>
              <c:extLst>
                <c:ext xmlns:c15="http://schemas.microsoft.com/office/drawing/2012/chart" uri="{CE6537A1-D6FC-4f65-9D91-7224C49458BB}"/>
                <c:ext xmlns:c16="http://schemas.microsoft.com/office/drawing/2014/chart" uri="{C3380CC4-5D6E-409C-BE32-E72D297353CC}">
                  <c16:uniqueId val="{00000028-83D4-4F4B-B36C-FFA655519C40}"/>
                </c:ext>
              </c:extLst>
            </c:dLbl>
            <c:dLbl>
              <c:idx val="16"/>
              <c:delete val="1"/>
              <c:extLst>
                <c:ext xmlns:c15="http://schemas.microsoft.com/office/drawing/2012/chart" uri="{CE6537A1-D6FC-4f65-9D91-7224C49458BB}"/>
                <c:ext xmlns:c16="http://schemas.microsoft.com/office/drawing/2014/chart" uri="{C3380CC4-5D6E-409C-BE32-E72D297353CC}">
                  <c16:uniqueId val="{00000029-83D4-4F4B-B36C-FFA655519C40}"/>
                </c:ext>
              </c:extLst>
            </c:dLbl>
            <c:dLbl>
              <c:idx val="17"/>
              <c:layout>
                <c:manualLayout>
                  <c:x val="-1.0956038930205875E-2"/>
                  <c:y val="-4.6264612962983571E-2"/>
                </c:manualLayout>
              </c:layout>
              <c:tx>
                <c:rich>
                  <a:bodyPr rot="-3600000" vert="horz"/>
                  <a:lstStyle/>
                  <a:p>
                    <a:pPr algn="l">
                      <a:defRPr sz="1600" b="0" i="0" u="none" strike="noStrike" baseline="0">
                        <a:solidFill>
                          <a:srgbClr val="000000"/>
                        </a:solidFill>
                        <a:latin typeface="Arial"/>
                        <a:ea typeface="Arial"/>
                        <a:cs typeface="Arial"/>
                      </a:defRPr>
                    </a:pPr>
                    <a:r>
                      <a:rPr lang="en-US"/>
                      <a:t>90%</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A-83D4-4F4B-B36C-FFA655519C40}"/>
                </c:ext>
              </c:extLst>
            </c:dLbl>
            <c:spPr>
              <a:noFill/>
              <a:ln w="25400">
                <a:noFill/>
              </a:ln>
            </c:spPr>
            <c:txPr>
              <a:bodyPr rot="-3600000" vert="horz" wrap="square" lIns="38100" tIns="19050" rIns="38100" bIns="19050" anchor="ctr">
                <a:spAutoFit/>
              </a:bodyPr>
              <a:lstStyle/>
              <a:p>
                <a:pPr algn="l" rtl="1">
                  <a:defRPr sz="1600" b="0" i="0" u="none" strike="noStrike" baseline="0">
                    <a:solidFill>
                      <a:srgbClr val="808080"/>
                    </a:solidFill>
                    <a:latin typeface="Arial"/>
                    <a:ea typeface="Arial"/>
                    <a:cs typeface="Arial"/>
                  </a:defRPr>
                </a:pPr>
                <a:endParaRPr lang="nl-NL"/>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[1]Tgrid!$P$5:$P$22</c:f>
              <c:numCache>
                <c:formatCode>General</c:formatCode>
                <c:ptCount val="18"/>
                <c:pt idx="0">
                  <c:v>0.11547000000000002</c:v>
                </c:pt>
                <c:pt idx="1">
                  <c:v>0.63512999999999997</c:v>
                </c:pt>
                <c:pt idx="2">
                  <c:v>0.69286000000000003</c:v>
                </c:pt>
                <c:pt idx="3">
                  <c:v>0.23094000000000003</c:v>
                </c:pt>
                <c:pt idx="4">
                  <c:v>0.34641</c:v>
                </c:pt>
                <c:pt idx="5">
                  <c:v>0.75058999999999998</c:v>
                </c:pt>
                <c:pt idx="6">
                  <c:v>0.80832000000000015</c:v>
                </c:pt>
                <c:pt idx="7">
                  <c:v>0.46188000000000007</c:v>
                </c:pt>
                <c:pt idx="8">
                  <c:v>0.57735000000000003</c:v>
                </c:pt>
                <c:pt idx="9">
                  <c:v>0.86604999999999999</c:v>
                </c:pt>
                <c:pt idx="10">
                  <c:v>0.92378000000000005</c:v>
                </c:pt>
                <c:pt idx="11">
                  <c:v>0.69281999999999999</c:v>
                </c:pt>
                <c:pt idx="12">
                  <c:v>0.80828999999999995</c:v>
                </c:pt>
                <c:pt idx="13">
                  <c:v>0.98150999999999999</c:v>
                </c:pt>
                <c:pt idx="14">
                  <c:v>1.0392400000000002</c:v>
                </c:pt>
                <c:pt idx="15">
                  <c:v>0.92376000000000014</c:v>
                </c:pt>
                <c:pt idx="16">
                  <c:v>1.0392300000000001</c:v>
                </c:pt>
                <c:pt idx="17">
                  <c:v>1.09697</c:v>
                </c:pt>
              </c:numCache>
            </c:numRef>
          </c:xVal>
          <c:yVal>
            <c:numRef>
              <c:f>[1]Tgrid!$Q$5:$Q$22</c:f>
              <c:numCache>
                <c:formatCode>General</c:formatCode>
                <c:ptCount val="18"/>
                <c:pt idx="0">
                  <c:v>0</c:v>
                </c:pt>
                <c:pt idx="1">
                  <c:v>0.9</c:v>
                </c:pt>
                <c:pt idx="2">
                  <c:v>0.8</c:v>
                </c:pt>
                <c:pt idx="3">
                  <c:v>0</c:v>
                </c:pt>
                <c:pt idx="4">
                  <c:v>0</c:v>
                </c:pt>
                <c:pt idx="5">
                  <c:v>0.7</c:v>
                </c:pt>
                <c:pt idx="6">
                  <c:v>0.6</c:v>
                </c:pt>
                <c:pt idx="7">
                  <c:v>0</c:v>
                </c:pt>
                <c:pt idx="8">
                  <c:v>0</c:v>
                </c:pt>
                <c:pt idx="9">
                  <c:v>0.5</c:v>
                </c:pt>
                <c:pt idx="10">
                  <c:v>0.4</c:v>
                </c:pt>
                <c:pt idx="11">
                  <c:v>0</c:v>
                </c:pt>
                <c:pt idx="12">
                  <c:v>0</c:v>
                </c:pt>
                <c:pt idx="13">
                  <c:v>0.3</c:v>
                </c:pt>
                <c:pt idx="14">
                  <c:v>0.2</c:v>
                </c:pt>
                <c:pt idx="15">
                  <c:v>0</c:v>
                </c:pt>
                <c:pt idx="16">
                  <c:v>0</c:v>
                </c:pt>
                <c:pt idx="17">
                  <c:v>0.1</c:v>
                </c:pt>
              </c:numCache>
            </c:numRef>
          </c:yVal>
          <c:smooth val="0"/>
          <c:extLst>
            <c:ext xmlns:c16="http://schemas.microsoft.com/office/drawing/2014/chart" uri="{C3380CC4-5D6E-409C-BE32-E72D297353CC}">
              <c16:uniqueId val="{0000002B-83D4-4F4B-B36C-FFA655519C40}"/>
            </c:ext>
          </c:extLst>
        </c:ser>
        <c:ser>
          <c:idx val="5"/>
          <c:order val="4"/>
          <c:tx>
            <c:v>Cl-SO4 tie</c:v>
          </c:tx>
          <c:spPr>
            <a:ln w="25400">
              <a:solidFill>
                <a:srgbClr val="808080"/>
              </a:solidFill>
              <a:prstDash val="lgDash"/>
            </a:ln>
          </c:spPr>
          <c:marker>
            <c:symbol val="none"/>
          </c:marker>
          <c:dLbls>
            <c:dLbl>
              <c:idx val="0"/>
              <c:layout>
                <c:manualLayout>
                  <c:x val="-0.13012157426376686"/>
                  <c:y val="0.19904297978157937"/>
                </c:manualLayout>
              </c:layout>
              <c:tx>
                <c:rich>
                  <a:bodyPr rot="-3600000" vert="horz"/>
                  <a:lstStyle/>
                  <a:p>
                    <a:pPr algn="ctr">
                      <a:defRPr sz="1600" b="1" i="0" u="none" strike="noStrike" baseline="0">
                        <a:solidFill>
                          <a:srgbClr val="000000"/>
                        </a:solidFill>
                        <a:latin typeface="Arial"/>
                        <a:ea typeface="Arial"/>
                        <a:cs typeface="Arial"/>
                      </a:defRPr>
                    </a:pPr>
                    <a:r>
                      <a:rPr lang="en-US"/>
                      <a:t>Volcanic  Waters</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C-83D4-4F4B-B36C-FFA655519C40}"/>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[1]Ref!$AI$22:$AI$23</c:f>
              <c:numCache>
                <c:formatCode>General</c:formatCode>
                <c:ptCount val="2"/>
                <c:pt idx="0">
                  <c:v>0.28870000000000001</c:v>
                </c:pt>
                <c:pt idx="1">
                  <c:v>0.57159300000000002</c:v>
                </c:pt>
              </c:numCache>
            </c:numRef>
          </c:xVal>
          <c:yVal>
            <c:numRef>
              <c:f>[1]Ref!$AJ$22:$AJ$23</c:f>
              <c:numCache>
                <c:formatCode>General</c:formatCode>
                <c:ptCount val="2"/>
                <c:pt idx="0">
                  <c:v>0.5</c:v>
                </c:pt>
                <c:pt idx="1">
                  <c:v>0.33</c:v>
                </c:pt>
              </c:numCache>
            </c:numRef>
          </c:yVal>
          <c:smooth val="0"/>
          <c:extLst>
            <c:ext xmlns:c16="http://schemas.microsoft.com/office/drawing/2014/chart" uri="{C3380CC4-5D6E-409C-BE32-E72D297353CC}">
              <c16:uniqueId val="{0000002D-83D4-4F4B-B36C-FFA655519C40}"/>
            </c:ext>
          </c:extLst>
        </c:ser>
        <c:ser>
          <c:idx val="6"/>
          <c:order val="5"/>
          <c:tx>
            <c:v>SO4-HCO3 tie</c:v>
          </c:tx>
          <c:spPr>
            <a:ln w="25400">
              <a:solidFill>
                <a:srgbClr val="808080"/>
              </a:solidFill>
              <a:prstDash val="lgDash"/>
            </a:ln>
          </c:spPr>
          <c:marker>
            <c:symbol val="none"/>
          </c:marker>
          <c:dLbls>
            <c:dLbl>
              <c:idx val="0"/>
              <c:layout>
                <c:manualLayout>
                  <c:x val="-0.22393923187302209"/>
                  <c:y val="-4.2267550044008569E-2"/>
                </c:manualLayout>
              </c:layout>
              <c:tx>
                <c:rich>
                  <a:bodyPr/>
                  <a:lstStyle/>
                  <a:p>
                    <a:pPr algn="l">
                      <a:defRPr sz="1600" b="1" i="0" u="none" strike="noStrike" baseline="0">
                        <a:solidFill>
                          <a:srgbClr val="000000"/>
                        </a:solidFill>
                        <a:latin typeface="Arial"/>
                        <a:ea typeface="Arial"/>
                        <a:cs typeface="Arial"/>
                      </a:defRPr>
                    </a:pPr>
                    <a:r>
                      <a:rPr lang="en-US"/>
                      <a:t>Steam Heated Waters</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E-83D4-4F4B-B36C-FFA655519C40}"/>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[1]Ref!$AI$24:$AI$25</c:f>
              <c:numCache>
                <c:formatCode>General</c:formatCode>
                <c:ptCount val="2"/>
                <c:pt idx="0">
                  <c:v>0.57735000000000003</c:v>
                </c:pt>
                <c:pt idx="1">
                  <c:v>0.57159300000000002</c:v>
                </c:pt>
              </c:numCache>
            </c:numRef>
          </c:xVal>
          <c:yVal>
            <c:numRef>
              <c:f>[1]Ref!$AJ$24:$AJ$25</c:f>
              <c:numCache>
                <c:formatCode>General</c:formatCode>
                <c:ptCount val="2"/>
                <c:pt idx="0">
                  <c:v>0</c:v>
                </c:pt>
                <c:pt idx="1">
                  <c:v>0.33</c:v>
                </c:pt>
              </c:numCache>
            </c:numRef>
          </c:yVal>
          <c:smooth val="0"/>
          <c:extLst>
            <c:ext xmlns:c16="http://schemas.microsoft.com/office/drawing/2014/chart" uri="{C3380CC4-5D6E-409C-BE32-E72D297353CC}">
              <c16:uniqueId val="{0000002F-83D4-4F4B-B36C-FFA655519C40}"/>
            </c:ext>
          </c:extLst>
        </c:ser>
        <c:ser>
          <c:idx val="7"/>
          <c:order val="6"/>
          <c:tx>
            <c:v>Cl-HCO3 tie</c:v>
          </c:tx>
          <c:spPr>
            <a:ln w="25400">
              <a:solidFill>
                <a:srgbClr val="808080"/>
              </a:solidFill>
              <a:prstDash val="lgDash"/>
            </a:ln>
          </c:spPr>
          <c:marker>
            <c:symbol val="none"/>
          </c:marker>
          <c:dLbls>
            <c:dLbl>
              <c:idx val="0"/>
              <c:layout>
                <c:manualLayout>
                  <c:x val="-3.0743174586407202E-2"/>
                  <c:y val="0.16243401110861033"/>
                </c:manualLayout>
              </c:layout>
              <c:tx>
                <c:rich>
                  <a:bodyPr rot="3600000" vert="horz"/>
                  <a:lstStyle/>
                  <a:p>
                    <a:pPr algn="r">
                      <a:defRPr sz="1600" b="1" i="0" u="none" strike="noStrike" baseline="0">
                        <a:solidFill>
                          <a:srgbClr val="000000"/>
                        </a:solidFill>
                        <a:latin typeface="Arial"/>
                        <a:ea typeface="Arial"/>
                        <a:cs typeface="Arial"/>
                      </a:defRPr>
                    </a:pPr>
                    <a:r>
                      <a:rPr lang="en-US"/>
                      <a:t>Peripheral Waters</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0-83D4-4F4B-B36C-FFA655519C40}"/>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[1]Ref!$AI$26:$AI$27</c:f>
              <c:numCache>
                <c:formatCode>General</c:formatCode>
                <c:ptCount val="2"/>
                <c:pt idx="0">
                  <c:v>0.86604999999999999</c:v>
                </c:pt>
                <c:pt idx="1">
                  <c:v>0.57159300000000002</c:v>
                </c:pt>
              </c:numCache>
            </c:numRef>
          </c:xVal>
          <c:yVal>
            <c:numRef>
              <c:f>[1]Ref!$AJ$26:$AJ$27</c:f>
              <c:numCache>
                <c:formatCode>General</c:formatCode>
                <c:ptCount val="2"/>
                <c:pt idx="0">
                  <c:v>0.5</c:v>
                </c:pt>
                <c:pt idx="1">
                  <c:v>0.33</c:v>
                </c:pt>
              </c:numCache>
            </c:numRef>
          </c:yVal>
          <c:smooth val="0"/>
          <c:extLst>
            <c:ext xmlns:c16="http://schemas.microsoft.com/office/drawing/2014/chart" uri="{C3380CC4-5D6E-409C-BE32-E72D297353CC}">
              <c16:uniqueId val="{00000031-83D4-4F4B-B36C-FFA655519C40}"/>
            </c:ext>
          </c:extLst>
        </c:ser>
        <c:ser>
          <c:idx val="10"/>
          <c:order val="7"/>
          <c:tx>
            <c:strRef>
              <c:f>[1]Ref!$AE$28</c:f>
              <c:strCache>
                <c:ptCount val="1"/>
                <c:pt idx="0">
                  <c:v>Mature</c:v>
                </c:pt>
              </c:strCache>
            </c:strRef>
          </c:tx>
          <c:spPr>
            <a:ln w="38100">
              <a:solidFill>
                <a:srgbClr val="C0C0C0"/>
              </a:solidFill>
              <a:prstDash val="solid"/>
            </a:ln>
          </c:spPr>
          <c:marker>
            <c:symbol val="none"/>
          </c:marker>
          <c:dLbls>
            <c:dLbl>
              <c:idx val="0"/>
              <c:layout>
                <c:manualLayout>
                  <c:x val="-1.5785085687818359E-2"/>
                  <c:y val="0.11849335664725079"/>
                </c:manualLayout>
              </c:layout>
              <c:tx>
                <c:rich>
                  <a:bodyPr rot="3600000" vert="horz"/>
                  <a:lstStyle/>
                  <a:p>
                    <a:pPr algn="ctr">
                      <a:defRPr sz="1600" b="1" i="1" u="none" strike="noStrike" baseline="0">
                        <a:solidFill>
                          <a:srgbClr val="000000"/>
                        </a:solidFill>
                        <a:latin typeface="Arial"/>
                        <a:ea typeface="Arial"/>
                        <a:cs typeface="Arial"/>
                      </a:defRPr>
                    </a:pPr>
                    <a:r>
                      <a:rPr lang="en-US"/>
                      <a:t>Mature Waters</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2-83D4-4F4B-B36C-FFA655519C40}"/>
                </c:ext>
              </c:extLst>
            </c:dLbl>
            <c:dLbl>
              <c:idx val="1"/>
              <c:delete val="1"/>
              <c:extLst>
                <c:ext xmlns:c15="http://schemas.microsoft.com/office/drawing/2012/chart" uri="{CE6537A1-D6FC-4f65-9D91-7224C49458BB}"/>
                <c:ext xmlns:c16="http://schemas.microsoft.com/office/drawing/2014/chart" uri="{C3380CC4-5D6E-409C-BE32-E72D297353CC}">
                  <c16:uniqueId val="{00000033-83D4-4F4B-B36C-FFA655519C40}"/>
                </c:ext>
              </c:extLst>
            </c:dLbl>
            <c:dLbl>
              <c:idx val="2"/>
              <c:delete val="1"/>
              <c:extLst>
                <c:ext xmlns:c15="http://schemas.microsoft.com/office/drawing/2012/chart" uri="{CE6537A1-D6FC-4f65-9D91-7224C49458BB}"/>
                <c:ext xmlns:c16="http://schemas.microsoft.com/office/drawing/2014/chart" uri="{C3380CC4-5D6E-409C-BE32-E72D297353CC}">
                  <c16:uniqueId val="{00000034-83D4-4F4B-B36C-FFA655519C40}"/>
                </c:ext>
              </c:extLst>
            </c:dLbl>
            <c:spPr>
              <a:noFill/>
              <a:ln w="25400">
                <a:noFill/>
              </a:ln>
            </c:spPr>
            <c:txPr>
              <a:bodyPr wrap="square" lIns="38100" tIns="19050" rIns="38100" bIns="19050" anchor="ctr">
                <a:spAutoFit/>
              </a:bodyPr>
              <a:lstStyle/>
              <a:p>
                <a:pPr algn="ctr" rtl="1">
                  <a:defRPr sz="1600" b="0" i="0" u="none" strike="noStrike" baseline="0">
                    <a:solidFill>
                      <a:srgbClr val="000000"/>
                    </a:solidFill>
                    <a:latin typeface="Arial"/>
                    <a:ea typeface="Arial"/>
                    <a:cs typeface="Arial"/>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[1]Ref!$AI$28:$AI$30</c:f>
              <c:numCache>
                <c:formatCode>General</c:formatCode>
                <c:ptCount val="3"/>
                <c:pt idx="0">
                  <c:v>0.53120800000000001</c:v>
                </c:pt>
                <c:pt idx="1">
                  <c:v>0.71594400000000002</c:v>
                </c:pt>
                <c:pt idx="2">
                  <c:v>0.80832000000000015</c:v>
                </c:pt>
              </c:numCache>
            </c:numRef>
          </c:xVal>
          <c:yVal>
            <c:numRef>
              <c:f>[1]Ref!$AJ$28:$AJ$30</c:f>
              <c:numCache>
                <c:formatCode>General</c:formatCode>
                <c:ptCount val="3"/>
                <c:pt idx="0">
                  <c:v>0.92</c:v>
                </c:pt>
                <c:pt idx="1">
                  <c:v>0.6</c:v>
                </c:pt>
                <c:pt idx="2">
                  <c:v>0.6</c:v>
                </c:pt>
              </c:numCache>
            </c:numRef>
          </c:yVal>
          <c:smooth val="0"/>
          <c:extLst>
            <c:ext xmlns:c16="http://schemas.microsoft.com/office/drawing/2014/chart" uri="{C3380CC4-5D6E-409C-BE32-E72D297353CC}">
              <c16:uniqueId val="{00000035-83D4-4F4B-B36C-FFA655519C40}"/>
            </c:ext>
          </c:extLst>
        </c:ser>
        <c:ser>
          <c:idx val="4"/>
          <c:order val="8"/>
          <c:tx>
            <c:v>data</c:v>
          </c:tx>
          <c:spPr>
            <a:ln w="28575">
              <a:noFill/>
            </a:ln>
          </c:spPr>
          <c:marker>
            <c:symbol val="diamond"/>
            <c:size val="12"/>
            <c:spPr>
              <a:solidFill>
                <a:srgbClr val="4F81BD"/>
              </a:solidFill>
              <a:ln w="9525">
                <a:noFill/>
              </a:ln>
            </c:spPr>
          </c:marker>
          <c:dPt>
            <c:idx val="11"/>
            <c:marker>
              <c:spPr>
                <a:solidFill>
                  <a:srgbClr val="9BBB59"/>
                </a:solidFill>
                <a:ln w="9525">
                  <a:noFill/>
                </a:ln>
              </c:spPr>
            </c:marker>
            <c:bubble3D val="0"/>
            <c:extLst>
              <c:ext xmlns:c16="http://schemas.microsoft.com/office/drawing/2014/chart" uri="{C3380CC4-5D6E-409C-BE32-E72D297353CC}">
                <c16:uniqueId val="{00000036-83D4-4F4B-B36C-FFA655519C40}"/>
              </c:ext>
            </c:extLst>
          </c:dPt>
          <c:dPt>
            <c:idx val="12"/>
            <c:marker>
              <c:spPr>
                <a:solidFill>
                  <a:srgbClr val="9BBB59"/>
                </a:solidFill>
                <a:ln w="9525">
                  <a:noFill/>
                </a:ln>
              </c:spPr>
            </c:marker>
            <c:bubble3D val="0"/>
            <c:extLst>
              <c:ext xmlns:c16="http://schemas.microsoft.com/office/drawing/2014/chart" uri="{C3380CC4-5D6E-409C-BE32-E72D297353CC}">
                <c16:uniqueId val="{00000037-83D4-4F4B-B36C-FFA655519C40}"/>
              </c:ext>
            </c:extLst>
          </c:dPt>
          <c:xVal>
            <c:numRef>
              <c:f>[1]Input!$CG$8:$CG$330</c:f>
              <c:numCache>
                <c:formatCode>General</c:formatCode>
                <c:ptCount val="323"/>
                <c:pt idx="0">
                  <c:v>0.57855636856368564</c:v>
                </c:pt>
                <c:pt idx="1">
                  <c:v>0.57854910560103356</c:v>
                </c:pt>
                <c:pt idx="2">
                  <c:v>0.57859312075583114</c:v>
                </c:pt>
                <c:pt idx="3">
                  <c:v>0.57496744542320954</c:v>
                </c:pt>
                <c:pt idx="4">
                  <c:v>0.57510848940152115</c:v>
                </c:pt>
                <c:pt idx="5">
                  <c:v>0</c:v>
                </c:pt>
                <c:pt idx="6">
                  <c:v>0</c:v>
                </c:pt>
                <c:pt idx="7">
                  <c:v>0.579579461446741</c:v>
                </c:pt>
                <c:pt idx="8">
                  <c:v>0</c:v>
                </c:pt>
                <c:pt idx="9">
                  <c:v>0</c:v>
                </c:pt>
                <c:pt idx="10">
                  <c:v>0.58151714728682169</c:v>
                </c:pt>
                <c:pt idx="11">
                  <c:v>0.58268386060703392</c:v>
                </c:pt>
                <c:pt idx="12">
                  <c:v>0.57793267704423812</c:v>
                </c:pt>
                <c:pt idx="13">
                  <c:v>0.57764198825503354</c:v>
                </c:pt>
                <c:pt idx="14">
                  <c:v>1.1547000000000001</c:v>
                </c:pt>
                <c:pt idx="15">
                  <c:v>0.57507985025929864</c:v>
                </c:pt>
                <c:pt idx="16">
                  <c:v>0.57525239107332626</c:v>
                </c:pt>
                <c:pt idx="17">
                  <c:v>0.57489509992176946</c:v>
                </c:pt>
                <c:pt idx="18">
                  <c:v>0.57969999999999999</c:v>
                </c:pt>
                <c:pt idx="19">
                  <c:v>0.58036005969235482</c:v>
                </c:pt>
                <c:pt idx="20">
                  <c:v>0.57990446625417824</c:v>
                </c:pt>
                <c:pt idx="21">
                  <c:v>0.57958543534568641</c:v>
                </c:pt>
                <c:pt idx="22">
                  <c:v>0.57962362863594108</c:v>
                </c:pt>
                <c:pt idx="23">
                  <c:v>0.57954723698193411</c:v>
                </c:pt>
                <c:pt idx="24">
                  <c:v>0.57947082502989233</c:v>
                </c:pt>
                <c:pt idx="25">
                  <c:v>0.57927014702217805</c:v>
                </c:pt>
                <c:pt idx="26">
                  <c:v>0.57919844236760121</c:v>
                </c:pt>
                <c:pt idx="27">
                  <c:v>0.57990446625417824</c:v>
                </c:pt>
                <c:pt idx="28">
                  <c:v>0.57723010638923178</c:v>
                </c:pt>
                <c:pt idx="29">
                  <c:v>0.57702782897937177</c:v>
                </c:pt>
                <c:pt idx="30">
                  <c:v>0</c:v>
                </c:pt>
                <c:pt idx="31">
                  <c:v>0</c:v>
                </c:pt>
                <c:pt idx="32">
                  <c:v>0</c:v>
                </c:pt>
                <c:pt idx="33">
                  <c:v>0</c:v>
                </c:pt>
                <c:pt idx="34">
                  <c:v>0.57722972017673058</c:v>
                </c:pt>
                <c:pt idx="35">
                  <c:v>0.57723034385964922</c:v>
                </c:pt>
                <c:pt idx="36">
                  <c:v>0.57844405392578147</c:v>
                </c:pt>
                <c:pt idx="37">
                  <c:v>0.57851270727714399</c:v>
                </c:pt>
                <c:pt idx="38">
                  <c:v>0.4971649827784157</c:v>
                </c:pt>
                <c:pt idx="39">
                  <c:v>0.57759636074666321</c:v>
                </c:pt>
                <c:pt idx="40">
                  <c:v>0.57891041782288122</c:v>
                </c:pt>
                <c:pt idx="41">
                  <c:v>0.57747415663330282</c:v>
                </c:pt>
                <c:pt idx="42">
                  <c:v>0.57774445107843864</c:v>
                </c:pt>
                <c:pt idx="43">
                  <c:v>0.57828561565017267</c:v>
                </c:pt>
                <c:pt idx="44">
                  <c:v>0</c:v>
                </c:pt>
                <c:pt idx="45">
                  <c:v>0</c:v>
                </c:pt>
                <c:pt idx="46">
                  <c:v>0</c:v>
                </c:pt>
                <c:pt idx="47">
                  <c:v>0.57888358496627046</c:v>
                </c:pt>
                <c:pt idx="48">
                  <c:v>0.5789220715630885</c:v>
                </c:pt>
                <c:pt idx="49">
                  <c:v>0.57763973247424205</c:v>
                </c:pt>
              </c:numCache>
            </c:numRef>
          </c:xVal>
          <c:yVal>
            <c:numRef>
              <c:f>[1]Input!$CH$8:$CH$330</c:f>
              <c:numCache>
                <c:formatCode>General</c:formatCode>
                <c:ptCount val="323"/>
                <c:pt idx="0">
                  <c:v>0.99799693649110399</c:v>
                </c:pt>
                <c:pt idx="1">
                  <c:v>0.99800951740683619</c:v>
                </c:pt>
                <c:pt idx="2">
                  <c:v>0.99793327428402712</c:v>
                </c:pt>
                <c:pt idx="3">
                  <c:v>0.99578705476828799</c:v>
                </c:pt>
                <c:pt idx="4">
                  <c:v>0.99547391194701429</c:v>
                </c:pt>
                <c:pt idx="5">
                  <c:v>-1</c:v>
                </c:pt>
                <c:pt idx="6">
                  <c:v>-1</c:v>
                </c:pt>
                <c:pt idx="7">
                  <c:v>0.98966613672496029</c:v>
                </c:pt>
                <c:pt idx="8">
                  <c:v>-1</c:v>
                </c:pt>
                <c:pt idx="9">
                  <c:v>-1</c:v>
                </c:pt>
                <c:pt idx="10">
                  <c:v>0.99224806201550386</c:v>
                </c:pt>
                <c:pt idx="11">
                  <c:v>0.97960494620202343</c:v>
                </c:pt>
                <c:pt idx="12">
                  <c:v>0.99673906355749708</c:v>
                </c:pt>
                <c:pt idx="13">
                  <c:v>0.9962248322147651</c:v>
                </c:pt>
                <c:pt idx="14">
                  <c:v>0</c:v>
                </c:pt>
                <c:pt idx="15">
                  <c:v>0.9959817288869045</c:v>
                </c:pt>
                <c:pt idx="16">
                  <c:v>0.99628055260361315</c:v>
                </c:pt>
                <c:pt idx="17">
                  <c:v>0.99566175947656643</c:v>
                </c:pt>
                <c:pt idx="18">
                  <c:v>0.99601593625498008</c:v>
                </c:pt>
                <c:pt idx="19">
                  <c:v>0.99487257978112809</c:v>
                </c:pt>
                <c:pt idx="20">
                  <c:v>0.99566175947656643</c:v>
                </c:pt>
                <c:pt idx="21">
                  <c:v>0.99621438533572426</c:v>
                </c:pt>
                <c:pt idx="22">
                  <c:v>0.99614822685615623</c:v>
                </c:pt>
                <c:pt idx="23">
                  <c:v>0.99628055260361315</c:v>
                </c:pt>
                <c:pt idx="24">
                  <c:v>0.99641291351135908</c:v>
                </c:pt>
                <c:pt idx="25">
                  <c:v>0.99676052828308004</c:v>
                </c:pt>
                <c:pt idx="26">
                  <c:v>0.99688473520249221</c:v>
                </c:pt>
                <c:pt idx="27">
                  <c:v>0.99566175947656643</c:v>
                </c:pt>
                <c:pt idx="28">
                  <c:v>0.9957091635807912</c:v>
                </c:pt>
                <c:pt idx="29">
                  <c:v>0.99538528286506878</c:v>
                </c:pt>
                <c:pt idx="30">
                  <c:v>-1</c:v>
                </c:pt>
                <c:pt idx="31">
                  <c:v>-1</c:v>
                </c:pt>
                <c:pt idx="32">
                  <c:v>-1</c:v>
                </c:pt>
                <c:pt idx="33">
                  <c:v>-1</c:v>
                </c:pt>
                <c:pt idx="34">
                  <c:v>0.9955817378497791</c:v>
                </c:pt>
                <c:pt idx="35">
                  <c:v>0.99547049441786284</c:v>
                </c:pt>
                <c:pt idx="36">
                  <c:v>0.99667774086378735</c:v>
                </c:pt>
                <c:pt idx="37">
                  <c:v>0.99677862272919304</c:v>
                </c:pt>
                <c:pt idx="38">
                  <c:v>0.41791044776119407</c:v>
                </c:pt>
                <c:pt idx="39">
                  <c:v>0.99463193915116521</c:v>
                </c:pt>
                <c:pt idx="40">
                  <c:v>0.99738365178783794</c:v>
                </c:pt>
                <c:pt idx="41">
                  <c:v>0.99422980835871899</c:v>
                </c:pt>
                <c:pt idx="42">
                  <c:v>0.99477572953205462</c:v>
                </c:pt>
                <c:pt idx="43">
                  <c:v>0.9953970080552359</c:v>
                </c:pt>
                <c:pt idx="44">
                  <c:v>-1</c:v>
                </c:pt>
                <c:pt idx="45">
                  <c:v>-1</c:v>
                </c:pt>
                <c:pt idx="46">
                  <c:v>-1</c:v>
                </c:pt>
                <c:pt idx="47">
                  <c:v>0.99743013170575012</c:v>
                </c:pt>
                <c:pt idx="48">
                  <c:v>0.99736346516007535</c:v>
                </c:pt>
                <c:pt idx="49">
                  <c:v>0.99468511535378124</c:v>
                </c:pt>
              </c:numCache>
            </c:numRef>
          </c:yVal>
          <c:smooth val="0"/>
          <c:extLst>
            <c:ext xmlns:c16="http://schemas.microsoft.com/office/drawing/2014/chart" uri="{C3380CC4-5D6E-409C-BE32-E72D297353CC}">
              <c16:uniqueId val="{00000038-83D4-4F4B-B36C-FFA655519C40}"/>
            </c:ext>
          </c:extLst>
        </c:ser>
        <c:dLbls>
          <c:showLegendKey val="0"/>
          <c:showVal val="0"/>
          <c:showCatName val="0"/>
          <c:showSerName val="0"/>
          <c:showPercent val="0"/>
          <c:showBubbleSize val="0"/>
        </c:dLbls>
        <c:axId val="1071639936"/>
        <c:axId val="1"/>
      </c:scatterChart>
      <c:valAx>
        <c:axId val="1071639936"/>
        <c:scaling>
          <c:orientation val="minMax"/>
          <c:max val="1.4"/>
          <c:min val="-0.2"/>
        </c:scaling>
        <c:delete val="1"/>
        <c:axPos val="b"/>
        <c:numFmt formatCode="General" sourceLinked="1"/>
        <c:majorTickMark val="out"/>
        <c:minorTickMark val="none"/>
        <c:tickLblPos val="nextTo"/>
        <c:crossAx val="1"/>
        <c:crosses val="autoZero"/>
        <c:crossBetween val="midCat"/>
      </c:valAx>
      <c:valAx>
        <c:axId val="1"/>
        <c:scaling>
          <c:orientation val="minMax"/>
          <c:max val="1.2"/>
          <c:min val="-0.2"/>
        </c:scaling>
        <c:delete val="1"/>
        <c:axPos val="l"/>
        <c:numFmt formatCode="General" sourceLinked="1"/>
        <c:majorTickMark val="out"/>
        <c:minorTickMark val="none"/>
        <c:tickLblPos val="nextTo"/>
        <c:crossAx val="1071639936"/>
        <c:crosses val="autoZero"/>
        <c:crossBetween val="midCat"/>
      </c:valAx>
      <c:spPr>
        <a:noFill/>
        <a:ln w="25400">
          <a:noFill/>
        </a:ln>
      </c:spPr>
    </c:plotArea>
    <c:plotVisOnly val="0"/>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nl-NL"/>
    </a:p>
  </c:txPr>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 vs Sr</a:t>
            </a:r>
          </a:p>
        </c:rich>
      </c:tx>
      <c:layout>
        <c:manualLayout>
          <c:xMode val="edge"/>
          <c:yMode val="edge"/>
          <c:x val="0.43205847264575731"/>
          <c:y val="3.32236963810089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data'!$AN$8:$AN$27</c:f>
              <c:numCache>
                <c:formatCode>General</c:formatCode>
                <c:ptCount val="20"/>
                <c:pt idx="0">
                  <c:v>9.3399999999999993E-3</c:v>
                </c:pt>
                <c:pt idx="1">
                  <c:v>20</c:v>
                </c:pt>
                <c:pt idx="2">
                  <c:v>5.3E-3</c:v>
                </c:pt>
                <c:pt idx="7">
                  <c:v>8.3000000000000007</c:v>
                </c:pt>
                <c:pt idx="10">
                  <c:v>9.34</c:v>
                </c:pt>
                <c:pt idx="11">
                  <c:v>50</c:v>
                </c:pt>
                <c:pt idx="16">
                  <c:v>5.3</c:v>
                </c:pt>
                <c:pt idx="17">
                  <c:v>37.700000000000003</c:v>
                </c:pt>
                <c:pt idx="18">
                  <c:v>10.9</c:v>
                </c:pt>
                <c:pt idx="19">
                  <c:v>4.96</c:v>
                </c:pt>
              </c:numCache>
            </c:numRef>
          </c:xVal>
          <c:yVal>
            <c:numRef>
              <c:f>'Regional data'!$AV$8:$AV$27</c:f>
              <c:numCache>
                <c:formatCode>General</c:formatCode>
                <c:ptCount val="20"/>
                <c:pt idx="0">
                  <c:v>428.9</c:v>
                </c:pt>
                <c:pt idx="1">
                  <c:v>373</c:v>
                </c:pt>
                <c:pt idx="2">
                  <c:v>429.4</c:v>
                </c:pt>
                <c:pt idx="3">
                  <c:v>356</c:v>
                </c:pt>
                <c:pt idx="4">
                  <c:v>350</c:v>
                </c:pt>
                <c:pt idx="5">
                  <c:v>340</c:v>
                </c:pt>
                <c:pt idx="6">
                  <c:v>340</c:v>
                </c:pt>
                <c:pt idx="7">
                  <c:v>250</c:v>
                </c:pt>
                <c:pt idx="8">
                  <c:v>398</c:v>
                </c:pt>
                <c:pt idx="9">
                  <c:v>210</c:v>
                </c:pt>
                <c:pt idx="10">
                  <c:v>428.9</c:v>
                </c:pt>
                <c:pt idx="11">
                  <c:v>373</c:v>
                </c:pt>
                <c:pt idx="12">
                  <c:v>440.8</c:v>
                </c:pt>
                <c:pt idx="13">
                  <c:v>415.8</c:v>
                </c:pt>
                <c:pt idx="14">
                  <c:v>418.6</c:v>
                </c:pt>
                <c:pt idx="15">
                  <c:v>444.6</c:v>
                </c:pt>
                <c:pt idx="16">
                  <c:v>429.4</c:v>
                </c:pt>
                <c:pt idx="17">
                  <c:v>399</c:v>
                </c:pt>
                <c:pt idx="18">
                  <c:v>429.2</c:v>
                </c:pt>
                <c:pt idx="19">
                  <c:v>424.2</c:v>
                </c:pt>
              </c:numCache>
            </c:numRef>
          </c:yVal>
          <c:smooth val="0"/>
          <c:extLst>
            <c:ext xmlns:c16="http://schemas.microsoft.com/office/drawing/2014/chart" uri="{C3380CC4-5D6E-409C-BE32-E72D297353CC}">
              <c16:uniqueId val="{00000000-87B6-42FC-977B-C8738D92FF3D}"/>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data'!$AN$30:$AN$54</c:f>
              <c:numCache>
                <c:formatCode>General</c:formatCode>
                <c:ptCount val="25"/>
                <c:pt idx="14">
                  <c:v>22</c:v>
                </c:pt>
                <c:pt idx="15">
                  <c:v>10.3</c:v>
                </c:pt>
                <c:pt idx="16">
                  <c:v>22.9</c:v>
                </c:pt>
                <c:pt idx="17">
                  <c:v>24.8</c:v>
                </c:pt>
                <c:pt idx="18">
                  <c:v>62.5</c:v>
                </c:pt>
                <c:pt idx="22">
                  <c:v>5.93</c:v>
                </c:pt>
                <c:pt idx="23">
                  <c:v>4.59</c:v>
                </c:pt>
                <c:pt idx="24">
                  <c:v>25.7</c:v>
                </c:pt>
              </c:numCache>
            </c:numRef>
          </c:xVal>
          <c:yVal>
            <c:numRef>
              <c:f>'Regional data'!$AV$30:$AV$54</c:f>
              <c:numCache>
                <c:formatCode>General</c:formatCode>
                <c:ptCount val="25"/>
                <c:pt idx="0">
                  <c:v>290</c:v>
                </c:pt>
                <c:pt idx="1">
                  <c:v>300</c:v>
                </c:pt>
                <c:pt idx="2">
                  <c:v>280</c:v>
                </c:pt>
                <c:pt idx="3">
                  <c:v>320</c:v>
                </c:pt>
                <c:pt idx="4">
                  <c:v>250</c:v>
                </c:pt>
                <c:pt idx="5">
                  <c:v>290</c:v>
                </c:pt>
                <c:pt idx="6">
                  <c:v>290</c:v>
                </c:pt>
                <c:pt idx="7">
                  <c:v>290</c:v>
                </c:pt>
                <c:pt idx="8">
                  <c:v>330</c:v>
                </c:pt>
                <c:pt idx="9">
                  <c:v>330</c:v>
                </c:pt>
                <c:pt idx="10">
                  <c:v>330</c:v>
                </c:pt>
                <c:pt idx="11">
                  <c:v>330</c:v>
                </c:pt>
                <c:pt idx="12">
                  <c:v>280</c:v>
                </c:pt>
                <c:pt idx="13">
                  <c:v>4.1200000000000004E-3</c:v>
                </c:pt>
                <c:pt idx="14">
                  <c:v>363</c:v>
                </c:pt>
                <c:pt idx="15">
                  <c:v>402.2</c:v>
                </c:pt>
                <c:pt idx="16">
                  <c:v>364</c:v>
                </c:pt>
                <c:pt idx="17">
                  <c:v>370</c:v>
                </c:pt>
                <c:pt idx="18">
                  <c:v>348</c:v>
                </c:pt>
                <c:pt idx="19">
                  <c:v>407.6</c:v>
                </c:pt>
                <c:pt idx="20">
                  <c:v>403.6</c:v>
                </c:pt>
                <c:pt idx="21">
                  <c:v>407.2</c:v>
                </c:pt>
                <c:pt idx="22">
                  <c:v>396.3</c:v>
                </c:pt>
                <c:pt idx="23">
                  <c:v>423</c:v>
                </c:pt>
                <c:pt idx="24">
                  <c:v>367</c:v>
                </c:pt>
              </c:numCache>
            </c:numRef>
          </c:yVal>
          <c:smooth val="0"/>
          <c:extLst>
            <c:ext xmlns:c16="http://schemas.microsoft.com/office/drawing/2014/chart" uri="{C3380CC4-5D6E-409C-BE32-E72D297353CC}">
              <c16:uniqueId val="{00000001-87B6-42FC-977B-C8738D92FF3D}"/>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data'!$AN$50:$AN$57</c:f>
              <c:numCache>
                <c:formatCode>General</c:formatCode>
                <c:ptCount val="8"/>
                <c:pt idx="2">
                  <c:v>5.93</c:v>
                </c:pt>
                <c:pt idx="3">
                  <c:v>4.59</c:v>
                </c:pt>
                <c:pt idx="4">
                  <c:v>25.7</c:v>
                </c:pt>
                <c:pt idx="7">
                  <c:v>6.64</c:v>
                </c:pt>
              </c:numCache>
            </c:numRef>
          </c:xVal>
          <c:yVal>
            <c:numRef>
              <c:f>'Regional data'!$AV$57:$AV$61</c:f>
              <c:numCache>
                <c:formatCode>General</c:formatCode>
                <c:ptCount val="5"/>
                <c:pt idx="0">
                  <c:v>160.30000000000001</c:v>
                </c:pt>
                <c:pt idx="1">
                  <c:v>172.62</c:v>
                </c:pt>
                <c:pt idx="2">
                  <c:v>972.2</c:v>
                </c:pt>
                <c:pt idx="3">
                  <c:v>163</c:v>
                </c:pt>
                <c:pt idx="4">
                  <c:v>86.69</c:v>
                </c:pt>
              </c:numCache>
            </c:numRef>
          </c:yVal>
          <c:smooth val="0"/>
          <c:extLst>
            <c:ext xmlns:c16="http://schemas.microsoft.com/office/drawing/2014/chart" uri="{C3380CC4-5D6E-409C-BE32-E72D297353CC}">
              <c16:uniqueId val="{00000002-87B6-42FC-977B-C8738D92FF3D}"/>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Si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Sr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 vs Cl</a:t>
            </a:r>
          </a:p>
        </c:rich>
      </c:tx>
      <c:layout>
        <c:manualLayout>
          <c:xMode val="edge"/>
          <c:yMode val="edge"/>
          <c:x val="0.43205847264575731"/>
          <c:y val="3.32236963810089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data'!$AN$8:$AN$27</c:f>
              <c:numCache>
                <c:formatCode>General</c:formatCode>
                <c:ptCount val="20"/>
                <c:pt idx="0">
                  <c:v>9.3399999999999993E-3</c:v>
                </c:pt>
                <c:pt idx="1">
                  <c:v>20</c:v>
                </c:pt>
                <c:pt idx="2">
                  <c:v>5.3E-3</c:v>
                </c:pt>
                <c:pt idx="7">
                  <c:v>8.3000000000000007</c:v>
                </c:pt>
                <c:pt idx="10">
                  <c:v>9.34</c:v>
                </c:pt>
                <c:pt idx="11">
                  <c:v>50</c:v>
                </c:pt>
                <c:pt idx="16">
                  <c:v>5.3</c:v>
                </c:pt>
                <c:pt idx="17">
                  <c:v>37.700000000000003</c:v>
                </c:pt>
                <c:pt idx="18">
                  <c:v>10.9</c:v>
                </c:pt>
                <c:pt idx="19">
                  <c:v>4.96</c:v>
                </c:pt>
              </c:numCache>
            </c:numRef>
          </c:xVal>
          <c:yVal>
            <c:numRef>
              <c:f>'Regional data'!$AD$8:$AD$27</c:f>
              <c:numCache>
                <c:formatCode>General</c:formatCode>
                <c:ptCount val="20"/>
                <c:pt idx="0">
                  <c:v>84700</c:v>
                </c:pt>
                <c:pt idx="1">
                  <c:v>75710</c:v>
                </c:pt>
                <c:pt idx="2">
                  <c:v>84500</c:v>
                </c:pt>
                <c:pt idx="3">
                  <c:v>78000</c:v>
                </c:pt>
                <c:pt idx="4">
                  <c:v>75000</c:v>
                </c:pt>
                <c:pt idx="7">
                  <c:v>81000</c:v>
                </c:pt>
                <c:pt idx="8">
                  <c:v>76000</c:v>
                </c:pt>
                <c:pt idx="10">
                  <c:v>84700</c:v>
                </c:pt>
                <c:pt idx="11">
                  <c:v>75710</c:v>
                </c:pt>
                <c:pt idx="16">
                  <c:v>84500</c:v>
                </c:pt>
                <c:pt idx="17">
                  <c:v>78020</c:v>
                </c:pt>
                <c:pt idx="18">
                  <c:v>77700</c:v>
                </c:pt>
                <c:pt idx="19">
                  <c:v>75500</c:v>
                </c:pt>
              </c:numCache>
            </c:numRef>
          </c:yVal>
          <c:smooth val="0"/>
          <c:extLst>
            <c:ext xmlns:c16="http://schemas.microsoft.com/office/drawing/2014/chart" uri="{C3380CC4-5D6E-409C-BE32-E72D297353CC}">
              <c16:uniqueId val="{00000000-0DB7-4B6A-B0EE-32A23292835E}"/>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data'!$AN$30:$AN$54</c:f>
              <c:numCache>
                <c:formatCode>General</c:formatCode>
                <c:ptCount val="25"/>
                <c:pt idx="14">
                  <c:v>22</c:v>
                </c:pt>
                <c:pt idx="15">
                  <c:v>10.3</c:v>
                </c:pt>
                <c:pt idx="16">
                  <c:v>22.9</c:v>
                </c:pt>
                <c:pt idx="17">
                  <c:v>24.8</c:v>
                </c:pt>
                <c:pt idx="18">
                  <c:v>62.5</c:v>
                </c:pt>
                <c:pt idx="22">
                  <c:v>5.93</c:v>
                </c:pt>
                <c:pt idx="23">
                  <c:v>4.59</c:v>
                </c:pt>
                <c:pt idx="24">
                  <c:v>25.7</c:v>
                </c:pt>
              </c:numCache>
            </c:numRef>
          </c:xVal>
          <c:yVal>
            <c:numRef>
              <c:f>'Regional data'!$AD$30:$AD$54</c:f>
              <c:numCache>
                <c:formatCode>General</c:formatCode>
                <c:ptCount val="25"/>
                <c:pt idx="0">
                  <c:v>145000</c:v>
                </c:pt>
                <c:pt idx="1">
                  <c:v>150000</c:v>
                </c:pt>
                <c:pt idx="2">
                  <c:v>140000</c:v>
                </c:pt>
                <c:pt idx="3">
                  <c:v>150000</c:v>
                </c:pt>
                <c:pt idx="4">
                  <c:v>130000</c:v>
                </c:pt>
                <c:pt idx="5">
                  <c:v>140000</c:v>
                </c:pt>
                <c:pt idx="6">
                  <c:v>150000</c:v>
                </c:pt>
                <c:pt idx="7">
                  <c:v>150000</c:v>
                </c:pt>
                <c:pt idx="8">
                  <c:v>150000</c:v>
                </c:pt>
                <c:pt idx="9">
                  <c:v>150000</c:v>
                </c:pt>
                <c:pt idx="10">
                  <c:v>160000</c:v>
                </c:pt>
                <c:pt idx="11">
                  <c:v>160000</c:v>
                </c:pt>
                <c:pt idx="12">
                  <c:v>140000</c:v>
                </c:pt>
                <c:pt idx="13">
                  <c:v>1.82E-3</c:v>
                </c:pt>
                <c:pt idx="14">
                  <c:v>61330</c:v>
                </c:pt>
                <c:pt idx="15">
                  <c:v>62.9</c:v>
                </c:pt>
                <c:pt idx="16">
                  <c:v>61685</c:v>
                </c:pt>
                <c:pt idx="17">
                  <c:v>66645</c:v>
                </c:pt>
                <c:pt idx="18">
                  <c:v>64875</c:v>
                </c:pt>
                <c:pt idx="22">
                  <c:v>62100</c:v>
                </c:pt>
                <c:pt idx="23">
                  <c:v>66200</c:v>
                </c:pt>
                <c:pt idx="24">
                  <c:v>67000</c:v>
                </c:pt>
              </c:numCache>
            </c:numRef>
          </c:yVal>
          <c:smooth val="0"/>
          <c:extLst>
            <c:ext xmlns:c16="http://schemas.microsoft.com/office/drawing/2014/chart" uri="{C3380CC4-5D6E-409C-BE32-E72D297353CC}">
              <c16:uniqueId val="{00000001-0DB7-4B6A-B0EE-32A23292835E}"/>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data'!$AN$50:$AN$57</c:f>
              <c:numCache>
                <c:formatCode>General</c:formatCode>
                <c:ptCount val="8"/>
                <c:pt idx="2">
                  <c:v>5.93</c:v>
                </c:pt>
                <c:pt idx="3">
                  <c:v>4.59</c:v>
                </c:pt>
                <c:pt idx="4">
                  <c:v>25.7</c:v>
                </c:pt>
                <c:pt idx="7">
                  <c:v>6.64</c:v>
                </c:pt>
              </c:numCache>
            </c:numRef>
          </c:xVal>
          <c:yVal>
            <c:numRef>
              <c:f>'Regional data'!$AD$57:$AD$61</c:f>
              <c:numCache>
                <c:formatCode>General</c:formatCode>
                <c:ptCount val="5"/>
                <c:pt idx="0">
                  <c:v>49800</c:v>
                </c:pt>
                <c:pt idx="3">
                  <c:v>48000</c:v>
                </c:pt>
                <c:pt idx="4">
                  <c:v>30500</c:v>
                </c:pt>
              </c:numCache>
            </c:numRef>
          </c:yVal>
          <c:smooth val="0"/>
          <c:extLst>
            <c:ext xmlns:c16="http://schemas.microsoft.com/office/drawing/2014/chart" uri="{C3380CC4-5D6E-409C-BE32-E72D297353CC}">
              <c16:uniqueId val="{00000002-0DB7-4B6A-B0EE-32A23292835E}"/>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Si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Cl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 vs Na</a:t>
            </a:r>
          </a:p>
        </c:rich>
      </c:tx>
      <c:layout>
        <c:manualLayout>
          <c:xMode val="edge"/>
          <c:yMode val="edge"/>
          <c:x val="0.43205847264575731"/>
          <c:y val="3.32236963810089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data'!$AN$8:$AN$27</c:f>
              <c:numCache>
                <c:formatCode>General</c:formatCode>
                <c:ptCount val="20"/>
                <c:pt idx="0">
                  <c:v>9.3399999999999993E-3</c:v>
                </c:pt>
                <c:pt idx="1">
                  <c:v>20</c:v>
                </c:pt>
                <c:pt idx="2">
                  <c:v>5.3E-3</c:v>
                </c:pt>
                <c:pt idx="7">
                  <c:v>8.3000000000000007</c:v>
                </c:pt>
                <c:pt idx="10">
                  <c:v>9.34</c:v>
                </c:pt>
                <c:pt idx="11">
                  <c:v>50</c:v>
                </c:pt>
                <c:pt idx="16">
                  <c:v>5.3</c:v>
                </c:pt>
                <c:pt idx="17">
                  <c:v>37.700000000000003</c:v>
                </c:pt>
                <c:pt idx="18">
                  <c:v>10.9</c:v>
                </c:pt>
                <c:pt idx="19">
                  <c:v>4.96</c:v>
                </c:pt>
              </c:numCache>
            </c:numRef>
          </c:xVal>
          <c:yVal>
            <c:numRef>
              <c:f>'Regional data'!$AA$8:$AA$27</c:f>
              <c:numCache>
                <c:formatCode>General</c:formatCode>
                <c:ptCount val="20"/>
                <c:pt idx="0">
                  <c:v>45960</c:v>
                </c:pt>
                <c:pt idx="1">
                  <c:v>38800</c:v>
                </c:pt>
                <c:pt idx="2">
                  <c:v>45840</c:v>
                </c:pt>
                <c:pt idx="3">
                  <c:v>43000</c:v>
                </c:pt>
                <c:pt idx="4">
                  <c:v>42000</c:v>
                </c:pt>
                <c:pt idx="5">
                  <c:v>39000</c:v>
                </c:pt>
                <c:pt idx="6">
                  <c:v>40000</c:v>
                </c:pt>
                <c:pt idx="7">
                  <c:v>34000</c:v>
                </c:pt>
                <c:pt idx="8">
                  <c:v>39000</c:v>
                </c:pt>
                <c:pt idx="9">
                  <c:v>37000</c:v>
                </c:pt>
                <c:pt idx="10">
                  <c:v>45960</c:v>
                </c:pt>
                <c:pt idx="11">
                  <c:v>38800</c:v>
                </c:pt>
                <c:pt idx="12">
                  <c:v>45879.69</c:v>
                </c:pt>
                <c:pt idx="13">
                  <c:v>39479.69</c:v>
                </c:pt>
                <c:pt idx="14">
                  <c:v>40259.69</c:v>
                </c:pt>
                <c:pt idx="15">
                  <c:v>46339.69</c:v>
                </c:pt>
                <c:pt idx="16">
                  <c:v>45840</c:v>
                </c:pt>
                <c:pt idx="17">
                  <c:v>40000</c:v>
                </c:pt>
                <c:pt idx="18">
                  <c:v>44370</c:v>
                </c:pt>
                <c:pt idx="19">
                  <c:v>43830</c:v>
                </c:pt>
              </c:numCache>
            </c:numRef>
          </c:yVal>
          <c:smooth val="0"/>
          <c:extLst>
            <c:ext xmlns:c16="http://schemas.microsoft.com/office/drawing/2014/chart" uri="{C3380CC4-5D6E-409C-BE32-E72D297353CC}">
              <c16:uniqueId val="{00000000-0C6C-4A65-9902-05AAA75776DD}"/>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data'!$AN$30:$AN$54</c:f>
              <c:numCache>
                <c:formatCode>General</c:formatCode>
                <c:ptCount val="25"/>
                <c:pt idx="14">
                  <c:v>22</c:v>
                </c:pt>
                <c:pt idx="15">
                  <c:v>10.3</c:v>
                </c:pt>
                <c:pt idx="16">
                  <c:v>22.9</c:v>
                </c:pt>
                <c:pt idx="17">
                  <c:v>24.8</c:v>
                </c:pt>
                <c:pt idx="18">
                  <c:v>62.5</c:v>
                </c:pt>
                <c:pt idx="22">
                  <c:v>5.93</c:v>
                </c:pt>
                <c:pt idx="23">
                  <c:v>4.59</c:v>
                </c:pt>
                <c:pt idx="24">
                  <c:v>25.7</c:v>
                </c:pt>
              </c:numCache>
            </c:numRef>
          </c:xVal>
          <c:yVal>
            <c:numRef>
              <c:f>'Regional data'!$AA$30:$AA$54</c:f>
              <c:numCache>
                <c:formatCode>General</c:formatCode>
                <c:ptCount val="25"/>
                <c:pt idx="0">
                  <c:v>85000</c:v>
                </c:pt>
                <c:pt idx="1">
                  <c:v>87000</c:v>
                </c:pt>
                <c:pt idx="2">
                  <c:v>83000</c:v>
                </c:pt>
                <c:pt idx="3">
                  <c:v>84000</c:v>
                </c:pt>
                <c:pt idx="4">
                  <c:v>68000</c:v>
                </c:pt>
                <c:pt idx="5">
                  <c:v>76000</c:v>
                </c:pt>
                <c:pt idx="6">
                  <c:v>76000</c:v>
                </c:pt>
                <c:pt idx="7">
                  <c:v>77000</c:v>
                </c:pt>
                <c:pt idx="8">
                  <c:v>84000</c:v>
                </c:pt>
                <c:pt idx="9">
                  <c:v>86000</c:v>
                </c:pt>
                <c:pt idx="10">
                  <c:v>82000</c:v>
                </c:pt>
                <c:pt idx="11">
                  <c:v>84000</c:v>
                </c:pt>
                <c:pt idx="12">
                  <c:v>83000</c:v>
                </c:pt>
                <c:pt idx="13">
                  <c:v>1.42</c:v>
                </c:pt>
                <c:pt idx="14">
                  <c:v>32700.000000000004</c:v>
                </c:pt>
                <c:pt idx="15">
                  <c:v>34280</c:v>
                </c:pt>
                <c:pt idx="16">
                  <c:v>33000</c:v>
                </c:pt>
                <c:pt idx="17">
                  <c:v>33600</c:v>
                </c:pt>
                <c:pt idx="18">
                  <c:v>32700</c:v>
                </c:pt>
                <c:pt idx="19">
                  <c:v>33299.69</c:v>
                </c:pt>
                <c:pt idx="20">
                  <c:v>33279.69</c:v>
                </c:pt>
                <c:pt idx="21">
                  <c:v>34859.69</c:v>
                </c:pt>
                <c:pt idx="22">
                  <c:v>34330</c:v>
                </c:pt>
                <c:pt idx="23">
                  <c:v>40270</c:v>
                </c:pt>
                <c:pt idx="24">
                  <c:v>34800</c:v>
                </c:pt>
              </c:numCache>
            </c:numRef>
          </c:yVal>
          <c:smooth val="0"/>
          <c:extLst>
            <c:ext xmlns:c16="http://schemas.microsoft.com/office/drawing/2014/chart" uri="{C3380CC4-5D6E-409C-BE32-E72D297353CC}">
              <c16:uniqueId val="{00000001-0C6C-4A65-9902-05AAA75776DD}"/>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data'!$AN$50:$AN$57</c:f>
              <c:numCache>
                <c:formatCode>General</c:formatCode>
                <c:ptCount val="8"/>
                <c:pt idx="2">
                  <c:v>5.93</c:v>
                </c:pt>
                <c:pt idx="3">
                  <c:v>4.59</c:v>
                </c:pt>
                <c:pt idx="4">
                  <c:v>25.7</c:v>
                </c:pt>
                <c:pt idx="7">
                  <c:v>6.64</c:v>
                </c:pt>
              </c:numCache>
            </c:numRef>
          </c:xVal>
          <c:yVal>
            <c:numRef>
              <c:f>'Regional data'!$AA$57:$AA$61</c:f>
              <c:numCache>
                <c:formatCode>General</c:formatCode>
                <c:ptCount val="5"/>
                <c:pt idx="0">
                  <c:v>26940</c:v>
                </c:pt>
                <c:pt idx="1">
                  <c:v>26459.69</c:v>
                </c:pt>
                <c:pt idx="2">
                  <c:v>17067.689999999999</c:v>
                </c:pt>
                <c:pt idx="3">
                  <c:v>23800</c:v>
                </c:pt>
                <c:pt idx="4">
                  <c:v>16650</c:v>
                </c:pt>
              </c:numCache>
            </c:numRef>
          </c:yVal>
          <c:smooth val="0"/>
          <c:extLst>
            <c:ext xmlns:c16="http://schemas.microsoft.com/office/drawing/2014/chart" uri="{C3380CC4-5D6E-409C-BE32-E72D297353CC}">
              <c16:uniqueId val="{00000002-0C6C-4A65-9902-05AAA75776DD}"/>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Si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Na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 vs pH</a:t>
            </a:r>
          </a:p>
        </c:rich>
      </c:tx>
      <c:layout>
        <c:manualLayout>
          <c:xMode val="edge"/>
          <c:yMode val="edge"/>
          <c:x val="0.43205847264575731"/>
          <c:y val="3.32236963810089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data'!$AN$8:$AN$27</c:f>
              <c:numCache>
                <c:formatCode>General</c:formatCode>
                <c:ptCount val="20"/>
                <c:pt idx="0">
                  <c:v>9.3399999999999993E-3</c:v>
                </c:pt>
                <c:pt idx="1">
                  <c:v>20</c:v>
                </c:pt>
                <c:pt idx="2">
                  <c:v>5.3E-3</c:v>
                </c:pt>
                <c:pt idx="7">
                  <c:v>8.3000000000000007</c:v>
                </c:pt>
                <c:pt idx="10">
                  <c:v>9.34</c:v>
                </c:pt>
                <c:pt idx="11">
                  <c:v>50</c:v>
                </c:pt>
                <c:pt idx="16">
                  <c:v>5.3</c:v>
                </c:pt>
                <c:pt idx="17">
                  <c:v>37.700000000000003</c:v>
                </c:pt>
                <c:pt idx="18">
                  <c:v>10.9</c:v>
                </c:pt>
                <c:pt idx="19">
                  <c:v>4.96</c:v>
                </c:pt>
              </c:numCache>
            </c:numRef>
          </c:xVal>
          <c:yVal>
            <c:numRef>
              <c:f>'Regional data'!$R$8:$R$27</c:f>
              <c:numCache>
                <c:formatCode>General</c:formatCode>
                <c:ptCount val="20"/>
                <c:pt idx="0">
                  <c:v>6.1</c:v>
                </c:pt>
                <c:pt idx="1">
                  <c:v>6.01</c:v>
                </c:pt>
                <c:pt idx="2">
                  <c:v>6</c:v>
                </c:pt>
                <c:pt idx="3">
                  <c:v>6.05</c:v>
                </c:pt>
                <c:pt idx="4">
                  <c:v>6.34</c:v>
                </c:pt>
                <c:pt idx="5">
                  <c:v>6.01</c:v>
                </c:pt>
                <c:pt idx="8">
                  <c:v>6.4</c:v>
                </c:pt>
                <c:pt idx="10">
                  <c:v>6.1</c:v>
                </c:pt>
                <c:pt idx="16">
                  <c:v>6</c:v>
                </c:pt>
                <c:pt idx="18">
                  <c:v>6.5</c:v>
                </c:pt>
                <c:pt idx="19">
                  <c:v>6.2</c:v>
                </c:pt>
              </c:numCache>
            </c:numRef>
          </c:yVal>
          <c:smooth val="0"/>
          <c:extLst>
            <c:ext xmlns:c16="http://schemas.microsoft.com/office/drawing/2014/chart" uri="{C3380CC4-5D6E-409C-BE32-E72D297353CC}">
              <c16:uniqueId val="{00000000-D934-4B8B-800D-EABE9C1CCB19}"/>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data'!$AN$30:$AN$54</c:f>
              <c:numCache>
                <c:formatCode>General</c:formatCode>
                <c:ptCount val="25"/>
                <c:pt idx="14">
                  <c:v>22</c:v>
                </c:pt>
                <c:pt idx="15">
                  <c:v>10.3</c:v>
                </c:pt>
                <c:pt idx="16">
                  <c:v>22.9</c:v>
                </c:pt>
                <c:pt idx="17">
                  <c:v>24.8</c:v>
                </c:pt>
                <c:pt idx="18">
                  <c:v>62.5</c:v>
                </c:pt>
                <c:pt idx="22">
                  <c:v>5.93</c:v>
                </c:pt>
                <c:pt idx="23">
                  <c:v>4.59</c:v>
                </c:pt>
                <c:pt idx="24">
                  <c:v>25.7</c:v>
                </c:pt>
              </c:numCache>
            </c:numRef>
          </c:xVal>
          <c:yVal>
            <c:numRef>
              <c:f>'Regional data'!$R$30:$R$54</c:f>
              <c:numCache>
                <c:formatCode>General</c:formatCode>
                <c:ptCount val="25"/>
                <c:pt idx="0">
                  <c:v>5.2750000000000004</c:v>
                </c:pt>
                <c:pt idx="1">
                  <c:v>5.0999999999999996</c:v>
                </c:pt>
                <c:pt idx="2">
                  <c:v>5.45</c:v>
                </c:pt>
                <c:pt idx="14">
                  <c:v>6.44</c:v>
                </c:pt>
                <c:pt idx="15">
                  <c:v>6.4</c:v>
                </c:pt>
                <c:pt idx="16">
                  <c:v>6.25</c:v>
                </c:pt>
                <c:pt idx="17">
                  <c:v>6.1</c:v>
                </c:pt>
                <c:pt idx="22">
                  <c:v>6.6</c:v>
                </c:pt>
                <c:pt idx="23">
                  <c:v>6.1</c:v>
                </c:pt>
                <c:pt idx="24">
                  <c:v>6.65</c:v>
                </c:pt>
              </c:numCache>
            </c:numRef>
          </c:yVal>
          <c:smooth val="0"/>
          <c:extLst>
            <c:ext xmlns:c16="http://schemas.microsoft.com/office/drawing/2014/chart" uri="{C3380CC4-5D6E-409C-BE32-E72D297353CC}">
              <c16:uniqueId val="{00000001-D934-4B8B-800D-EABE9C1CCB19}"/>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data'!$AN$50:$AN$57</c:f>
              <c:numCache>
                <c:formatCode>General</c:formatCode>
                <c:ptCount val="8"/>
                <c:pt idx="2">
                  <c:v>5.93</c:v>
                </c:pt>
                <c:pt idx="3">
                  <c:v>4.59</c:v>
                </c:pt>
                <c:pt idx="4">
                  <c:v>25.7</c:v>
                </c:pt>
                <c:pt idx="7">
                  <c:v>6.64</c:v>
                </c:pt>
              </c:numCache>
            </c:numRef>
          </c:xVal>
          <c:yVal>
            <c:numRef>
              <c:f>'Regional data'!$R$57:$R$61</c:f>
              <c:numCache>
                <c:formatCode>General</c:formatCode>
                <c:ptCount val="5"/>
                <c:pt idx="0">
                  <c:v>6</c:v>
                </c:pt>
                <c:pt idx="3">
                  <c:v>6.7</c:v>
                </c:pt>
                <c:pt idx="4">
                  <c:v>6.2</c:v>
                </c:pt>
              </c:numCache>
            </c:numRef>
          </c:yVal>
          <c:smooth val="0"/>
          <c:extLst>
            <c:ext xmlns:c16="http://schemas.microsoft.com/office/drawing/2014/chart" uri="{C3380CC4-5D6E-409C-BE32-E72D297353CC}">
              <c16:uniqueId val="{00000002-D934-4B8B-800D-EABE9C1CCB19}"/>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Si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pH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 vs Fe</a:t>
            </a:r>
          </a:p>
        </c:rich>
      </c:tx>
      <c:layout>
        <c:manualLayout>
          <c:xMode val="edge"/>
          <c:yMode val="edge"/>
          <c:x val="0.43205847264575731"/>
          <c:y val="3.32236963810089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data'!$AN$8:$AN$27</c:f>
              <c:numCache>
                <c:formatCode>General</c:formatCode>
                <c:ptCount val="20"/>
                <c:pt idx="0">
                  <c:v>9.3399999999999993E-3</c:v>
                </c:pt>
                <c:pt idx="1">
                  <c:v>20</c:v>
                </c:pt>
                <c:pt idx="2">
                  <c:v>5.3E-3</c:v>
                </c:pt>
                <c:pt idx="7">
                  <c:v>8.3000000000000007</c:v>
                </c:pt>
                <c:pt idx="10">
                  <c:v>9.34</c:v>
                </c:pt>
                <c:pt idx="11">
                  <c:v>50</c:v>
                </c:pt>
                <c:pt idx="16">
                  <c:v>5.3</c:v>
                </c:pt>
                <c:pt idx="17">
                  <c:v>37.700000000000003</c:v>
                </c:pt>
                <c:pt idx="18">
                  <c:v>10.9</c:v>
                </c:pt>
                <c:pt idx="19">
                  <c:v>4.96</c:v>
                </c:pt>
              </c:numCache>
            </c:numRef>
          </c:xVal>
          <c:yVal>
            <c:numRef>
              <c:f>'Regional data'!$AT$8:$AT$27</c:f>
              <c:numCache>
                <c:formatCode>General</c:formatCode>
                <c:ptCount val="20"/>
                <c:pt idx="0">
                  <c:v>93</c:v>
                </c:pt>
                <c:pt idx="1">
                  <c:v>72.099999999999994</c:v>
                </c:pt>
                <c:pt idx="2">
                  <c:v>102.5</c:v>
                </c:pt>
                <c:pt idx="3">
                  <c:v>76</c:v>
                </c:pt>
                <c:pt idx="4">
                  <c:v>30</c:v>
                </c:pt>
                <c:pt idx="5">
                  <c:v>50</c:v>
                </c:pt>
                <c:pt idx="6">
                  <c:v>32</c:v>
                </c:pt>
                <c:pt idx="7">
                  <c:v>33</c:v>
                </c:pt>
                <c:pt idx="8">
                  <c:v>22.3</c:v>
                </c:pt>
                <c:pt idx="9">
                  <c:v>42</c:v>
                </c:pt>
                <c:pt idx="10">
                  <c:v>93</c:v>
                </c:pt>
                <c:pt idx="11">
                  <c:v>72.099999999999994</c:v>
                </c:pt>
                <c:pt idx="12">
                  <c:v>94.94</c:v>
                </c:pt>
                <c:pt idx="13">
                  <c:v>54.48</c:v>
                </c:pt>
                <c:pt idx="14">
                  <c:v>54.18</c:v>
                </c:pt>
                <c:pt idx="15">
                  <c:v>94.92</c:v>
                </c:pt>
                <c:pt idx="16">
                  <c:v>102.5</c:v>
                </c:pt>
                <c:pt idx="17">
                  <c:v>81</c:v>
                </c:pt>
                <c:pt idx="18">
                  <c:v>53.35</c:v>
                </c:pt>
                <c:pt idx="19">
                  <c:v>59.63</c:v>
                </c:pt>
              </c:numCache>
            </c:numRef>
          </c:yVal>
          <c:smooth val="0"/>
          <c:extLst>
            <c:ext xmlns:c16="http://schemas.microsoft.com/office/drawing/2014/chart" uri="{C3380CC4-5D6E-409C-BE32-E72D297353CC}">
              <c16:uniqueId val="{00000000-0614-4E67-840A-0FE399268379}"/>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data'!$AN$30:$AN$54</c:f>
              <c:numCache>
                <c:formatCode>General</c:formatCode>
                <c:ptCount val="25"/>
                <c:pt idx="14">
                  <c:v>22</c:v>
                </c:pt>
                <c:pt idx="15">
                  <c:v>10.3</c:v>
                </c:pt>
                <c:pt idx="16">
                  <c:v>22.9</c:v>
                </c:pt>
                <c:pt idx="17">
                  <c:v>24.8</c:v>
                </c:pt>
                <c:pt idx="18">
                  <c:v>62.5</c:v>
                </c:pt>
                <c:pt idx="22">
                  <c:v>5.93</c:v>
                </c:pt>
                <c:pt idx="23">
                  <c:v>4.59</c:v>
                </c:pt>
                <c:pt idx="24">
                  <c:v>25.7</c:v>
                </c:pt>
              </c:numCache>
            </c:numRef>
          </c:xVal>
          <c:yVal>
            <c:numRef>
              <c:f>'Regional data'!$AT$30:$AT$54</c:f>
              <c:numCache>
                <c:formatCode>General</c:formatCode>
                <c:ptCount val="25"/>
                <c:pt idx="0">
                  <c:v>175</c:v>
                </c:pt>
                <c:pt idx="1">
                  <c:v>160</c:v>
                </c:pt>
                <c:pt idx="2">
                  <c:v>190</c:v>
                </c:pt>
                <c:pt idx="3">
                  <c:v>110</c:v>
                </c:pt>
                <c:pt idx="4">
                  <c:v>730</c:v>
                </c:pt>
                <c:pt idx="5">
                  <c:v>350</c:v>
                </c:pt>
                <c:pt idx="6">
                  <c:v>240</c:v>
                </c:pt>
                <c:pt idx="7">
                  <c:v>250</c:v>
                </c:pt>
                <c:pt idx="8">
                  <c:v>240</c:v>
                </c:pt>
                <c:pt idx="9">
                  <c:v>170</c:v>
                </c:pt>
                <c:pt idx="10">
                  <c:v>150</c:v>
                </c:pt>
                <c:pt idx="11">
                  <c:v>140</c:v>
                </c:pt>
                <c:pt idx="12">
                  <c:v>190</c:v>
                </c:pt>
                <c:pt idx="14">
                  <c:v>24.5</c:v>
                </c:pt>
                <c:pt idx="15">
                  <c:v>41.63</c:v>
                </c:pt>
                <c:pt idx="16">
                  <c:v>27.25</c:v>
                </c:pt>
                <c:pt idx="17">
                  <c:v>34</c:v>
                </c:pt>
                <c:pt idx="19">
                  <c:v>42.04</c:v>
                </c:pt>
                <c:pt idx="20">
                  <c:v>41.18</c:v>
                </c:pt>
                <c:pt idx="21">
                  <c:v>48.82</c:v>
                </c:pt>
                <c:pt idx="22">
                  <c:v>34.42</c:v>
                </c:pt>
                <c:pt idx="23">
                  <c:v>52.9</c:v>
                </c:pt>
                <c:pt idx="24">
                  <c:v>33.75</c:v>
                </c:pt>
              </c:numCache>
            </c:numRef>
          </c:yVal>
          <c:smooth val="0"/>
          <c:extLst>
            <c:ext xmlns:c16="http://schemas.microsoft.com/office/drawing/2014/chart" uri="{C3380CC4-5D6E-409C-BE32-E72D297353CC}">
              <c16:uniqueId val="{00000001-0614-4E67-840A-0FE399268379}"/>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data'!$AN$50:$AN$57</c:f>
              <c:numCache>
                <c:formatCode>General</c:formatCode>
                <c:ptCount val="8"/>
                <c:pt idx="2">
                  <c:v>5.93</c:v>
                </c:pt>
                <c:pt idx="3">
                  <c:v>4.59</c:v>
                </c:pt>
                <c:pt idx="4">
                  <c:v>25.7</c:v>
                </c:pt>
                <c:pt idx="7">
                  <c:v>6.64</c:v>
                </c:pt>
              </c:numCache>
            </c:numRef>
          </c:xVal>
          <c:yVal>
            <c:numRef>
              <c:f>'Regional data'!$AT$57:$AT$61</c:f>
              <c:numCache>
                <c:formatCode>General</c:formatCode>
                <c:ptCount val="5"/>
                <c:pt idx="0">
                  <c:v>21.81</c:v>
                </c:pt>
                <c:pt idx="1">
                  <c:v>38.700000000000003</c:v>
                </c:pt>
                <c:pt idx="2">
                  <c:v>28.34</c:v>
                </c:pt>
                <c:pt idx="3">
                  <c:v>29.2</c:v>
                </c:pt>
                <c:pt idx="4">
                  <c:v>15</c:v>
                </c:pt>
              </c:numCache>
            </c:numRef>
          </c:yVal>
          <c:smooth val="0"/>
          <c:extLst>
            <c:ext xmlns:c16="http://schemas.microsoft.com/office/drawing/2014/chart" uri="{C3380CC4-5D6E-409C-BE32-E72D297353CC}">
              <c16:uniqueId val="{00000002-0614-4E67-840A-0FE399268379}"/>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Si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max val="14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Fe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Si vs Ca</a:t>
            </a:r>
          </a:p>
        </c:rich>
      </c:tx>
      <c:layout>
        <c:manualLayout>
          <c:xMode val="edge"/>
          <c:yMode val="edge"/>
          <c:x val="0.43205847264575731"/>
          <c:y val="3.32236963810089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scatterChart>
        <c:scatterStyle val="lineMarker"/>
        <c:varyColors val="0"/>
        <c:ser>
          <c:idx val="0"/>
          <c:order val="0"/>
          <c:tx>
            <c:v>West Netherlands Basin</c:v>
          </c:tx>
          <c:spPr>
            <a:ln w="25400" cap="rnd">
              <a:noFill/>
              <a:round/>
            </a:ln>
            <a:effectLst/>
          </c:spPr>
          <c:marker>
            <c:symbol val="circle"/>
            <c:size val="5"/>
            <c:spPr>
              <a:solidFill>
                <a:schemeClr val="accent1"/>
              </a:solidFill>
              <a:ln w="9525">
                <a:solidFill>
                  <a:schemeClr val="accent1"/>
                </a:solidFill>
              </a:ln>
              <a:effectLst/>
            </c:spPr>
          </c:marker>
          <c:xVal>
            <c:numRef>
              <c:f>'Regional data'!$AN$8:$AN$27</c:f>
              <c:numCache>
                <c:formatCode>General</c:formatCode>
                <c:ptCount val="20"/>
                <c:pt idx="0">
                  <c:v>9.3399999999999993E-3</c:v>
                </c:pt>
                <c:pt idx="1">
                  <c:v>20</c:v>
                </c:pt>
                <c:pt idx="2">
                  <c:v>5.3E-3</c:v>
                </c:pt>
                <c:pt idx="7">
                  <c:v>8.3000000000000007</c:v>
                </c:pt>
                <c:pt idx="10">
                  <c:v>9.34</c:v>
                </c:pt>
                <c:pt idx="11">
                  <c:v>50</c:v>
                </c:pt>
                <c:pt idx="16">
                  <c:v>5.3</c:v>
                </c:pt>
                <c:pt idx="17">
                  <c:v>37.700000000000003</c:v>
                </c:pt>
                <c:pt idx="18">
                  <c:v>10.9</c:v>
                </c:pt>
                <c:pt idx="19">
                  <c:v>4.96</c:v>
                </c:pt>
              </c:numCache>
            </c:numRef>
          </c:xVal>
          <c:yVal>
            <c:numRef>
              <c:f>'Regional data'!$Y$8:$Y$27</c:f>
              <c:numCache>
                <c:formatCode>General</c:formatCode>
                <c:ptCount val="20"/>
                <c:pt idx="0">
                  <c:v>5218</c:v>
                </c:pt>
                <c:pt idx="1">
                  <c:v>6190</c:v>
                </c:pt>
                <c:pt idx="2">
                  <c:v>5181</c:v>
                </c:pt>
                <c:pt idx="3">
                  <c:v>5900</c:v>
                </c:pt>
                <c:pt idx="4">
                  <c:v>5800</c:v>
                </c:pt>
                <c:pt idx="5">
                  <c:v>5700</c:v>
                </c:pt>
                <c:pt idx="6">
                  <c:v>5900</c:v>
                </c:pt>
                <c:pt idx="7">
                  <c:v>3900</c:v>
                </c:pt>
                <c:pt idx="8">
                  <c:v>5460</c:v>
                </c:pt>
                <c:pt idx="9">
                  <c:v>8300</c:v>
                </c:pt>
                <c:pt idx="10">
                  <c:v>5218</c:v>
                </c:pt>
                <c:pt idx="11">
                  <c:v>6190</c:v>
                </c:pt>
                <c:pt idx="12">
                  <c:v>5185.76</c:v>
                </c:pt>
                <c:pt idx="13">
                  <c:v>4297.76</c:v>
                </c:pt>
                <c:pt idx="14">
                  <c:v>4353.76</c:v>
                </c:pt>
                <c:pt idx="15">
                  <c:v>5219.76</c:v>
                </c:pt>
                <c:pt idx="16">
                  <c:v>5181</c:v>
                </c:pt>
                <c:pt idx="17">
                  <c:v>7080</c:v>
                </c:pt>
                <c:pt idx="18">
                  <c:v>4699</c:v>
                </c:pt>
                <c:pt idx="19">
                  <c:v>4646</c:v>
                </c:pt>
              </c:numCache>
            </c:numRef>
          </c:yVal>
          <c:smooth val="0"/>
          <c:extLst>
            <c:ext xmlns:c16="http://schemas.microsoft.com/office/drawing/2014/chart" uri="{C3380CC4-5D6E-409C-BE32-E72D297353CC}">
              <c16:uniqueId val="{00000000-DC16-4E49-98FD-2B8C7B68C566}"/>
            </c:ext>
          </c:extLst>
        </c:ser>
        <c:ser>
          <c:idx val="1"/>
          <c:order val="1"/>
          <c:tx>
            <c:v>Central Netherlands Basin</c:v>
          </c:tx>
          <c:spPr>
            <a:ln w="25400" cap="rnd">
              <a:noFill/>
              <a:round/>
            </a:ln>
            <a:effectLst/>
          </c:spPr>
          <c:marker>
            <c:symbol val="circle"/>
            <c:size val="5"/>
            <c:spPr>
              <a:solidFill>
                <a:schemeClr val="accent2"/>
              </a:solidFill>
              <a:ln w="9525">
                <a:solidFill>
                  <a:schemeClr val="accent2"/>
                </a:solidFill>
              </a:ln>
              <a:effectLst/>
            </c:spPr>
          </c:marker>
          <c:xVal>
            <c:numRef>
              <c:f>'Regional data'!$AN$30:$AN$54</c:f>
              <c:numCache>
                <c:formatCode>General</c:formatCode>
                <c:ptCount val="25"/>
                <c:pt idx="14">
                  <c:v>22</c:v>
                </c:pt>
                <c:pt idx="15">
                  <c:v>10.3</c:v>
                </c:pt>
                <c:pt idx="16">
                  <c:v>22.9</c:v>
                </c:pt>
                <c:pt idx="17">
                  <c:v>24.8</c:v>
                </c:pt>
                <c:pt idx="18">
                  <c:v>62.5</c:v>
                </c:pt>
                <c:pt idx="22">
                  <c:v>5.93</c:v>
                </c:pt>
                <c:pt idx="23">
                  <c:v>4.59</c:v>
                </c:pt>
                <c:pt idx="24">
                  <c:v>25.7</c:v>
                </c:pt>
              </c:numCache>
            </c:numRef>
          </c:xVal>
          <c:yVal>
            <c:numRef>
              <c:f>'Regional data'!$Y$30:$Y$54</c:f>
              <c:numCache>
                <c:formatCode>General</c:formatCode>
                <c:ptCount val="25"/>
                <c:pt idx="0">
                  <c:v>7450</c:v>
                </c:pt>
                <c:pt idx="1">
                  <c:v>7700</c:v>
                </c:pt>
                <c:pt idx="2">
                  <c:v>7200</c:v>
                </c:pt>
                <c:pt idx="3">
                  <c:v>7500</c:v>
                </c:pt>
                <c:pt idx="4">
                  <c:v>7800</c:v>
                </c:pt>
                <c:pt idx="5">
                  <c:v>7500</c:v>
                </c:pt>
                <c:pt idx="6">
                  <c:v>7300</c:v>
                </c:pt>
                <c:pt idx="7">
                  <c:v>7300</c:v>
                </c:pt>
                <c:pt idx="8">
                  <c:v>8000</c:v>
                </c:pt>
                <c:pt idx="9">
                  <c:v>7900</c:v>
                </c:pt>
                <c:pt idx="10">
                  <c:v>7600</c:v>
                </c:pt>
                <c:pt idx="11">
                  <c:v>8100</c:v>
                </c:pt>
                <c:pt idx="12">
                  <c:v>7200</c:v>
                </c:pt>
                <c:pt idx="13">
                  <c:v>0.16300000000000001</c:v>
                </c:pt>
                <c:pt idx="14">
                  <c:v>4370</c:v>
                </c:pt>
                <c:pt idx="15">
                  <c:v>3631</c:v>
                </c:pt>
                <c:pt idx="16">
                  <c:v>4366</c:v>
                </c:pt>
                <c:pt idx="17">
                  <c:v>4850</c:v>
                </c:pt>
                <c:pt idx="18">
                  <c:v>4670</c:v>
                </c:pt>
                <c:pt idx="19">
                  <c:v>3539.76</c:v>
                </c:pt>
                <c:pt idx="20">
                  <c:v>3531.76</c:v>
                </c:pt>
                <c:pt idx="21">
                  <c:v>3713.76</c:v>
                </c:pt>
                <c:pt idx="22">
                  <c:v>3621</c:v>
                </c:pt>
                <c:pt idx="23">
                  <c:v>4166</c:v>
                </c:pt>
                <c:pt idx="24">
                  <c:v>4741</c:v>
                </c:pt>
              </c:numCache>
            </c:numRef>
          </c:yVal>
          <c:smooth val="0"/>
          <c:extLst>
            <c:ext xmlns:c16="http://schemas.microsoft.com/office/drawing/2014/chart" uri="{C3380CC4-5D6E-409C-BE32-E72D297353CC}">
              <c16:uniqueId val="{00000001-DC16-4E49-98FD-2B8C7B68C566}"/>
            </c:ext>
          </c:extLst>
        </c:ser>
        <c:ser>
          <c:idx val="2"/>
          <c:order val="2"/>
          <c:tx>
            <c:v>Roer-Valley Graben</c:v>
          </c:tx>
          <c:spPr>
            <a:ln w="25400" cap="rnd">
              <a:noFill/>
              <a:round/>
            </a:ln>
            <a:effectLst/>
          </c:spPr>
          <c:marker>
            <c:symbol val="circle"/>
            <c:size val="5"/>
            <c:spPr>
              <a:solidFill>
                <a:schemeClr val="accent3"/>
              </a:solidFill>
              <a:ln w="9525">
                <a:solidFill>
                  <a:schemeClr val="accent3"/>
                </a:solidFill>
              </a:ln>
              <a:effectLst/>
            </c:spPr>
          </c:marker>
          <c:xVal>
            <c:numRef>
              <c:f>'Regional data'!$AN$50:$AN$57</c:f>
              <c:numCache>
                <c:formatCode>General</c:formatCode>
                <c:ptCount val="8"/>
                <c:pt idx="2">
                  <c:v>5.93</c:v>
                </c:pt>
                <c:pt idx="3">
                  <c:v>4.59</c:v>
                </c:pt>
                <c:pt idx="4">
                  <c:v>25.7</c:v>
                </c:pt>
                <c:pt idx="7">
                  <c:v>6.64</c:v>
                </c:pt>
              </c:numCache>
            </c:numRef>
          </c:xVal>
          <c:yVal>
            <c:numRef>
              <c:f>'Regional data'!$Y$57:$Y$61</c:f>
              <c:numCache>
                <c:formatCode>General</c:formatCode>
                <c:ptCount val="5"/>
                <c:pt idx="0">
                  <c:v>3094</c:v>
                </c:pt>
                <c:pt idx="1">
                  <c:v>3018</c:v>
                </c:pt>
                <c:pt idx="2">
                  <c:v>1700.76</c:v>
                </c:pt>
                <c:pt idx="3">
                  <c:v>3580</c:v>
                </c:pt>
                <c:pt idx="4">
                  <c:v>1588</c:v>
                </c:pt>
              </c:numCache>
            </c:numRef>
          </c:yVal>
          <c:smooth val="0"/>
          <c:extLst>
            <c:ext xmlns:c16="http://schemas.microsoft.com/office/drawing/2014/chart" uri="{C3380CC4-5D6E-409C-BE32-E72D297353CC}">
              <c16:uniqueId val="{00000002-DC16-4E49-98FD-2B8C7B68C566}"/>
            </c:ext>
          </c:extLst>
        </c:ser>
        <c:dLbls>
          <c:showLegendKey val="0"/>
          <c:showVal val="0"/>
          <c:showCatName val="0"/>
          <c:showSerName val="0"/>
          <c:showPercent val="0"/>
          <c:showBubbleSize val="0"/>
        </c:dLbls>
        <c:axId val="1216781967"/>
        <c:axId val="1216783215"/>
        <c:extLst/>
      </c:scatterChart>
      <c:valAx>
        <c:axId val="121678196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Si content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3215"/>
        <c:crosses val="autoZero"/>
        <c:crossBetween val="midCat"/>
      </c:valAx>
      <c:valAx>
        <c:axId val="1216783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Ca content (mg/L)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1678196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numDim type="val">
        <cx:f>_xlchart.v1.1</cx:f>
      </cx:numDim>
    </cx:data>
    <cx:data id="1">
      <cx:numDim type="val">
        <cx:f>_xlchart.v1.3</cx:f>
      </cx:numDim>
    </cx:data>
    <cx:data id="2">
      <cx:numDim type="val">
        <cx:f>_xlchart.v1.5</cx:f>
      </cx:numDim>
    </cx:data>
    <cx:data id="3">
      <cx:numDim type="val">
        <cx:f>_xlchart.v1.7</cx:f>
      </cx:numDim>
    </cx:data>
  </cx:chartData>
  <cx:chart>
    <cx:title pos="t" align="ctr" overlay="0">
      <cx:tx>
        <cx:rich>
          <a:bodyPr spcFirstLastPara="1" vertOverflow="ellipsis" horzOverflow="overflow" wrap="square" lIns="0" tIns="0" rIns="0" bIns="0" anchor="ctr" anchorCtr="1"/>
          <a:lstStyle/>
          <a:p>
            <a:pPr rtl="0"/>
            <a:r>
              <a:rPr lang="nl-NL" sz="1800" b="0" i="0" baseline="0">
                <a:solidFill>
                  <a:schemeClr val="tx1">
                    <a:lumMod val="50000"/>
                    <a:lumOff val="50000"/>
                  </a:schemeClr>
                </a:solidFill>
                <a:effectLst/>
              </a:rPr>
              <a:t>Relative percentages of gases in gas solution (%)</a:t>
            </a:r>
            <a:endParaRPr lang="nl-NL" sz="1400">
              <a:solidFill>
                <a:schemeClr val="tx1">
                  <a:lumMod val="50000"/>
                  <a:lumOff val="50000"/>
                </a:schemeClr>
              </a:solidFill>
              <a:effectLst/>
            </a:endParaRPr>
          </a:p>
        </cx:rich>
      </cx:tx>
    </cx:title>
    <cx:plotArea>
      <cx:plotAreaRegion>
        <cx:series layoutId="boxWhisker" uniqueId="{49EBBF58-499A-4011-A8A3-CCE64CA04DB0}" formatIdx="0">
          <cx:tx>
            <cx:txData>
              <cx:f>_xlchart.v1.0</cx:f>
              <cx:v>CO2</cx:v>
            </cx:txData>
          </cx:tx>
          <cx:dataId val="0"/>
          <cx:layoutPr>
            <cx:visibility meanLine="0" meanMarker="1" nonoutliers="0" outliers="1"/>
            <cx:statistics quartileMethod="exclusive"/>
          </cx:layoutPr>
        </cx:series>
        <cx:series layoutId="boxWhisker" uniqueId="{178EDBFD-AB61-4248-B4DB-85FD4C62E0C2}" formatIdx="3">
          <cx:tx>
            <cx:txData>
              <cx:f>_xlchart.v1.2</cx:f>
              <cx:v>N2</cx:v>
            </cx:txData>
          </cx:tx>
          <cx:dataId val="1"/>
          <cx:layoutPr>
            <cx:visibility meanLine="0" meanMarker="1" nonoutliers="0" outliers="1"/>
            <cx:statistics quartileMethod="exclusive"/>
          </cx:layoutPr>
        </cx:series>
        <cx:series layoutId="boxWhisker" uniqueId="{61F056E9-0347-4887-8599-D98D0EBD5C18}" formatIdx="4">
          <cx:tx>
            <cx:txData>
              <cx:f>_xlchart.v1.4</cx:f>
              <cx:v>CH4</cx:v>
            </cx:txData>
          </cx:tx>
          <cx:dataId val="2"/>
          <cx:layoutPr>
            <cx:visibility meanLine="0" meanMarker="1" nonoutliers="0" outliers="1"/>
            <cx:statistics quartileMethod="exclusive"/>
          </cx:layoutPr>
        </cx:series>
        <cx:series layoutId="boxWhisker" uniqueId="{20CA4B87-D865-43DE-AE3E-37B47E19B6A5}" formatIdx="5">
          <cx:tx>
            <cx:txData>
              <cx:f>_xlchart.v1.6</cx:f>
              <cx:v>CnHm</cx:v>
            </cx:txData>
          </cx:tx>
          <cx:dataId val="3"/>
          <cx:layoutPr>
            <cx:visibility meanLine="0" meanMarker="1" nonoutliers="0" outliers="1"/>
            <cx:statistics quartileMethod="exclusive"/>
          </cx:layoutPr>
        </cx:series>
      </cx:plotAreaRegion>
      <cx:axis id="0" hidden="1">
        <cx:catScaling gapWidth="1"/>
        <cx:tickLabels/>
      </cx:axis>
      <cx:axis id="1">
        <cx:valScaling/>
        <cx:majorGridlines/>
        <cx:tickLabels/>
        <cx:txPr>
          <a:bodyPr spcFirstLastPara="1" vertOverflow="ellipsis" horzOverflow="overflow" wrap="square" lIns="0" tIns="0" rIns="0" bIns="0" anchor="ctr" anchorCtr="1"/>
          <a:lstStyle/>
          <a:p>
            <a:pPr algn="ctr" rtl="0">
              <a:defRPr>
                <a:latin typeface="Arial" panose="020B0604020202020204" pitchFamily="34" charset="0"/>
                <a:ea typeface="Arial" panose="020B0604020202020204" pitchFamily="34" charset="0"/>
                <a:cs typeface="Arial" panose="020B0604020202020204" pitchFamily="34" charset="0"/>
              </a:defRPr>
            </a:pPr>
            <a:endParaRPr lang="nl-NL" sz="900" b="0" i="0" u="none" strike="noStrike" baseline="0">
              <a:solidFill>
                <a:sysClr val="windowText" lastClr="000000">
                  <a:lumMod val="65000"/>
                  <a:lumOff val="35000"/>
                </a:sysClr>
              </a:solidFill>
              <a:latin typeface="Arial" panose="020B0604020202020204" pitchFamily="34" charset="0"/>
              <a:cs typeface="Arial" panose="020B0604020202020204" pitchFamily="34" charset="0"/>
            </a:endParaRPr>
          </a:p>
        </cx:txPr>
      </cx:axis>
    </cx:plotArea>
    <cx:legend pos="b" align="ctr" overlay="0">
      <cx:txPr>
        <a:bodyPr spcFirstLastPara="1" vertOverflow="ellipsis" horzOverflow="overflow" wrap="square" lIns="0" tIns="0" rIns="0" bIns="0" anchor="ctr" anchorCtr="1"/>
        <a:lstStyle/>
        <a:p>
          <a:pPr algn="ctr" rtl="0">
            <a:defRPr>
              <a:latin typeface="Arial" panose="020B0604020202020204" pitchFamily="34" charset="0"/>
              <a:ea typeface="Arial" panose="020B0604020202020204" pitchFamily="34" charset="0"/>
              <a:cs typeface="Arial" panose="020B0604020202020204" pitchFamily="34" charset="0"/>
            </a:defRPr>
          </a:pPr>
          <a:endParaRPr lang="nl-NL" sz="900" b="0" i="0" u="none" strike="noStrike" baseline="0">
            <a:solidFill>
              <a:sysClr val="windowText" lastClr="000000">
                <a:lumMod val="65000"/>
                <a:lumOff val="35000"/>
              </a:sysClr>
            </a:solidFill>
            <a:latin typeface="Arial" panose="020B0604020202020204" pitchFamily="34" charset="0"/>
            <a:cs typeface="Arial" panose="020B0604020202020204" pitchFamily="34" charset="0"/>
          </a:endParaRPr>
        </a:p>
      </cx:txPr>
    </cx:legend>
  </cx:chart>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numDim type="val">
        <cx:f>_xlchart.v1.13</cx:f>
      </cx:numDim>
    </cx:data>
  </cx:chartData>
  <cx:chart>
    <cx:title pos="t" align="ctr" overlay="0">
      <cx:tx>
        <cx:txData>
          <cx:v>Arsenic</cx:v>
        </cx:txData>
      </cx:tx>
      <cx:txPr>
        <a:bodyPr spcFirstLastPara="1" vertOverflow="ellipsis" horzOverflow="overflow" wrap="square" lIns="0" tIns="0" rIns="0" bIns="0" anchor="ctr" anchorCtr="1"/>
        <a:lstStyle/>
        <a:p>
          <a:pPr algn="ctr" rtl="0">
            <a:defRPr/>
          </a:pPr>
          <a:r>
            <a:rPr lang="nl-NL" sz="1400" b="0" i="0" u="none" strike="noStrike" baseline="0">
              <a:solidFill>
                <a:sysClr val="windowText" lastClr="000000">
                  <a:lumMod val="65000"/>
                  <a:lumOff val="35000"/>
                </a:sysClr>
              </a:solidFill>
              <a:latin typeface="Calibri"/>
              <a:cs typeface="Arial"/>
            </a:rPr>
            <a:t>Arsenic</a:t>
          </a:r>
        </a:p>
      </cx:txPr>
    </cx:title>
    <cx:plotArea>
      <cx:plotAreaRegion>
        <cx:series layoutId="clusteredColumn" uniqueId="{D4812F70-3C9A-4A33-A8BE-9B52D696D954}">
          <cx:tx>
            <cx:txData>
              <cx:f>_xlchart.v1.12</cx:f>
              <cx:v>As</cx:v>
            </cx:txData>
          </cx:tx>
          <cx:dataId val="0"/>
          <cx:layoutPr>
            <cx:binning intervalClosed="r" overflow="0.010000000000000002"/>
          </cx:layoutPr>
        </cx:series>
      </cx:plotAreaRegion>
      <cx:axis id="0">
        <cx:catScaling gapWidth="0"/>
        <cx:tickLabels/>
      </cx:axis>
      <cx:axis id="1">
        <cx:valScaling/>
        <cx:majorGridlines/>
        <cx:tickLabels/>
      </cx:axis>
    </cx:plotArea>
  </cx:chart>
</cx:chartSpace>
</file>

<file path=xl/charts/chartEx3.xml><?xml version="1.0" encoding="utf-8"?>
<cx:chartSpace xmlns:a="http://schemas.openxmlformats.org/drawingml/2006/main" xmlns:r="http://schemas.openxmlformats.org/officeDocument/2006/relationships" xmlns:cx="http://schemas.microsoft.com/office/drawing/2014/chartex">
  <cx:chartData>
    <cx:data id="0">
      <cx:numDim type="val">
        <cx:f>_xlchart.v1.14</cx:f>
      </cx:numDim>
    </cx:data>
  </cx:chartData>
  <cx:chart>
    <cx:title pos="t" align="ctr" overlay="0">
      <cx:tx>
        <cx:txData>
          <cx:v>Lead</cx:v>
        </cx:txData>
      </cx:tx>
      <cx:txPr>
        <a:bodyPr spcFirstLastPara="1" vertOverflow="ellipsis" horzOverflow="overflow" wrap="square" lIns="0" tIns="0" rIns="0" bIns="0" anchor="ctr" anchorCtr="1"/>
        <a:lstStyle/>
        <a:p>
          <a:pPr algn="ctr" rtl="0">
            <a:defRPr/>
          </a:pPr>
          <a:r>
            <a:rPr lang="nl-NL" sz="1400" b="0" i="0" u="none" strike="noStrike" baseline="0">
              <a:solidFill>
                <a:sysClr val="windowText" lastClr="000000">
                  <a:lumMod val="65000"/>
                  <a:lumOff val="35000"/>
                </a:sysClr>
              </a:solidFill>
              <a:latin typeface="Calibri"/>
              <a:cs typeface="Arial"/>
            </a:rPr>
            <a:t>Lead</a:t>
          </a:r>
        </a:p>
      </cx:txPr>
    </cx:title>
    <cx:plotArea>
      <cx:plotAreaRegion>
        <cx:series layoutId="clusteredColumn" uniqueId="{D9ADB4B9-4558-41F3-B645-1192159705B6}">
          <cx:tx>
            <cx:txData>
              <cx:f>_xlchart.v1.15</cx:f>
              <cx:v>0.0102 0.0081 0.0069</cx:v>
            </cx:txData>
          </cx:tx>
          <cx:dataId val="0"/>
          <cx:layoutPr>
            <cx:binning intervalClosed="r" overflow="0.010000000000000002">
              <cx:binCount val="8"/>
            </cx:binning>
          </cx:layoutPr>
        </cx:series>
      </cx:plotAreaRegion>
      <cx:axis id="0">
        <cx:catScaling gapWidth="1.44000006"/>
        <cx:tickLabels/>
      </cx:axis>
      <cx:axis id="1">
        <cx:valScaling/>
        <cx:majorGridlines/>
        <cx:tickLabels/>
      </cx:axis>
    </cx:plotArea>
  </cx:chart>
</cx:chartSpace>
</file>

<file path=xl/charts/chartEx4.xml><?xml version="1.0" encoding="utf-8"?>
<cx:chartSpace xmlns:a="http://schemas.openxmlformats.org/drawingml/2006/main" xmlns:r="http://schemas.openxmlformats.org/officeDocument/2006/relationships" xmlns:cx="http://schemas.microsoft.com/office/drawing/2014/chartex">
  <cx:chartData>
    <cx:data id="0">
      <cx:numDim type="val">
        <cx:f>_xlchart.v1.9</cx:f>
      </cx:numDim>
    </cx:data>
  </cx:chartData>
  <cx:chart>
    <cx:title pos="t" align="ctr" overlay="0">
      <cx:tx>
        <cx:txData>
          <cx:v>Mercury</cx:v>
        </cx:txData>
      </cx:tx>
      <cx:txPr>
        <a:bodyPr spcFirstLastPara="1" vertOverflow="ellipsis" horzOverflow="overflow" wrap="square" lIns="0" tIns="0" rIns="0" bIns="0" anchor="ctr" anchorCtr="1"/>
        <a:lstStyle/>
        <a:p>
          <a:pPr algn="ctr" rtl="0">
            <a:defRPr/>
          </a:pPr>
          <a:r>
            <a:rPr lang="nl-NL" sz="1400" b="0" i="0" u="none" strike="noStrike" baseline="0">
              <a:solidFill>
                <a:sysClr val="windowText" lastClr="000000">
                  <a:lumMod val="65000"/>
                  <a:lumOff val="35000"/>
                </a:sysClr>
              </a:solidFill>
              <a:latin typeface="Calibri"/>
              <a:cs typeface="Arial"/>
            </a:rPr>
            <a:t>Mercury</a:t>
          </a:r>
        </a:p>
      </cx:txPr>
    </cx:title>
    <cx:plotArea>
      <cx:plotAreaRegion>
        <cx:series layoutId="clusteredColumn" uniqueId="{97A20E1F-1033-4C86-A67D-458A6B7D8CE9}">
          <cx:tx>
            <cx:txData>
              <cx:f>_xlchart.v1.8</cx:f>
              <cx:v>Hg</cx:v>
            </cx:txData>
          </cx:tx>
          <cx:dataId val="0"/>
          <cx:layoutPr>
            <cx:aggregation/>
          </cx:layoutPr>
        </cx:series>
      </cx:plotAreaRegion>
      <cx:axis id="0">
        <cx:catScaling gapWidth="0.200000003"/>
        <cx:tickLabels/>
      </cx:axis>
      <cx:axis id="1">
        <cx:valScaling/>
        <cx:majorGridlines/>
        <cx:tickLabels/>
      </cx:axis>
    </cx:plotArea>
  </cx:chart>
</cx:chartSpace>
</file>

<file path=xl/charts/chartEx5.xml><?xml version="1.0" encoding="utf-8"?>
<cx:chartSpace xmlns:a="http://schemas.openxmlformats.org/drawingml/2006/main" xmlns:r="http://schemas.openxmlformats.org/officeDocument/2006/relationships" xmlns:cx="http://schemas.microsoft.com/office/drawing/2014/chartex">
  <cx:chartData>
    <cx:data id="0">
      <cx:numDim type="val">
        <cx:f>_xlchart.v1.11</cx:f>
      </cx:numDim>
    </cx:data>
  </cx:chartData>
  <cx:chart>
    <cx:title pos="t" align="ctr" overlay="0">
      <cx:tx>
        <cx:txData>
          <cx:v>Fluoride [no data]</cx:v>
        </cx:txData>
      </cx:tx>
      <cx:txPr>
        <a:bodyPr spcFirstLastPara="1" vertOverflow="ellipsis" horzOverflow="overflow" wrap="square" lIns="0" tIns="0" rIns="0" bIns="0" anchor="ctr" anchorCtr="1"/>
        <a:lstStyle/>
        <a:p>
          <a:pPr algn="ctr" rtl="0">
            <a:defRPr/>
          </a:pPr>
          <a:r>
            <a:rPr lang="nl-NL" sz="1400" b="0" i="0" u="none" strike="noStrike" baseline="0">
              <a:solidFill>
                <a:sysClr val="windowText" lastClr="000000">
                  <a:lumMod val="65000"/>
                  <a:lumOff val="35000"/>
                </a:sysClr>
              </a:solidFill>
              <a:latin typeface="Calibri"/>
              <a:cs typeface="Arial"/>
            </a:rPr>
            <a:t>Fluoride [no data]</a:t>
          </a:r>
        </a:p>
      </cx:txPr>
    </cx:title>
    <cx:plotArea>
      <cx:plotAreaRegion>
        <cx:series layoutId="clusteredColumn" uniqueId="{351A5B06-FC14-48CB-B4F3-41BAD58B8C4F}">
          <cx:tx>
            <cx:txData>
              <cx:f>_xlchart.v1.10</cx:f>
              <cx:v>F</cx:v>
            </cx:txData>
          </cx:tx>
          <cx:dataId val="0"/>
          <cx:layoutPr>
            <cx:binning intervalClosed="r" overflow="1.5"/>
          </cx:layoutPr>
        </cx:series>
      </cx:plotAreaRegion>
      <cx:axis id="0">
        <cx:catScaling gapWidth="0"/>
        <cx:tickLabels/>
      </cx:axis>
      <cx:axis id="1">
        <cx:valScaling/>
        <cx:majorGridlines/>
        <cx:tickLabels/>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3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4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D21A184D-741F-4898-9CD0-AA4F8384FDD5}">
  <sheetPr/>
  <sheetViews>
    <sheetView workbookViewId="0"/>
  </sheetViews>
  <pageMargins left="0.75" right="0.75" top="0.52" bottom="0.5" header="0.5" footer="0.5"/>
  <pageSetup orientation="landscape" horizontalDpi="300" verticalDpi="300" r:id="rId1"/>
  <headerFooter alignWithMargins="0"/>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D113E1BF-B2AC-4F1D-8610-A4FF7132E15E}">
  <sheetPr/>
  <sheetViews>
    <sheetView zoomScale="86" workbookViewId="0"/>
  </sheetViews>
  <pageMargins left="0.75000000000000011" right="0.75000000000000011" top="0.52" bottom="0.5" header="0.5" footer="0.5"/>
  <pageSetup orientation="landscape" horizontalDpi="300" verticalDpi="300" r:id="rId1"/>
  <headerFooter alignWithMargins="0"/>
  <drawing r:id="rId2"/>
</chartsheet>
</file>

<file path=xl/drawings/_rels/drawing1.xml.rels><?xml version="1.0" encoding="UTF-8" standalone="yes"?>
<Relationships xmlns="http://schemas.openxmlformats.org/package/2006/relationships"><Relationship Id="rId1" Type="http://schemas.microsoft.com/office/2014/relationships/chartEx" Target="../charts/chartEx1.xml"/></Relationships>
</file>

<file path=xl/drawings/_rels/drawing2.xml.rels><?xml version="1.0" encoding="UTF-8" standalone="yes"?>
<Relationships xmlns="http://schemas.openxmlformats.org/package/2006/relationships"><Relationship Id="rId3" Type="http://schemas.microsoft.com/office/2014/relationships/chartEx" Target="../charts/chartEx2.xml"/><Relationship Id="rId2" Type="http://schemas.openxmlformats.org/officeDocument/2006/relationships/image" Target="../media/image2.png"/><Relationship Id="rId1" Type="http://schemas.openxmlformats.org/officeDocument/2006/relationships/image" Target="../media/image1.png"/><Relationship Id="rId6" Type="http://schemas.microsoft.com/office/2014/relationships/chartEx" Target="../charts/chartEx5.xml"/><Relationship Id="rId5" Type="http://schemas.microsoft.com/office/2014/relationships/chartEx" Target="../charts/chartEx4.xml"/><Relationship Id="rId4" Type="http://schemas.microsoft.com/office/2014/relationships/chartEx" Target="../charts/chartEx3.xml"/></Relationships>
</file>

<file path=xl/drawings/_rels/drawing3.xml.rels><?xml version="1.0" encoding="UTF-8" standalone="yes"?>
<Relationships xmlns="http://schemas.openxmlformats.org/package/2006/relationships"><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21" Type="http://schemas.openxmlformats.org/officeDocument/2006/relationships/chart" Target="../charts/chart21.xml"/><Relationship Id="rId34" Type="http://schemas.openxmlformats.org/officeDocument/2006/relationships/chart" Target="../charts/chart34.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chart" Target="../charts/chart33.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chart" Target="../charts/chart32.xml"/><Relationship Id="rId37" Type="http://schemas.openxmlformats.org/officeDocument/2006/relationships/chart" Target="../charts/chart37.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chart" Target="../charts/chart36.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chart" Target="../charts/chart31.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chart" Target="../charts/chart35.xml"/><Relationship Id="rId8" Type="http://schemas.openxmlformats.org/officeDocument/2006/relationships/chart" Target="../charts/chart8.xml"/><Relationship Id="rId3"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8.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9.xml"/></Relationships>
</file>

<file path=xl/drawings/drawing1.xml><?xml version="1.0" encoding="utf-8"?>
<xdr:wsDr xmlns:xdr="http://schemas.openxmlformats.org/drawingml/2006/spreadsheetDrawing" xmlns:a="http://schemas.openxmlformats.org/drawingml/2006/main">
  <xdr:twoCellAnchor>
    <xdr:from>
      <xdr:col>30</xdr:col>
      <xdr:colOff>39807</xdr:colOff>
      <xdr:row>0</xdr:row>
      <xdr:rowOff>226325</xdr:rowOff>
    </xdr:from>
    <xdr:to>
      <xdr:col>40</xdr:col>
      <xdr:colOff>113732</xdr:colOff>
      <xdr:row>15</xdr:row>
      <xdr:rowOff>34119</xdr:rowOff>
    </xdr:to>
    <mc:AlternateContent xmlns:mc="http://schemas.openxmlformats.org/markup-compatibility/2006">
      <mc:Choice xmlns:cx1="http://schemas.microsoft.com/office/drawing/2015/9/8/chartex" Requires="cx1">
        <xdr:graphicFrame macro="">
          <xdr:nvGraphicFramePr>
            <xdr:cNvPr id="3" name="Grafiek 2">
              <a:extLst>
                <a:ext uri="{FF2B5EF4-FFF2-40B4-BE49-F238E27FC236}">
                  <a16:creationId xmlns:a16="http://schemas.microsoft.com/office/drawing/2014/main" id="{7475C807-8119-4579-A82E-50DE5FBC6483}"/>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21619647" y="226325"/>
              <a:ext cx="6169925" cy="3533974"/>
            </a:xfrm>
            <a:prstGeom prst="rect">
              <a:avLst/>
            </a:prstGeom>
            <a:solidFill>
              <a:prstClr val="white"/>
            </a:solidFill>
            <a:ln w="1">
              <a:solidFill>
                <a:prstClr val="green"/>
              </a:solidFill>
            </a:ln>
          </xdr:spPr>
          <xdr:txBody>
            <a:bodyPr vertOverflow="clip" horzOverflow="clip"/>
            <a:lstStyle/>
            <a:p>
              <a:r>
                <a:rPr lang="nl-NL" sz="1100"/>
                <a:t>Deze grafiek is niet beschikbaar in uw versie van Excel.
Als u deze vorm bewerkt of deze werkmap opslaat in een andere bestandsindeling, wordt de grafiek onherstelbaar beschadigd.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54429</xdr:colOff>
      <xdr:row>14</xdr:row>
      <xdr:rowOff>54429</xdr:rowOff>
    </xdr:from>
    <xdr:to>
      <xdr:col>5</xdr:col>
      <xdr:colOff>528808</xdr:colOff>
      <xdr:row>25</xdr:row>
      <xdr:rowOff>157042</xdr:rowOff>
    </xdr:to>
    <xdr:pic>
      <xdr:nvPicPr>
        <xdr:cNvPr id="3" name="Afbeelding 2">
          <a:extLst>
            <a:ext uri="{FF2B5EF4-FFF2-40B4-BE49-F238E27FC236}">
              <a16:creationId xmlns:a16="http://schemas.microsoft.com/office/drawing/2014/main" id="{C931C356-85F6-4ABD-9C19-353137529F3C}"/>
            </a:ext>
          </a:extLst>
        </xdr:cNvPr>
        <xdr:cNvPicPr>
          <a:picLocks noChangeAspect="1"/>
        </xdr:cNvPicPr>
      </xdr:nvPicPr>
      <xdr:blipFill>
        <a:blip xmlns:r="http://schemas.openxmlformats.org/officeDocument/2006/relationships" r:embed="rId1"/>
        <a:stretch>
          <a:fillRect/>
        </a:stretch>
      </xdr:blipFill>
      <xdr:spPr>
        <a:xfrm>
          <a:off x="54429" y="2530929"/>
          <a:ext cx="3535986" cy="2048434"/>
        </a:xfrm>
        <a:prstGeom prst="rect">
          <a:avLst/>
        </a:prstGeom>
      </xdr:spPr>
    </xdr:pic>
    <xdr:clientData/>
  </xdr:twoCellAnchor>
  <xdr:twoCellAnchor editAs="oneCell">
    <xdr:from>
      <xdr:col>0</xdr:col>
      <xdr:colOff>81643</xdr:colOff>
      <xdr:row>2</xdr:row>
      <xdr:rowOff>0</xdr:rowOff>
    </xdr:from>
    <xdr:to>
      <xdr:col>5</xdr:col>
      <xdr:colOff>525540</xdr:colOff>
      <xdr:row>13</xdr:row>
      <xdr:rowOff>84323</xdr:rowOff>
    </xdr:to>
    <xdr:pic>
      <xdr:nvPicPr>
        <xdr:cNvPr id="2" name="Afbeelding 1">
          <a:extLst>
            <a:ext uri="{FF2B5EF4-FFF2-40B4-BE49-F238E27FC236}">
              <a16:creationId xmlns:a16="http://schemas.microsoft.com/office/drawing/2014/main" id="{7E7380EB-E952-4859-BE70-9BF775723A90}"/>
            </a:ext>
          </a:extLst>
        </xdr:cNvPr>
        <xdr:cNvPicPr>
          <a:picLocks noChangeAspect="1"/>
        </xdr:cNvPicPr>
      </xdr:nvPicPr>
      <xdr:blipFill>
        <a:blip xmlns:r="http://schemas.openxmlformats.org/officeDocument/2006/relationships" r:embed="rId2"/>
        <a:stretch>
          <a:fillRect/>
        </a:stretch>
      </xdr:blipFill>
      <xdr:spPr>
        <a:xfrm>
          <a:off x="81643" y="353786"/>
          <a:ext cx="3505504" cy="2030144"/>
        </a:xfrm>
        <a:prstGeom prst="rect">
          <a:avLst/>
        </a:prstGeom>
      </xdr:spPr>
    </xdr:pic>
    <xdr:clientData/>
  </xdr:twoCellAnchor>
  <xdr:twoCellAnchor>
    <xdr:from>
      <xdr:col>6</xdr:col>
      <xdr:colOff>0</xdr:colOff>
      <xdr:row>2</xdr:row>
      <xdr:rowOff>0</xdr:rowOff>
    </xdr:from>
    <xdr:to>
      <xdr:col>11</xdr:col>
      <xdr:colOff>449580</xdr:colOff>
      <xdr:row>13</xdr:row>
      <xdr:rowOff>86868</xdr:rowOff>
    </xdr:to>
    <mc:AlternateContent xmlns:mc="http://schemas.openxmlformats.org/markup-compatibility/2006">
      <mc:Choice xmlns:cx1="http://schemas.microsoft.com/office/drawing/2015/9/8/chartex" Requires="cx1">
        <xdr:graphicFrame macro="">
          <xdr:nvGraphicFramePr>
            <xdr:cNvPr id="12" name="Grafiek 11">
              <a:extLst>
                <a:ext uri="{FF2B5EF4-FFF2-40B4-BE49-F238E27FC236}">
                  <a16:creationId xmlns:a16="http://schemas.microsoft.com/office/drawing/2014/main" id="{403A12C9-C460-4CE2-9718-DE4EFF1C355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3657600" y="365760"/>
              <a:ext cx="3497580" cy="2098548"/>
            </a:xfrm>
            <a:prstGeom prst="rect">
              <a:avLst/>
            </a:prstGeom>
            <a:solidFill>
              <a:prstClr val="white"/>
            </a:solidFill>
            <a:ln w="1">
              <a:solidFill>
                <a:prstClr val="green"/>
              </a:solidFill>
            </a:ln>
          </xdr:spPr>
          <xdr:txBody>
            <a:bodyPr vertOverflow="clip" horzOverflow="clip"/>
            <a:lstStyle/>
            <a:p>
              <a:r>
                <a:rPr lang="nl-NL" sz="1100"/>
                <a:t>Deze grafiek is niet beschikbaar in uw versie van Excel.
Als u deze vorm bewerkt of deze werkmap opslaat in een andere bestandsindeling, wordt de grafiek onherstelbaar beschadigd.</a:t>
              </a:r>
            </a:p>
          </xdr:txBody>
        </xdr:sp>
      </mc:Fallback>
    </mc:AlternateContent>
    <xdr:clientData/>
  </xdr:twoCellAnchor>
  <xdr:twoCellAnchor>
    <xdr:from>
      <xdr:col>6</xdr:col>
      <xdr:colOff>0</xdr:colOff>
      <xdr:row>14</xdr:row>
      <xdr:rowOff>0</xdr:rowOff>
    </xdr:from>
    <xdr:to>
      <xdr:col>11</xdr:col>
      <xdr:colOff>472440</xdr:colOff>
      <xdr:row>25</xdr:row>
      <xdr:rowOff>100584</xdr:rowOff>
    </xdr:to>
    <mc:AlternateContent xmlns:mc="http://schemas.openxmlformats.org/markup-compatibility/2006">
      <mc:Choice xmlns:cx1="http://schemas.microsoft.com/office/drawing/2015/9/8/chartex" Requires="cx1">
        <xdr:graphicFrame macro="">
          <xdr:nvGraphicFramePr>
            <xdr:cNvPr id="14" name="Grafiek 13">
              <a:extLst>
                <a:ext uri="{FF2B5EF4-FFF2-40B4-BE49-F238E27FC236}">
                  <a16:creationId xmlns:a16="http://schemas.microsoft.com/office/drawing/2014/main" id="{E9A3B3D0-EF44-4794-B118-DCAEC0843F4A}"/>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4"/>
            </a:graphicData>
          </a:graphic>
        </xdr:graphicFrame>
      </mc:Choice>
      <mc:Fallback>
        <xdr:sp macro="" textlink="">
          <xdr:nvSpPr>
            <xdr:cNvPr id="0" name=""/>
            <xdr:cNvSpPr>
              <a:spLocks noTextEdit="1"/>
            </xdr:cNvSpPr>
          </xdr:nvSpPr>
          <xdr:spPr>
            <a:xfrm>
              <a:off x="3657600" y="2560320"/>
              <a:ext cx="3520440" cy="2112264"/>
            </a:xfrm>
            <a:prstGeom prst="rect">
              <a:avLst/>
            </a:prstGeom>
            <a:solidFill>
              <a:prstClr val="white"/>
            </a:solidFill>
            <a:ln w="1">
              <a:solidFill>
                <a:prstClr val="green"/>
              </a:solidFill>
            </a:ln>
          </xdr:spPr>
          <xdr:txBody>
            <a:bodyPr vertOverflow="clip" horzOverflow="clip"/>
            <a:lstStyle/>
            <a:p>
              <a:r>
                <a:rPr lang="nl-NL" sz="1100"/>
                <a:t>Deze grafiek is niet beschikbaar in uw versie van Excel.
Als u deze vorm bewerkt of deze werkmap opslaat in een andere bestandsindeling, wordt de grafiek onherstelbaar beschadigd.</a:t>
              </a:r>
            </a:p>
          </xdr:txBody>
        </xdr:sp>
      </mc:Fallback>
    </mc:AlternateContent>
    <xdr:clientData/>
  </xdr:twoCellAnchor>
  <xdr:twoCellAnchor>
    <xdr:from>
      <xdr:col>0</xdr:col>
      <xdr:colOff>0</xdr:colOff>
      <xdr:row>26</xdr:row>
      <xdr:rowOff>0</xdr:rowOff>
    </xdr:from>
    <xdr:to>
      <xdr:col>5</xdr:col>
      <xdr:colOff>495300</xdr:colOff>
      <xdr:row>37</xdr:row>
      <xdr:rowOff>114300</xdr:rowOff>
    </xdr:to>
    <mc:AlternateContent xmlns:mc="http://schemas.openxmlformats.org/markup-compatibility/2006">
      <mc:Choice xmlns:cx1="http://schemas.microsoft.com/office/drawing/2015/9/8/chartex" Requires="cx1">
        <xdr:graphicFrame macro="">
          <xdr:nvGraphicFramePr>
            <xdr:cNvPr id="15" name="Grafiek 14">
              <a:extLst>
                <a:ext uri="{FF2B5EF4-FFF2-40B4-BE49-F238E27FC236}">
                  <a16:creationId xmlns:a16="http://schemas.microsoft.com/office/drawing/2014/main" id="{4CB3C9E5-7C01-4CDC-8933-CB64F263A103}"/>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5"/>
            </a:graphicData>
          </a:graphic>
        </xdr:graphicFrame>
      </mc:Choice>
      <mc:Fallback>
        <xdr:sp macro="" textlink="">
          <xdr:nvSpPr>
            <xdr:cNvPr id="0" name=""/>
            <xdr:cNvSpPr>
              <a:spLocks noTextEdit="1"/>
            </xdr:cNvSpPr>
          </xdr:nvSpPr>
          <xdr:spPr>
            <a:xfrm>
              <a:off x="0" y="4754880"/>
              <a:ext cx="3543300" cy="2125980"/>
            </a:xfrm>
            <a:prstGeom prst="rect">
              <a:avLst/>
            </a:prstGeom>
            <a:solidFill>
              <a:prstClr val="white"/>
            </a:solidFill>
            <a:ln w="1">
              <a:solidFill>
                <a:prstClr val="green"/>
              </a:solidFill>
            </a:ln>
          </xdr:spPr>
          <xdr:txBody>
            <a:bodyPr vertOverflow="clip" horzOverflow="clip"/>
            <a:lstStyle/>
            <a:p>
              <a:r>
                <a:rPr lang="nl-NL" sz="1100"/>
                <a:t>Deze grafiek is niet beschikbaar in uw versie van Excel.
Als u deze vorm bewerkt of deze werkmap opslaat in een andere bestandsindeling, wordt de grafiek onherstelbaar beschadigd.</a:t>
              </a:r>
            </a:p>
          </xdr:txBody>
        </xdr:sp>
      </mc:Fallback>
    </mc:AlternateContent>
    <xdr:clientData/>
  </xdr:twoCellAnchor>
  <xdr:twoCellAnchor>
    <xdr:from>
      <xdr:col>6</xdr:col>
      <xdr:colOff>0</xdr:colOff>
      <xdr:row>26</xdr:row>
      <xdr:rowOff>0</xdr:rowOff>
    </xdr:from>
    <xdr:to>
      <xdr:col>11</xdr:col>
      <xdr:colOff>482600</xdr:colOff>
      <xdr:row>37</xdr:row>
      <xdr:rowOff>106680</xdr:rowOff>
    </xdr:to>
    <mc:AlternateContent xmlns:mc="http://schemas.openxmlformats.org/markup-compatibility/2006">
      <mc:Choice xmlns:cx1="http://schemas.microsoft.com/office/drawing/2015/9/8/chartex" Requires="cx1">
        <xdr:graphicFrame macro="">
          <xdr:nvGraphicFramePr>
            <xdr:cNvPr id="16" name="Grafiek 15">
              <a:extLst>
                <a:ext uri="{FF2B5EF4-FFF2-40B4-BE49-F238E27FC236}">
                  <a16:creationId xmlns:a16="http://schemas.microsoft.com/office/drawing/2014/main" id="{5CCAAC69-45FF-4D80-A0AB-A5B30B429919}"/>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6"/>
            </a:graphicData>
          </a:graphic>
        </xdr:graphicFrame>
      </mc:Choice>
      <mc:Fallback>
        <xdr:sp macro="" textlink="">
          <xdr:nvSpPr>
            <xdr:cNvPr id="0" name=""/>
            <xdr:cNvSpPr>
              <a:spLocks noTextEdit="1"/>
            </xdr:cNvSpPr>
          </xdr:nvSpPr>
          <xdr:spPr>
            <a:xfrm>
              <a:off x="3657600" y="4754880"/>
              <a:ext cx="3530600" cy="2118360"/>
            </a:xfrm>
            <a:prstGeom prst="rect">
              <a:avLst/>
            </a:prstGeom>
            <a:solidFill>
              <a:prstClr val="white"/>
            </a:solidFill>
            <a:ln w="1">
              <a:solidFill>
                <a:prstClr val="green"/>
              </a:solidFill>
            </a:ln>
          </xdr:spPr>
          <xdr:txBody>
            <a:bodyPr vertOverflow="clip" horzOverflow="clip"/>
            <a:lstStyle/>
            <a:p>
              <a:r>
                <a:rPr lang="nl-NL" sz="1100"/>
                <a:t>Deze grafiek is niet beschikbaar in uw versie van Excel.
Als u deze vorm bewerkt of deze werkmap opslaat in een andere bestandsindeling, wordt de grafiek onherstelbaar beschadigd.</a:t>
              </a:r>
            </a:p>
          </xdr:txBody>
        </xdr:sp>
      </mc:Fallback>
    </mc:AlternateContent>
    <xdr:clientData/>
  </xdr:twoCellAnchor>
  <xdr:twoCellAnchor>
    <xdr:from>
      <xdr:col>3</xdr:col>
      <xdr:colOff>403861</xdr:colOff>
      <xdr:row>35</xdr:row>
      <xdr:rowOff>64225</xdr:rowOff>
    </xdr:from>
    <xdr:to>
      <xdr:col>4</xdr:col>
      <xdr:colOff>579120</xdr:colOff>
      <xdr:row>36</xdr:row>
      <xdr:rowOff>79465</xdr:rowOff>
    </xdr:to>
    <xdr:sp macro="" textlink="">
      <xdr:nvSpPr>
        <xdr:cNvPr id="17" name="Tekstvak 16">
          <a:extLst>
            <a:ext uri="{FF2B5EF4-FFF2-40B4-BE49-F238E27FC236}">
              <a16:creationId xmlns:a16="http://schemas.microsoft.com/office/drawing/2014/main" id="{2B7DC053-5149-49DA-BEE5-E12180C7701B}"/>
            </a:ext>
          </a:extLst>
        </xdr:cNvPr>
        <xdr:cNvSpPr txBox="1"/>
      </xdr:nvSpPr>
      <xdr:spPr>
        <a:xfrm>
          <a:off x="2240825" y="6255475"/>
          <a:ext cx="787581" cy="1921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t>0%</a:t>
          </a:r>
        </a:p>
      </xdr:txBody>
    </xdr:sp>
    <xdr:clientData/>
  </xdr:twoCellAnchor>
  <xdr:twoCellAnchor>
    <xdr:from>
      <xdr:col>9</xdr:col>
      <xdr:colOff>556260</xdr:colOff>
      <xdr:row>2</xdr:row>
      <xdr:rowOff>118654</xdr:rowOff>
    </xdr:from>
    <xdr:to>
      <xdr:col>11</xdr:col>
      <xdr:colOff>119198</xdr:colOff>
      <xdr:row>3</xdr:row>
      <xdr:rowOff>133894</xdr:rowOff>
    </xdr:to>
    <xdr:sp macro="" textlink="">
      <xdr:nvSpPr>
        <xdr:cNvPr id="18" name="Tekstvak 17">
          <a:extLst>
            <a:ext uri="{FF2B5EF4-FFF2-40B4-BE49-F238E27FC236}">
              <a16:creationId xmlns:a16="http://schemas.microsoft.com/office/drawing/2014/main" id="{C76B1119-938C-42FE-9FFB-0AF879651C8D}"/>
            </a:ext>
          </a:extLst>
        </xdr:cNvPr>
        <xdr:cNvSpPr txBox="1"/>
      </xdr:nvSpPr>
      <xdr:spPr>
        <a:xfrm>
          <a:off x="6067153" y="472440"/>
          <a:ext cx="787581" cy="1921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t>50% </a:t>
          </a:r>
        </a:p>
        <a:p>
          <a:endParaRPr lang="nl-NL" sz="1100"/>
        </a:p>
      </xdr:txBody>
    </xdr:sp>
    <xdr:clientData/>
  </xdr:twoCellAnchor>
  <xdr:twoCellAnchor>
    <xdr:from>
      <xdr:col>4</xdr:col>
      <xdr:colOff>108856</xdr:colOff>
      <xdr:row>2</xdr:row>
      <xdr:rowOff>163286</xdr:rowOff>
    </xdr:from>
    <xdr:to>
      <xdr:col>5</xdr:col>
      <xdr:colOff>284116</xdr:colOff>
      <xdr:row>4</xdr:row>
      <xdr:rowOff>1634</xdr:rowOff>
    </xdr:to>
    <xdr:sp macro="" textlink="">
      <xdr:nvSpPr>
        <xdr:cNvPr id="10" name="Tekstvak 9">
          <a:extLst>
            <a:ext uri="{FF2B5EF4-FFF2-40B4-BE49-F238E27FC236}">
              <a16:creationId xmlns:a16="http://schemas.microsoft.com/office/drawing/2014/main" id="{DA9DC37F-6A88-4088-80DD-D7570F04A043}"/>
            </a:ext>
          </a:extLst>
        </xdr:cNvPr>
        <xdr:cNvSpPr txBox="1"/>
      </xdr:nvSpPr>
      <xdr:spPr>
        <a:xfrm>
          <a:off x="2558142" y="517072"/>
          <a:ext cx="787581" cy="1921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t>50%</a:t>
          </a:r>
        </a:p>
      </xdr:txBody>
    </xdr:sp>
    <xdr:clientData/>
  </xdr:twoCellAnchor>
  <xdr:twoCellAnchor>
    <xdr:from>
      <xdr:col>3</xdr:col>
      <xdr:colOff>585107</xdr:colOff>
      <xdr:row>14</xdr:row>
      <xdr:rowOff>95250</xdr:rowOff>
    </xdr:from>
    <xdr:to>
      <xdr:col>5</xdr:col>
      <xdr:colOff>148045</xdr:colOff>
      <xdr:row>15</xdr:row>
      <xdr:rowOff>110490</xdr:rowOff>
    </xdr:to>
    <xdr:sp macro="" textlink="">
      <xdr:nvSpPr>
        <xdr:cNvPr id="19" name="Tekstvak 18">
          <a:extLst>
            <a:ext uri="{FF2B5EF4-FFF2-40B4-BE49-F238E27FC236}">
              <a16:creationId xmlns:a16="http://schemas.microsoft.com/office/drawing/2014/main" id="{9384DFAA-91D7-4750-88DB-66B5455C5FE0}"/>
            </a:ext>
          </a:extLst>
        </xdr:cNvPr>
        <xdr:cNvSpPr txBox="1"/>
      </xdr:nvSpPr>
      <xdr:spPr>
        <a:xfrm>
          <a:off x="2422071" y="2571750"/>
          <a:ext cx="787581" cy="1921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t>100%</a:t>
          </a:r>
        </a:p>
      </xdr:txBody>
    </xdr:sp>
    <xdr:clientData/>
  </xdr:twoCellAnchor>
  <xdr:twoCellAnchor>
    <xdr:from>
      <xdr:col>9</xdr:col>
      <xdr:colOff>571500</xdr:colOff>
      <xdr:row>14</xdr:row>
      <xdr:rowOff>108857</xdr:rowOff>
    </xdr:from>
    <xdr:to>
      <xdr:col>11</xdr:col>
      <xdr:colOff>134438</xdr:colOff>
      <xdr:row>15</xdr:row>
      <xdr:rowOff>124097</xdr:rowOff>
    </xdr:to>
    <xdr:sp macro="" textlink="">
      <xdr:nvSpPr>
        <xdr:cNvPr id="20" name="Tekstvak 19">
          <a:extLst>
            <a:ext uri="{FF2B5EF4-FFF2-40B4-BE49-F238E27FC236}">
              <a16:creationId xmlns:a16="http://schemas.microsoft.com/office/drawing/2014/main" id="{AAB73643-4C42-42CF-A6BB-5E8512CE6538}"/>
            </a:ext>
          </a:extLst>
        </xdr:cNvPr>
        <xdr:cNvSpPr txBox="1"/>
      </xdr:nvSpPr>
      <xdr:spPr>
        <a:xfrm>
          <a:off x="6082393" y="2585357"/>
          <a:ext cx="787581" cy="1921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t>33%</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344497</xdr:colOff>
      <xdr:row>15</xdr:row>
      <xdr:rowOff>22408</xdr:rowOff>
    </xdr:to>
    <xdr:graphicFrame macro="">
      <xdr:nvGraphicFramePr>
        <xdr:cNvPr id="35" name="Grafiek 34">
          <a:extLst>
            <a:ext uri="{FF2B5EF4-FFF2-40B4-BE49-F238E27FC236}">
              <a16:creationId xmlns:a16="http://schemas.microsoft.com/office/drawing/2014/main" id="{958E2FAB-AFA8-490E-8EC0-5E35114C85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0</xdr:row>
      <xdr:rowOff>0</xdr:rowOff>
    </xdr:from>
    <xdr:to>
      <xdr:col>13</xdr:col>
      <xdr:colOff>344497</xdr:colOff>
      <xdr:row>15</xdr:row>
      <xdr:rowOff>22408</xdr:rowOff>
    </xdr:to>
    <xdr:graphicFrame macro="">
      <xdr:nvGraphicFramePr>
        <xdr:cNvPr id="36" name="Grafiek 35">
          <a:extLst>
            <a:ext uri="{FF2B5EF4-FFF2-40B4-BE49-F238E27FC236}">
              <a16:creationId xmlns:a16="http://schemas.microsoft.com/office/drawing/2014/main" id="{D386849B-369C-48DC-8EE5-3170B5583C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0</xdr:colOff>
      <xdr:row>0</xdr:row>
      <xdr:rowOff>0</xdr:rowOff>
    </xdr:from>
    <xdr:to>
      <xdr:col>20</xdr:col>
      <xdr:colOff>344497</xdr:colOff>
      <xdr:row>15</xdr:row>
      <xdr:rowOff>22408</xdr:rowOff>
    </xdr:to>
    <xdr:graphicFrame macro="">
      <xdr:nvGraphicFramePr>
        <xdr:cNvPr id="37" name="Grafiek 36">
          <a:extLst>
            <a:ext uri="{FF2B5EF4-FFF2-40B4-BE49-F238E27FC236}">
              <a16:creationId xmlns:a16="http://schemas.microsoft.com/office/drawing/2014/main" id="{C879E42F-8DC9-4F94-B635-EB47120225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21</xdr:col>
      <xdr:colOff>0</xdr:colOff>
      <xdr:row>0</xdr:row>
      <xdr:rowOff>0</xdr:rowOff>
    </xdr:from>
    <xdr:to>
      <xdr:col>27</xdr:col>
      <xdr:colOff>344497</xdr:colOff>
      <xdr:row>15</xdr:row>
      <xdr:rowOff>22408</xdr:rowOff>
    </xdr:to>
    <xdr:graphicFrame macro="">
      <xdr:nvGraphicFramePr>
        <xdr:cNvPr id="38" name="Grafiek 37">
          <a:extLst>
            <a:ext uri="{FF2B5EF4-FFF2-40B4-BE49-F238E27FC236}">
              <a16:creationId xmlns:a16="http://schemas.microsoft.com/office/drawing/2014/main" id="{3E86E25B-E4BA-4193-AE8D-AAA1214CD5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28</xdr:col>
      <xdr:colOff>0</xdr:colOff>
      <xdr:row>0</xdr:row>
      <xdr:rowOff>0</xdr:rowOff>
    </xdr:from>
    <xdr:to>
      <xdr:col>34</xdr:col>
      <xdr:colOff>344497</xdr:colOff>
      <xdr:row>15</xdr:row>
      <xdr:rowOff>22408</xdr:rowOff>
    </xdr:to>
    <xdr:graphicFrame macro="">
      <xdr:nvGraphicFramePr>
        <xdr:cNvPr id="39" name="Grafiek 38">
          <a:extLst>
            <a:ext uri="{FF2B5EF4-FFF2-40B4-BE49-F238E27FC236}">
              <a16:creationId xmlns:a16="http://schemas.microsoft.com/office/drawing/2014/main" id="{DD693F80-143A-4742-B204-B482390D8E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35</xdr:col>
      <xdr:colOff>0</xdr:colOff>
      <xdr:row>0</xdr:row>
      <xdr:rowOff>0</xdr:rowOff>
    </xdr:from>
    <xdr:to>
      <xdr:col>41</xdr:col>
      <xdr:colOff>344497</xdr:colOff>
      <xdr:row>15</xdr:row>
      <xdr:rowOff>22408</xdr:rowOff>
    </xdr:to>
    <xdr:graphicFrame macro="">
      <xdr:nvGraphicFramePr>
        <xdr:cNvPr id="40" name="Grafiek 39">
          <a:extLst>
            <a:ext uri="{FF2B5EF4-FFF2-40B4-BE49-F238E27FC236}">
              <a16:creationId xmlns:a16="http://schemas.microsoft.com/office/drawing/2014/main" id="{595DD29B-0C15-4341-A27D-B43B6805BE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42</xdr:col>
      <xdr:colOff>0</xdr:colOff>
      <xdr:row>0</xdr:row>
      <xdr:rowOff>0</xdr:rowOff>
    </xdr:from>
    <xdr:to>
      <xdr:col>48</xdr:col>
      <xdr:colOff>344497</xdr:colOff>
      <xdr:row>15</xdr:row>
      <xdr:rowOff>22408</xdr:rowOff>
    </xdr:to>
    <xdr:graphicFrame macro="">
      <xdr:nvGraphicFramePr>
        <xdr:cNvPr id="41" name="Grafiek 40">
          <a:extLst>
            <a:ext uri="{FF2B5EF4-FFF2-40B4-BE49-F238E27FC236}">
              <a16:creationId xmlns:a16="http://schemas.microsoft.com/office/drawing/2014/main" id="{86E64459-CF0D-41B9-A32A-DC5B3F303A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49</xdr:col>
      <xdr:colOff>0</xdr:colOff>
      <xdr:row>0</xdr:row>
      <xdr:rowOff>0</xdr:rowOff>
    </xdr:from>
    <xdr:to>
      <xdr:col>55</xdr:col>
      <xdr:colOff>344497</xdr:colOff>
      <xdr:row>15</xdr:row>
      <xdr:rowOff>22408</xdr:rowOff>
    </xdr:to>
    <xdr:graphicFrame macro="">
      <xdr:nvGraphicFramePr>
        <xdr:cNvPr id="42" name="Grafiek 41">
          <a:extLst>
            <a:ext uri="{FF2B5EF4-FFF2-40B4-BE49-F238E27FC236}">
              <a16:creationId xmlns:a16="http://schemas.microsoft.com/office/drawing/2014/main" id="{BA9F6EAE-5305-42BE-91AA-DCFAD569766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56</xdr:col>
      <xdr:colOff>0</xdr:colOff>
      <xdr:row>0</xdr:row>
      <xdr:rowOff>0</xdr:rowOff>
    </xdr:from>
    <xdr:to>
      <xdr:col>62</xdr:col>
      <xdr:colOff>344497</xdr:colOff>
      <xdr:row>15</xdr:row>
      <xdr:rowOff>22408</xdr:rowOff>
    </xdr:to>
    <xdr:graphicFrame macro="">
      <xdr:nvGraphicFramePr>
        <xdr:cNvPr id="43" name="Grafiek 42">
          <a:extLst>
            <a:ext uri="{FF2B5EF4-FFF2-40B4-BE49-F238E27FC236}">
              <a16:creationId xmlns:a16="http://schemas.microsoft.com/office/drawing/2014/main" id="{F7C089A2-0851-4661-9D98-E0CCC4F8E5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63</xdr:col>
      <xdr:colOff>0</xdr:colOff>
      <xdr:row>0</xdr:row>
      <xdr:rowOff>0</xdr:rowOff>
    </xdr:from>
    <xdr:to>
      <xdr:col>69</xdr:col>
      <xdr:colOff>344497</xdr:colOff>
      <xdr:row>15</xdr:row>
      <xdr:rowOff>22408</xdr:rowOff>
    </xdr:to>
    <xdr:graphicFrame macro="">
      <xdr:nvGraphicFramePr>
        <xdr:cNvPr id="44" name="Grafiek 43">
          <a:extLst>
            <a:ext uri="{FF2B5EF4-FFF2-40B4-BE49-F238E27FC236}">
              <a16:creationId xmlns:a16="http://schemas.microsoft.com/office/drawing/2014/main" id="{8A98C25D-4494-4E16-8C98-3F94354362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0</xdr:colOff>
      <xdr:row>16</xdr:row>
      <xdr:rowOff>0</xdr:rowOff>
    </xdr:from>
    <xdr:to>
      <xdr:col>6</xdr:col>
      <xdr:colOff>344497</xdr:colOff>
      <xdr:row>31</xdr:row>
      <xdr:rowOff>22408</xdr:rowOff>
    </xdr:to>
    <xdr:graphicFrame macro="">
      <xdr:nvGraphicFramePr>
        <xdr:cNvPr id="45" name="Grafiek 44">
          <a:extLst>
            <a:ext uri="{FF2B5EF4-FFF2-40B4-BE49-F238E27FC236}">
              <a16:creationId xmlns:a16="http://schemas.microsoft.com/office/drawing/2014/main" id="{7355A999-452E-4A56-A498-AEF874F8AD5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0</xdr:colOff>
      <xdr:row>16</xdr:row>
      <xdr:rowOff>0</xdr:rowOff>
    </xdr:from>
    <xdr:to>
      <xdr:col>13</xdr:col>
      <xdr:colOff>344497</xdr:colOff>
      <xdr:row>31</xdr:row>
      <xdr:rowOff>22408</xdr:rowOff>
    </xdr:to>
    <xdr:graphicFrame macro="">
      <xdr:nvGraphicFramePr>
        <xdr:cNvPr id="46" name="Grafiek 45">
          <a:extLst>
            <a:ext uri="{FF2B5EF4-FFF2-40B4-BE49-F238E27FC236}">
              <a16:creationId xmlns:a16="http://schemas.microsoft.com/office/drawing/2014/main" id="{DC7FE768-2C0C-4345-82A0-DD6417333F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14</xdr:col>
      <xdr:colOff>0</xdr:colOff>
      <xdr:row>16</xdr:row>
      <xdr:rowOff>0</xdr:rowOff>
    </xdr:from>
    <xdr:to>
      <xdr:col>20</xdr:col>
      <xdr:colOff>344497</xdr:colOff>
      <xdr:row>31</xdr:row>
      <xdr:rowOff>22408</xdr:rowOff>
    </xdr:to>
    <xdr:graphicFrame macro="">
      <xdr:nvGraphicFramePr>
        <xdr:cNvPr id="47" name="Grafiek 46">
          <a:extLst>
            <a:ext uri="{FF2B5EF4-FFF2-40B4-BE49-F238E27FC236}">
              <a16:creationId xmlns:a16="http://schemas.microsoft.com/office/drawing/2014/main" id="{BBBBCB8C-5667-4169-A33C-3B1EA457E5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21</xdr:col>
      <xdr:colOff>0</xdr:colOff>
      <xdr:row>16</xdr:row>
      <xdr:rowOff>0</xdr:rowOff>
    </xdr:from>
    <xdr:to>
      <xdr:col>27</xdr:col>
      <xdr:colOff>344497</xdr:colOff>
      <xdr:row>31</xdr:row>
      <xdr:rowOff>22408</xdr:rowOff>
    </xdr:to>
    <xdr:graphicFrame macro="">
      <xdr:nvGraphicFramePr>
        <xdr:cNvPr id="48" name="Grafiek 47">
          <a:extLst>
            <a:ext uri="{FF2B5EF4-FFF2-40B4-BE49-F238E27FC236}">
              <a16:creationId xmlns:a16="http://schemas.microsoft.com/office/drawing/2014/main" id="{50FFEF7D-E1A2-4FAA-967B-28884BEF2A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0</xdr:colOff>
      <xdr:row>32</xdr:row>
      <xdr:rowOff>0</xdr:rowOff>
    </xdr:from>
    <xdr:to>
      <xdr:col>6</xdr:col>
      <xdr:colOff>344497</xdr:colOff>
      <xdr:row>47</xdr:row>
      <xdr:rowOff>22408</xdr:rowOff>
    </xdr:to>
    <xdr:graphicFrame macro="">
      <xdr:nvGraphicFramePr>
        <xdr:cNvPr id="49" name="Grafiek 48">
          <a:extLst>
            <a:ext uri="{FF2B5EF4-FFF2-40B4-BE49-F238E27FC236}">
              <a16:creationId xmlns:a16="http://schemas.microsoft.com/office/drawing/2014/main" id="{2B348842-4839-4A8A-A244-FCA9B11C29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7</xdr:col>
      <xdr:colOff>0</xdr:colOff>
      <xdr:row>32</xdr:row>
      <xdr:rowOff>0</xdr:rowOff>
    </xdr:from>
    <xdr:to>
      <xdr:col>13</xdr:col>
      <xdr:colOff>344497</xdr:colOff>
      <xdr:row>47</xdr:row>
      <xdr:rowOff>22408</xdr:rowOff>
    </xdr:to>
    <xdr:graphicFrame macro="">
      <xdr:nvGraphicFramePr>
        <xdr:cNvPr id="50" name="Grafiek 49">
          <a:extLst>
            <a:ext uri="{FF2B5EF4-FFF2-40B4-BE49-F238E27FC236}">
              <a16:creationId xmlns:a16="http://schemas.microsoft.com/office/drawing/2014/main" id="{64081D1E-5EA0-4A22-8E89-E164B40895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42333</xdr:colOff>
      <xdr:row>47</xdr:row>
      <xdr:rowOff>141110</xdr:rowOff>
    </xdr:from>
    <xdr:to>
      <xdr:col>6</xdr:col>
      <xdr:colOff>386830</xdr:colOff>
      <xdr:row>62</xdr:row>
      <xdr:rowOff>163518</xdr:rowOff>
    </xdr:to>
    <xdr:graphicFrame macro="">
      <xdr:nvGraphicFramePr>
        <xdr:cNvPr id="52" name="Grafiek 51">
          <a:extLst>
            <a:ext uri="{FF2B5EF4-FFF2-40B4-BE49-F238E27FC236}">
              <a16:creationId xmlns:a16="http://schemas.microsoft.com/office/drawing/2014/main" id="{1686FF8B-D303-4D00-ABEF-4C583FDE0F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28222</xdr:colOff>
      <xdr:row>47</xdr:row>
      <xdr:rowOff>169333</xdr:rowOff>
    </xdr:from>
    <xdr:to>
      <xdr:col>13</xdr:col>
      <xdr:colOff>372719</xdr:colOff>
      <xdr:row>63</xdr:row>
      <xdr:rowOff>8297</xdr:rowOff>
    </xdr:to>
    <xdr:graphicFrame macro="">
      <xdr:nvGraphicFramePr>
        <xdr:cNvPr id="53" name="Grafiek 52">
          <a:extLst>
            <a:ext uri="{FF2B5EF4-FFF2-40B4-BE49-F238E27FC236}">
              <a16:creationId xmlns:a16="http://schemas.microsoft.com/office/drawing/2014/main" id="{ADFC8344-14DC-4537-9F73-9A8B46EEDB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0</xdr:col>
      <xdr:colOff>0</xdr:colOff>
      <xdr:row>64</xdr:row>
      <xdr:rowOff>0</xdr:rowOff>
    </xdr:from>
    <xdr:to>
      <xdr:col>6</xdr:col>
      <xdr:colOff>344497</xdr:colOff>
      <xdr:row>79</xdr:row>
      <xdr:rowOff>22408</xdr:rowOff>
    </xdr:to>
    <xdr:graphicFrame macro="">
      <xdr:nvGraphicFramePr>
        <xdr:cNvPr id="54" name="Grafiek 53">
          <a:extLst>
            <a:ext uri="{FF2B5EF4-FFF2-40B4-BE49-F238E27FC236}">
              <a16:creationId xmlns:a16="http://schemas.microsoft.com/office/drawing/2014/main" id="{DB29F9E8-66C9-4569-8A93-48A1C3E8ED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7</xdr:col>
      <xdr:colOff>0</xdr:colOff>
      <xdr:row>64</xdr:row>
      <xdr:rowOff>0</xdr:rowOff>
    </xdr:from>
    <xdr:to>
      <xdr:col>13</xdr:col>
      <xdr:colOff>344497</xdr:colOff>
      <xdr:row>79</xdr:row>
      <xdr:rowOff>22408</xdr:rowOff>
    </xdr:to>
    <xdr:graphicFrame macro="">
      <xdr:nvGraphicFramePr>
        <xdr:cNvPr id="55" name="Grafiek 54">
          <a:extLst>
            <a:ext uri="{FF2B5EF4-FFF2-40B4-BE49-F238E27FC236}">
              <a16:creationId xmlns:a16="http://schemas.microsoft.com/office/drawing/2014/main" id="{BD5662B3-EBBF-42D9-8BA5-BA6BA9B4D6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14</xdr:col>
      <xdr:colOff>0</xdr:colOff>
      <xdr:row>64</xdr:row>
      <xdr:rowOff>0</xdr:rowOff>
    </xdr:from>
    <xdr:to>
      <xdr:col>20</xdr:col>
      <xdr:colOff>344497</xdr:colOff>
      <xdr:row>79</xdr:row>
      <xdr:rowOff>22408</xdr:rowOff>
    </xdr:to>
    <xdr:graphicFrame macro="">
      <xdr:nvGraphicFramePr>
        <xdr:cNvPr id="56" name="Grafiek 55">
          <a:extLst>
            <a:ext uri="{FF2B5EF4-FFF2-40B4-BE49-F238E27FC236}">
              <a16:creationId xmlns:a16="http://schemas.microsoft.com/office/drawing/2014/main" id="{83580EF5-F9C0-45EF-BECE-964BE50CC8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21</xdr:col>
      <xdr:colOff>0</xdr:colOff>
      <xdr:row>64</xdr:row>
      <xdr:rowOff>0</xdr:rowOff>
    </xdr:from>
    <xdr:to>
      <xdr:col>27</xdr:col>
      <xdr:colOff>344497</xdr:colOff>
      <xdr:row>79</xdr:row>
      <xdr:rowOff>22408</xdr:rowOff>
    </xdr:to>
    <xdr:graphicFrame macro="">
      <xdr:nvGraphicFramePr>
        <xdr:cNvPr id="57" name="Grafiek 56">
          <a:extLst>
            <a:ext uri="{FF2B5EF4-FFF2-40B4-BE49-F238E27FC236}">
              <a16:creationId xmlns:a16="http://schemas.microsoft.com/office/drawing/2014/main" id="{5EDAE800-E6CD-411E-8C6D-15F39D8D6E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28</xdr:col>
      <xdr:colOff>0</xdr:colOff>
      <xdr:row>64</xdr:row>
      <xdr:rowOff>0</xdr:rowOff>
    </xdr:from>
    <xdr:to>
      <xdr:col>34</xdr:col>
      <xdr:colOff>344497</xdr:colOff>
      <xdr:row>79</xdr:row>
      <xdr:rowOff>22408</xdr:rowOff>
    </xdr:to>
    <xdr:graphicFrame macro="">
      <xdr:nvGraphicFramePr>
        <xdr:cNvPr id="58" name="Grafiek 57">
          <a:extLst>
            <a:ext uri="{FF2B5EF4-FFF2-40B4-BE49-F238E27FC236}">
              <a16:creationId xmlns:a16="http://schemas.microsoft.com/office/drawing/2014/main" id="{16124107-C677-40D7-BEEC-3AA7432485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35</xdr:col>
      <xdr:colOff>0</xdr:colOff>
      <xdr:row>64</xdr:row>
      <xdr:rowOff>0</xdr:rowOff>
    </xdr:from>
    <xdr:to>
      <xdr:col>41</xdr:col>
      <xdr:colOff>344497</xdr:colOff>
      <xdr:row>79</xdr:row>
      <xdr:rowOff>22408</xdr:rowOff>
    </xdr:to>
    <xdr:graphicFrame macro="">
      <xdr:nvGraphicFramePr>
        <xdr:cNvPr id="59" name="Grafiek 58">
          <a:extLst>
            <a:ext uri="{FF2B5EF4-FFF2-40B4-BE49-F238E27FC236}">
              <a16:creationId xmlns:a16="http://schemas.microsoft.com/office/drawing/2014/main" id="{0EDB21B8-8EC8-437B-9830-FE32429019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0</xdr:col>
      <xdr:colOff>0</xdr:colOff>
      <xdr:row>81</xdr:row>
      <xdr:rowOff>0</xdr:rowOff>
    </xdr:from>
    <xdr:to>
      <xdr:col>6</xdr:col>
      <xdr:colOff>344497</xdr:colOff>
      <xdr:row>96</xdr:row>
      <xdr:rowOff>22408</xdr:rowOff>
    </xdr:to>
    <xdr:graphicFrame macro="">
      <xdr:nvGraphicFramePr>
        <xdr:cNvPr id="60" name="Grafiek 59">
          <a:extLst>
            <a:ext uri="{FF2B5EF4-FFF2-40B4-BE49-F238E27FC236}">
              <a16:creationId xmlns:a16="http://schemas.microsoft.com/office/drawing/2014/main" id="{352F4C70-7703-47E3-B4D2-0E7CECFE2C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0</xdr:col>
      <xdr:colOff>0</xdr:colOff>
      <xdr:row>97</xdr:row>
      <xdr:rowOff>0</xdr:rowOff>
    </xdr:from>
    <xdr:to>
      <xdr:col>6</xdr:col>
      <xdr:colOff>344497</xdr:colOff>
      <xdr:row>110</xdr:row>
      <xdr:rowOff>90444</xdr:rowOff>
    </xdr:to>
    <xdr:graphicFrame macro="">
      <xdr:nvGraphicFramePr>
        <xdr:cNvPr id="61" name="Grafiek 60">
          <a:extLst>
            <a:ext uri="{FF2B5EF4-FFF2-40B4-BE49-F238E27FC236}">
              <a16:creationId xmlns:a16="http://schemas.microsoft.com/office/drawing/2014/main" id="{B1EE1E29-E770-406F-B805-0D842B7154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7</xdr:col>
      <xdr:colOff>0</xdr:colOff>
      <xdr:row>97</xdr:row>
      <xdr:rowOff>0</xdr:rowOff>
    </xdr:from>
    <xdr:to>
      <xdr:col>13</xdr:col>
      <xdr:colOff>344497</xdr:colOff>
      <xdr:row>110</xdr:row>
      <xdr:rowOff>90444</xdr:rowOff>
    </xdr:to>
    <xdr:graphicFrame macro="">
      <xdr:nvGraphicFramePr>
        <xdr:cNvPr id="62" name="Grafiek 61">
          <a:extLst>
            <a:ext uri="{FF2B5EF4-FFF2-40B4-BE49-F238E27FC236}">
              <a16:creationId xmlns:a16="http://schemas.microsoft.com/office/drawing/2014/main" id="{3ADF49A5-BD9F-4BC1-B281-081B7BE183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0</xdr:col>
      <xdr:colOff>0</xdr:colOff>
      <xdr:row>111</xdr:row>
      <xdr:rowOff>0</xdr:rowOff>
    </xdr:from>
    <xdr:to>
      <xdr:col>6</xdr:col>
      <xdr:colOff>344497</xdr:colOff>
      <xdr:row>126</xdr:row>
      <xdr:rowOff>22408</xdr:rowOff>
    </xdr:to>
    <xdr:graphicFrame macro="">
      <xdr:nvGraphicFramePr>
        <xdr:cNvPr id="63" name="Grafiek 62">
          <a:extLst>
            <a:ext uri="{FF2B5EF4-FFF2-40B4-BE49-F238E27FC236}">
              <a16:creationId xmlns:a16="http://schemas.microsoft.com/office/drawing/2014/main" id="{634DC945-C24C-46C1-9EE3-A6081EFDF7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0</xdr:col>
      <xdr:colOff>0</xdr:colOff>
      <xdr:row>126</xdr:row>
      <xdr:rowOff>141111</xdr:rowOff>
    </xdr:from>
    <xdr:to>
      <xdr:col>6</xdr:col>
      <xdr:colOff>344496</xdr:colOff>
      <xdr:row>141</xdr:row>
      <xdr:rowOff>163519</xdr:rowOff>
    </xdr:to>
    <xdr:graphicFrame macro="">
      <xdr:nvGraphicFramePr>
        <xdr:cNvPr id="32" name="Grafiek 31">
          <a:extLst>
            <a:ext uri="{FF2B5EF4-FFF2-40B4-BE49-F238E27FC236}">
              <a16:creationId xmlns:a16="http://schemas.microsoft.com/office/drawing/2014/main" id="{CD568CC6-D6E1-4D33-98EB-B75BCCF79A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7</xdr:col>
      <xdr:colOff>0</xdr:colOff>
      <xdr:row>126</xdr:row>
      <xdr:rowOff>141111</xdr:rowOff>
    </xdr:from>
    <xdr:to>
      <xdr:col>13</xdr:col>
      <xdr:colOff>344497</xdr:colOff>
      <xdr:row>141</xdr:row>
      <xdr:rowOff>163519</xdr:rowOff>
    </xdr:to>
    <xdr:graphicFrame macro="">
      <xdr:nvGraphicFramePr>
        <xdr:cNvPr id="33" name="Grafiek 32">
          <a:extLst>
            <a:ext uri="{FF2B5EF4-FFF2-40B4-BE49-F238E27FC236}">
              <a16:creationId xmlns:a16="http://schemas.microsoft.com/office/drawing/2014/main" id="{F776040F-EF22-4B0A-89B3-D0388BC224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0</xdr:col>
      <xdr:colOff>0</xdr:colOff>
      <xdr:row>142</xdr:row>
      <xdr:rowOff>155221</xdr:rowOff>
    </xdr:from>
    <xdr:to>
      <xdr:col>6</xdr:col>
      <xdr:colOff>344496</xdr:colOff>
      <xdr:row>157</xdr:row>
      <xdr:rowOff>177630</xdr:rowOff>
    </xdr:to>
    <xdr:graphicFrame macro="">
      <xdr:nvGraphicFramePr>
        <xdr:cNvPr id="34" name="Grafiek 33">
          <a:extLst>
            <a:ext uri="{FF2B5EF4-FFF2-40B4-BE49-F238E27FC236}">
              <a16:creationId xmlns:a16="http://schemas.microsoft.com/office/drawing/2014/main" id="{9DCE9470-CC6C-4223-A0CF-C663823FDF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7</xdr:col>
      <xdr:colOff>0</xdr:colOff>
      <xdr:row>142</xdr:row>
      <xdr:rowOff>155221</xdr:rowOff>
    </xdr:from>
    <xdr:to>
      <xdr:col>13</xdr:col>
      <xdr:colOff>344497</xdr:colOff>
      <xdr:row>157</xdr:row>
      <xdr:rowOff>177630</xdr:rowOff>
    </xdr:to>
    <xdr:graphicFrame macro="">
      <xdr:nvGraphicFramePr>
        <xdr:cNvPr id="65" name="Grafiek 64">
          <a:extLst>
            <a:ext uri="{FF2B5EF4-FFF2-40B4-BE49-F238E27FC236}">
              <a16:creationId xmlns:a16="http://schemas.microsoft.com/office/drawing/2014/main" id="{E767F253-C16C-4C9A-A6DB-F7D0BCBA68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0</xdr:col>
      <xdr:colOff>0</xdr:colOff>
      <xdr:row>158</xdr:row>
      <xdr:rowOff>84666</xdr:rowOff>
    </xdr:from>
    <xdr:to>
      <xdr:col>6</xdr:col>
      <xdr:colOff>344497</xdr:colOff>
      <xdr:row>173</xdr:row>
      <xdr:rowOff>107075</xdr:rowOff>
    </xdr:to>
    <xdr:graphicFrame macro="">
      <xdr:nvGraphicFramePr>
        <xdr:cNvPr id="67" name="Grafiek 66">
          <a:extLst>
            <a:ext uri="{FF2B5EF4-FFF2-40B4-BE49-F238E27FC236}">
              <a16:creationId xmlns:a16="http://schemas.microsoft.com/office/drawing/2014/main" id="{32D5EA60-2FBE-4079-9ECD-ED9D7FD85F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7</xdr:col>
      <xdr:colOff>0</xdr:colOff>
      <xdr:row>158</xdr:row>
      <xdr:rowOff>84666</xdr:rowOff>
    </xdr:from>
    <xdr:to>
      <xdr:col>13</xdr:col>
      <xdr:colOff>344497</xdr:colOff>
      <xdr:row>173</xdr:row>
      <xdr:rowOff>107075</xdr:rowOff>
    </xdr:to>
    <xdr:graphicFrame macro="">
      <xdr:nvGraphicFramePr>
        <xdr:cNvPr id="68" name="Grafiek 67">
          <a:extLst>
            <a:ext uri="{FF2B5EF4-FFF2-40B4-BE49-F238E27FC236}">
              <a16:creationId xmlns:a16="http://schemas.microsoft.com/office/drawing/2014/main" id="{1116EFBB-0957-4634-A4B2-2EE20B6223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0</xdr:col>
      <xdr:colOff>0</xdr:colOff>
      <xdr:row>174</xdr:row>
      <xdr:rowOff>112888</xdr:rowOff>
    </xdr:from>
    <xdr:to>
      <xdr:col>6</xdr:col>
      <xdr:colOff>344496</xdr:colOff>
      <xdr:row>189</xdr:row>
      <xdr:rowOff>135297</xdr:rowOff>
    </xdr:to>
    <xdr:graphicFrame macro="">
      <xdr:nvGraphicFramePr>
        <xdr:cNvPr id="69" name="Grafiek 68">
          <a:extLst>
            <a:ext uri="{FF2B5EF4-FFF2-40B4-BE49-F238E27FC236}">
              <a16:creationId xmlns:a16="http://schemas.microsoft.com/office/drawing/2014/main" id="{36C297AF-25C9-4CFC-B565-D5F4A0BA33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0</xdr:col>
      <xdr:colOff>0</xdr:colOff>
      <xdr:row>190</xdr:row>
      <xdr:rowOff>126999</xdr:rowOff>
    </xdr:from>
    <xdr:to>
      <xdr:col>6</xdr:col>
      <xdr:colOff>344497</xdr:colOff>
      <xdr:row>205</xdr:row>
      <xdr:rowOff>149407</xdr:rowOff>
    </xdr:to>
    <xdr:graphicFrame macro="">
      <xdr:nvGraphicFramePr>
        <xdr:cNvPr id="70" name="Grafiek 69">
          <a:extLst>
            <a:ext uri="{FF2B5EF4-FFF2-40B4-BE49-F238E27FC236}">
              <a16:creationId xmlns:a16="http://schemas.microsoft.com/office/drawing/2014/main" id="{5B0DBC92-8F79-419F-933C-C9C5C81A52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7</xdr:col>
      <xdr:colOff>1</xdr:colOff>
      <xdr:row>190</xdr:row>
      <xdr:rowOff>126999</xdr:rowOff>
    </xdr:from>
    <xdr:to>
      <xdr:col>13</xdr:col>
      <xdr:colOff>344498</xdr:colOff>
      <xdr:row>205</xdr:row>
      <xdr:rowOff>149407</xdr:rowOff>
    </xdr:to>
    <xdr:graphicFrame macro="">
      <xdr:nvGraphicFramePr>
        <xdr:cNvPr id="71" name="Grafiek 70">
          <a:extLst>
            <a:ext uri="{FF2B5EF4-FFF2-40B4-BE49-F238E27FC236}">
              <a16:creationId xmlns:a16="http://schemas.microsoft.com/office/drawing/2014/main" id="{7DA38936-5271-42FB-A73D-2FB486F5D8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wsDr>
</file>

<file path=xl/drawings/drawing4.xml><?xml version="1.0" encoding="utf-8"?>
<xdr:wsDr xmlns:xdr="http://schemas.openxmlformats.org/drawingml/2006/spreadsheetDrawing" xmlns:a="http://schemas.openxmlformats.org/drawingml/2006/main">
  <xdr:absoluteAnchor>
    <xdr:pos x="0" y="0"/>
    <xdr:ext cx="8564880" cy="6728460"/>
    <xdr:graphicFrame macro="">
      <xdr:nvGraphicFramePr>
        <xdr:cNvPr id="2" name="Grafiek 1">
          <a:extLst>
            <a:ext uri="{FF2B5EF4-FFF2-40B4-BE49-F238E27FC236}">
              <a16:creationId xmlns:a16="http://schemas.microsoft.com/office/drawing/2014/main" id="{25BCAD62-A1EA-4403-B2E7-EB9E70DAB7B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0.47129</cdr:x>
      <cdr:y>0.55696</cdr:y>
    </cdr:from>
    <cdr:to>
      <cdr:x>0.57024</cdr:x>
      <cdr:y>0.58332</cdr:y>
    </cdr:to>
    <cdr:sp macro="" textlink="">
      <cdr:nvSpPr>
        <cdr:cNvPr id="150530" name="Text Box 2"/>
        <cdr:cNvSpPr txBox="1">
          <a:spLocks xmlns:a="http://schemas.openxmlformats.org/drawingml/2006/main" noChangeArrowheads="1"/>
        </cdr:cNvSpPr>
      </cdr:nvSpPr>
      <cdr:spPr bwMode="auto">
        <a:xfrm xmlns:a="http://schemas.openxmlformats.org/drawingml/2006/main">
          <a:off x="4036551" y="3743270"/>
          <a:ext cx="847476" cy="17710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wrap="none" lIns="36576" tIns="36576" rIns="36576" bIns="36576" anchor="ctr" upright="1">
          <a:spAutoFit/>
        </a:bodyPr>
        <a:lstStyle xmlns:a="http://schemas.openxmlformats.org/drawingml/2006/main"/>
        <a:p xmlns:a="http://schemas.openxmlformats.org/drawingml/2006/main">
          <a:pPr algn="ctr" rtl="0">
            <a:defRPr sz="1000"/>
          </a:pPr>
          <a:r>
            <a:rPr lang="en-NZ" sz="700" b="0" i="0" u="none" strike="noStrike" baseline="0">
              <a:solidFill>
                <a:srgbClr val="808080"/>
              </a:solidFill>
              <a:latin typeface="Arial"/>
              <a:cs typeface="Arial"/>
            </a:rPr>
            <a:t>Partial Equilibration</a:t>
          </a:r>
        </a:p>
      </cdr:txBody>
    </cdr:sp>
  </cdr:relSizeAnchor>
  <cdr:relSizeAnchor xmlns:cdr="http://schemas.openxmlformats.org/drawingml/2006/chartDrawing">
    <cdr:from>
      <cdr:x>0.55918</cdr:x>
      <cdr:y>0.81604</cdr:y>
    </cdr:from>
    <cdr:to>
      <cdr:x>0.64818</cdr:x>
      <cdr:y>0.8424</cdr:y>
    </cdr:to>
    <cdr:sp macro="" textlink="">
      <cdr:nvSpPr>
        <cdr:cNvPr id="150529" name="Text Box 1"/>
        <cdr:cNvSpPr txBox="1">
          <a:spLocks xmlns:a="http://schemas.openxmlformats.org/drawingml/2006/main" noChangeArrowheads="1"/>
        </cdr:cNvSpPr>
      </cdr:nvSpPr>
      <cdr:spPr bwMode="auto">
        <a:xfrm xmlns:a="http://schemas.openxmlformats.org/drawingml/2006/main">
          <a:off x="4789317" y="5484505"/>
          <a:ext cx="762260" cy="17710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wrap="none" lIns="36576" tIns="36576" rIns="36576" bIns="36576" anchor="ctr" upright="1">
          <a:spAutoFit/>
        </a:bodyPr>
        <a:lstStyle xmlns:a="http://schemas.openxmlformats.org/drawingml/2006/main"/>
        <a:p xmlns:a="http://schemas.openxmlformats.org/drawingml/2006/main">
          <a:pPr algn="ctr" rtl="0">
            <a:defRPr sz="1000"/>
          </a:pPr>
          <a:r>
            <a:rPr lang="en-NZ" sz="700" b="0" i="0" u="none" strike="noStrike" baseline="0">
              <a:solidFill>
                <a:srgbClr val="808080"/>
              </a:solidFill>
              <a:latin typeface="Arial"/>
              <a:cs typeface="Arial"/>
            </a:rPr>
            <a:t>Immature Waters</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8568070" cy="6725093"/>
    <xdr:graphicFrame macro="">
      <xdr:nvGraphicFramePr>
        <xdr:cNvPr id="2" name="Grafiek 1">
          <a:extLst>
            <a:ext uri="{FF2B5EF4-FFF2-40B4-BE49-F238E27FC236}">
              <a16:creationId xmlns:a16="http://schemas.microsoft.com/office/drawing/2014/main" id="{312BCC33-C706-403D-8D9B-53CAC0E7089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ppendix_TheNetherlands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kmc"/>
      <sheetName val="Tcsh"/>
      <sheetName val="Tgrid"/>
      <sheetName val="Ref"/>
      <sheetName val="Report"/>
      <sheetName val="Input"/>
      <sheetName val="Info"/>
    </sheetNames>
    <sheetDataSet>
      <sheetData sheetId="0" refreshError="1"/>
      <sheetData sheetId="1" refreshError="1"/>
      <sheetData sheetId="2">
        <row r="5">
          <cell r="A5">
            <v>0</v>
          </cell>
          <cell r="B5">
            <v>0</v>
          </cell>
          <cell r="F5">
            <v>5.7740000000000007E-2</v>
          </cell>
          <cell r="G5">
            <v>0.1</v>
          </cell>
          <cell r="K5">
            <v>0.11547000000000002</v>
          </cell>
          <cell r="L5">
            <v>0</v>
          </cell>
          <cell r="P5">
            <v>0.11547000000000002</v>
          </cell>
          <cell r="Q5">
            <v>0</v>
          </cell>
        </row>
        <row r="6">
          <cell r="A6">
            <v>0.57740000000000002</v>
          </cell>
          <cell r="B6">
            <v>1</v>
          </cell>
          <cell r="F6">
            <v>1.09697</v>
          </cell>
          <cell r="G6">
            <v>0.1</v>
          </cell>
          <cell r="K6">
            <v>5.7740000000000007E-2</v>
          </cell>
          <cell r="L6">
            <v>0.1</v>
          </cell>
          <cell r="P6">
            <v>0.63512999999999997</v>
          </cell>
          <cell r="Q6">
            <v>0.9</v>
          </cell>
        </row>
        <row r="7">
          <cell r="A7">
            <v>1.1547000000000001</v>
          </cell>
          <cell r="B7">
            <v>0</v>
          </cell>
          <cell r="F7">
            <v>1.0392400000000002</v>
          </cell>
          <cell r="G7">
            <v>0.2</v>
          </cell>
          <cell r="K7">
            <v>0.11548000000000001</v>
          </cell>
          <cell r="L7">
            <v>0.2</v>
          </cell>
          <cell r="P7">
            <v>0.69286000000000003</v>
          </cell>
          <cell r="Q7">
            <v>0.8</v>
          </cell>
        </row>
        <row r="8">
          <cell r="A8">
            <v>0</v>
          </cell>
          <cell r="B8">
            <v>0</v>
          </cell>
          <cell r="F8">
            <v>0.11548000000000001</v>
          </cell>
          <cell r="G8">
            <v>0.2</v>
          </cell>
          <cell r="K8">
            <v>0.23094000000000003</v>
          </cell>
          <cell r="L8">
            <v>0</v>
          </cell>
          <cell r="P8">
            <v>0.23094000000000003</v>
          </cell>
          <cell r="Q8">
            <v>0</v>
          </cell>
        </row>
        <row r="9">
          <cell r="F9">
            <v>0.17322000000000001</v>
          </cell>
          <cell r="G9">
            <v>0.3</v>
          </cell>
          <cell r="K9">
            <v>0.34641</v>
          </cell>
          <cell r="L9">
            <v>0</v>
          </cell>
          <cell r="P9">
            <v>0.34641</v>
          </cell>
          <cell r="Q9">
            <v>0</v>
          </cell>
        </row>
        <row r="10">
          <cell r="F10">
            <v>0.98150999999999999</v>
          </cell>
          <cell r="G10">
            <v>0.3</v>
          </cell>
          <cell r="K10">
            <v>0.17322000000000001</v>
          </cell>
          <cell r="L10">
            <v>0.3</v>
          </cell>
          <cell r="P10">
            <v>0.75058999999999998</v>
          </cell>
          <cell r="Q10">
            <v>0.7</v>
          </cell>
        </row>
        <row r="11">
          <cell r="F11">
            <v>0.92378000000000005</v>
          </cell>
          <cell r="G11">
            <v>0.4</v>
          </cell>
          <cell r="K11">
            <v>0.23096000000000003</v>
          </cell>
          <cell r="L11">
            <v>0.4</v>
          </cell>
          <cell r="P11">
            <v>0.80832000000000015</v>
          </cell>
          <cell r="Q11">
            <v>0.6</v>
          </cell>
        </row>
        <row r="12">
          <cell r="F12">
            <v>0.23096000000000003</v>
          </cell>
          <cell r="G12">
            <v>0.4</v>
          </cell>
          <cell r="K12">
            <v>0.46188000000000007</v>
          </cell>
          <cell r="L12">
            <v>0</v>
          </cell>
          <cell r="P12">
            <v>0.46188000000000007</v>
          </cell>
          <cell r="Q12">
            <v>0</v>
          </cell>
        </row>
        <row r="13">
          <cell r="F13">
            <v>0.28870000000000001</v>
          </cell>
          <cell r="G13">
            <v>0.5</v>
          </cell>
          <cell r="K13">
            <v>0.57735000000000003</v>
          </cell>
          <cell r="L13">
            <v>0</v>
          </cell>
          <cell r="P13">
            <v>0.57735000000000003</v>
          </cell>
          <cell r="Q13">
            <v>0</v>
          </cell>
        </row>
        <row r="14">
          <cell r="F14">
            <v>0.86604999999999999</v>
          </cell>
          <cell r="G14">
            <v>0.5</v>
          </cell>
          <cell r="K14">
            <v>0.28870000000000001</v>
          </cell>
          <cell r="L14">
            <v>0.5</v>
          </cell>
          <cell r="P14">
            <v>0.86604999999999999</v>
          </cell>
          <cell r="Q14">
            <v>0.5</v>
          </cell>
        </row>
        <row r="15">
          <cell r="F15">
            <v>0.80832000000000015</v>
          </cell>
          <cell r="G15">
            <v>0.6</v>
          </cell>
          <cell r="K15">
            <v>0.34644000000000003</v>
          </cell>
          <cell r="L15">
            <v>0.6</v>
          </cell>
          <cell r="P15">
            <v>0.92378000000000005</v>
          </cell>
          <cell r="Q15">
            <v>0.4</v>
          </cell>
        </row>
        <row r="16">
          <cell r="F16">
            <v>0.34644000000000003</v>
          </cell>
          <cell r="G16">
            <v>0.6</v>
          </cell>
          <cell r="K16">
            <v>0.69281999999999999</v>
          </cell>
          <cell r="L16">
            <v>0</v>
          </cell>
          <cell r="P16">
            <v>0.69281999999999999</v>
          </cell>
          <cell r="Q16">
            <v>0</v>
          </cell>
        </row>
        <row r="17">
          <cell r="F17">
            <v>0.40417999999999998</v>
          </cell>
          <cell r="G17">
            <v>0.7</v>
          </cell>
          <cell r="K17">
            <v>0.80828999999999995</v>
          </cell>
          <cell r="L17">
            <v>0</v>
          </cell>
          <cell r="P17">
            <v>0.80828999999999995</v>
          </cell>
          <cell r="Q17">
            <v>0</v>
          </cell>
        </row>
        <row r="18">
          <cell r="F18">
            <v>0.75058999999999998</v>
          </cell>
          <cell r="G18">
            <v>0.7</v>
          </cell>
          <cell r="K18">
            <v>0.40417999999999998</v>
          </cell>
          <cell r="L18">
            <v>0.7</v>
          </cell>
          <cell r="P18">
            <v>0.98150999999999999</v>
          </cell>
          <cell r="Q18">
            <v>0.3</v>
          </cell>
        </row>
        <row r="19">
          <cell r="F19">
            <v>0.69286000000000003</v>
          </cell>
          <cell r="G19">
            <v>0.8</v>
          </cell>
          <cell r="K19">
            <v>0.46192000000000005</v>
          </cell>
          <cell r="L19">
            <v>0.8</v>
          </cell>
          <cell r="P19">
            <v>1.0392400000000002</v>
          </cell>
          <cell r="Q19">
            <v>0.2</v>
          </cell>
        </row>
        <row r="20">
          <cell r="F20">
            <v>0.46192000000000005</v>
          </cell>
          <cell r="G20">
            <v>0.8</v>
          </cell>
          <cell r="K20">
            <v>0.92376000000000014</v>
          </cell>
          <cell r="L20">
            <v>0</v>
          </cell>
          <cell r="P20">
            <v>0.92376000000000014</v>
          </cell>
          <cell r="Q20">
            <v>0</v>
          </cell>
        </row>
        <row r="21">
          <cell r="F21">
            <v>0.51966000000000001</v>
          </cell>
          <cell r="G21">
            <v>0.9</v>
          </cell>
          <cell r="K21">
            <v>1.0392300000000001</v>
          </cell>
          <cell r="L21">
            <v>0</v>
          </cell>
          <cell r="P21">
            <v>1.0392300000000001</v>
          </cell>
          <cell r="Q21">
            <v>0</v>
          </cell>
        </row>
        <row r="22">
          <cell r="F22">
            <v>0.63512999999999997</v>
          </cell>
          <cell r="G22">
            <v>0.9</v>
          </cell>
          <cell r="K22">
            <v>0.51966000000000001</v>
          </cell>
          <cell r="L22">
            <v>0.9</v>
          </cell>
          <cell r="P22">
            <v>1.09697</v>
          </cell>
          <cell r="Q22">
            <v>0.1</v>
          </cell>
        </row>
      </sheetData>
      <sheetData sheetId="3">
        <row r="22">
          <cell r="AI22">
            <v>0.28870000000000001</v>
          </cell>
          <cell r="AJ22">
            <v>0.5</v>
          </cell>
        </row>
        <row r="23">
          <cell r="AI23">
            <v>0.57159300000000002</v>
          </cell>
          <cell r="AJ23">
            <v>0.33</v>
          </cell>
        </row>
        <row r="24">
          <cell r="AI24">
            <v>0.57735000000000003</v>
          </cell>
          <cell r="AJ24">
            <v>0</v>
          </cell>
        </row>
        <row r="25">
          <cell r="AI25">
            <v>0.57159300000000002</v>
          </cell>
          <cell r="AJ25">
            <v>0.33</v>
          </cell>
        </row>
        <row r="26">
          <cell r="AI26">
            <v>0.86604999999999999</v>
          </cell>
          <cell r="AJ26">
            <v>0.5</v>
          </cell>
        </row>
        <row r="27">
          <cell r="AI27">
            <v>0.57159300000000002</v>
          </cell>
          <cell r="AJ27">
            <v>0.33</v>
          </cell>
        </row>
        <row r="28">
          <cell r="AE28" t="str">
            <v>Mature</v>
          </cell>
          <cell r="AI28">
            <v>0.53120800000000001</v>
          </cell>
          <cell r="AJ28">
            <v>0.92</v>
          </cell>
        </row>
        <row r="29">
          <cell r="AI29">
            <v>0.71594400000000002</v>
          </cell>
          <cell r="AJ29">
            <v>0.6</v>
          </cell>
        </row>
        <row r="30">
          <cell r="AI30">
            <v>0.80832000000000015</v>
          </cell>
          <cell r="AJ30">
            <v>0.6</v>
          </cell>
        </row>
        <row r="31">
          <cell r="AS31">
            <v>1.1341606610179338</v>
          </cell>
          <cell r="AT31">
            <v>3.4185088359894172E-2</v>
          </cell>
        </row>
        <row r="32">
          <cell r="B32">
            <v>60</v>
          </cell>
          <cell r="AN32">
            <v>0.9171498147198196</v>
          </cell>
          <cell r="AO32">
            <v>0.38266370734539784</v>
          </cell>
          <cell r="AS32">
            <v>1.1247579334986173</v>
          </cell>
          <cell r="AT32">
            <v>4.8232933009450939E-2</v>
          </cell>
        </row>
        <row r="33">
          <cell r="B33">
            <v>80</v>
          </cell>
          <cell r="AN33">
            <v>0.85954254516431061</v>
          </cell>
          <cell r="AO33">
            <v>0.45251951830257164</v>
          </cell>
          <cell r="AS33">
            <v>1.1122815123748109</v>
          </cell>
          <cell r="AT33">
            <v>6.5033741390540162E-2</v>
          </cell>
        </row>
        <row r="34">
          <cell r="B34">
            <v>100</v>
          </cell>
          <cell r="AN34">
            <v>0.79915841952166744</v>
          </cell>
          <cell r="AO34">
            <v>0.50851321609254307</v>
          </cell>
          <cell r="AS34">
            <v>1.0957852825924117</v>
          </cell>
          <cell r="AT34">
            <v>8.4262753132307425E-2</v>
          </cell>
        </row>
        <row r="35">
          <cell r="B35">
            <v>120</v>
          </cell>
          <cell r="AN35">
            <v>0.7361291883260157</v>
          </cell>
          <cell r="AO35">
            <v>0.54649858163342147</v>
          </cell>
          <cell r="AS35">
            <v>1.0740301574525846</v>
          </cell>
          <cell r="AT35">
            <v>0.10532496128060537</v>
          </cell>
        </row>
        <row r="36">
          <cell r="B36">
            <v>140</v>
          </cell>
          <cell r="AN36">
            <v>0.67079112163549437</v>
          </cell>
          <cell r="AO36">
            <v>0.5645868805227473</v>
          </cell>
          <cell r="AS36">
            <v>1.0455628552042115</v>
          </cell>
          <cell r="AT36">
            <v>0.12733265059666909</v>
          </cell>
        </row>
        <row r="37">
          <cell r="B37">
            <v>160</v>
          </cell>
          <cell r="AN37">
            <v>0.60409494109712225</v>
          </cell>
          <cell r="AO37">
            <v>0.56326268002400914</v>
          </cell>
          <cell r="AS37">
            <v>1.0089339351956852</v>
          </cell>
          <cell r="AT37">
            <v>0.14911701770744962</v>
          </cell>
        </row>
        <row r="38">
          <cell r="B38">
            <v>180</v>
          </cell>
          <cell r="AN38">
            <v>0.53763749805554217</v>
          </cell>
          <cell r="AO38">
            <v>0.54512154608911634</v>
          </cell>
          <cell r="AS38">
            <v>0.96305205690973783</v>
          </cell>
          <cell r="AT38">
            <v>0.1693044427638325</v>
          </cell>
        </row>
        <row r="39">
          <cell r="B39">
            <v>200</v>
          </cell>
          <cell r="AN39">
            <v>0.47335047425979726</v>
          </cell>
          <cell r="AO39">
            <v>0.51419093393156023</v>
          </cell>
          <cell r="AS39">
            <v>0.90760001647247579</v>
          </cell>
          <cell r="AT39">
            <v>0.1864778157238158</v>
          </cell>
        </row>
        <row r="40">
          <cell r="B40">
            <v>220</v>
          </cell>
          <cell r="AN40">
            <v>0.41305373224475372</v>
          </cell>
          <cell r="AO40">
            <v>0.4750174254513152</v>
          </cell>
          <cell r="AS40">
            <v>0.84336359670852135</v>
          </cell>
          <cell r="AT40">
            <v>0.19940802397403351</v>
          </cell>
        </row>
        <row r="41">
          <cell r="B41">
            <v>240</v>
          </cell>
          <cell r="AN41">
            <v>0.35809973118058736</v>
          </cell>
          <cell r="AO41">
            <v>0.43182927973265017</v>
          </cell>
          <cell r="AS41">
            <v>0.7723052149165287</v>
          </cell>
          <cell r="AT41">
            <v>0.20729250425793086</v>
          </cell>
        </row>
        <row r="42">
          <cell r="B42">
            <v>260</v>
          </cell>
          <cell r="AN42">
            <v>0.30922427347380538</v>
          </cell>
          <cell r="AO42">
            <v>0.38800559207221957</v>
          </cell>
          <cell r="AS42">
            <v>0.69729815413659402</v>
          </cell>
          <cell r="AT42">
            <v>0.20991078566897028</v>
          </cell>
        </row>
        <row r="43">
          <cell r="B43">
            <v>280</v>
          </cell>
          <cell r="AN43">
            <v>0.26658726377408248</v>
          </cell>
          <cell r="AO43">
            <v>0.34589943314298421</v>
          </cell>
          <cell r="AS43">
            <v>0.62159598844691955</v>
          </cell>
          <cell r="AT43">
            <v>0.20763172047963263</v>
          </cell>
        </row>
        <row r="44">
          <cell r="B44">
            <v>300</v>
          </cell>
          <cell r="AN44">
            <v>0.22991901120695982</v>
          </cell>
          <cell r="AO44">
            <v>0.30692092911833335</v>
          </cell>
          <cell r="AS44">
            <v>0.54823990383549837</v>
          </cell>
          <cell r="AT44">
            <v>0.20127500288574654</v>
          </cell>
        </row>
        <row r="45">
          <cell r="B45">
            <v>320</v>
          </cell>
          <cell r="AN45">
            <v>0.19868904907255372</v>
          </cell>
          <cell r="AO45">
            <v>0.27174583175858663</v>
          </cell>
          <cell r="AS45">
            <v>0.47961269447337357</v>
          </cell>
          <cell r="AT45">
            <v>0.19189336813770325</v>
          </cell>
        </row>
        <row r="46">
          <cell r="AN46">
            <v>0.17224815623346354</v>
          </cell>
          <cell r="AO46">
            <v>0.24054507825546234</v>
          </cell>
          <cell r="AS46">
            <v>0.41724341948175275</v>
          </cell>
          <cell r="AT46">
            <v>0.18056004678120552</v>
          </cell>
        </row>
        <row r="47">
          <cell r="AN47">
            <v>0.13109550146160109</v>
          </cell>
          <cell r="AO47">
            <v>0.18934527129758802</v>
          </cell>
          <cell r="AS47">
            <v>0.31346610138629116</v>
          </cell>
          <cell r="AT47">
            <v>0.15561055171717295</v>
          </cell>
        </row>
        <row r="48">
          <cell r="AN48">
            <v>0.10172442892211928</v>
          </cell>
          <cell r="AO48">
            <v>0.15074970869021823</v>
          </cell>
          <cell r="AS48">
            <v>0.23604780938123918</v>
          </cell>
          <cell r="AT48">
            <v>0.13151924311182928</v>
          </cell>
        </row>
        <row r="49">
          <cell r="AN49">
            <v>5.1008475361819447E-2</v>
          </cell>
          <cell r="AO49">
            <v>7.9589276603966932E-2</v>
          </cell>
          <cell r="AS49">
            <v>0.10389603939018321</v>
          </cell>
          <cell r="AT49">
            <v>7.5775454654266466E-2</v>
          </cell>
        </row>
        <row r="50">
          <cell r="AN50">
            <v>0</v>
          </cell>
          <cell r="AO50">
            <v>0</v>
          </cell>
          <cell r="AS50">
            <v>0</v>
          </cell>
          <cell r="AT50">
            <v>0</v>
          </cell>
        </row>
      </sheetData>
      <sheetData sheetId="4" refreshError="1"/>
      <sheetData sheetId="5">
        <row r="7">
          <cell r="CQ7" t="str">
            <v>Na</v>
          </cell>
          <cell r="CR7" t="str">
            <v>10 K</v>
          </cell>
          <cell r="CS7" t="str">
            <v>1000 Mg^0.5</v>
          </cell>
        </row>
        <row r="8">
          <cell r="CG8">
            <v>0.57855636856368564</v>
          </cell>
          <cell r="CH8">
            <v>0.99799693649110399</v>
          </cell>
          <cell r="CT8">
            <v>0.78870758387553663</v>
          </cell>
          <cell r="CU8">
            <v>0.56790863568928707</v>
          </cell>
        </row>
        <row r="9">
          <cell r="CG9">
            <v>0.57854910560103356</v>
          </cell>
          <cell r="CH9">
            <v>0.99800951740683619</v>
          </cell>
          <cell r="CT9">
            <v>0.77487822563117292</v>
          </cell>
          <cell r="CU9">
            <v>0.51300473065511243</v>
          </cell>
        </row>
        <row r="10">
          <cell r="CG10">
            <v>0.57859312075583114</v>
          </cell>
          <cell r="CH10">
            <v>0.99793327428402712</v>
          </cell>
          <cell r="CT10">
            <v>0.78903380141619017</v>
          </cell>
          <cell r="CU10">
            <v>0.56791346232756068</v>
          </cell>
        </row>
        <row r="11">
          <cell r="CG11">
            <v>0.57496744542320954</v>
          </cell>
          <cell r="CH11">
            <v>0.99578705476828799</v>
          </cell>
          <cell r="CT11">
            <v>0.74992686002522069</v>
          </cell>
          <cell r="CU11">
            <v>0.54224464060529631</v>
          </cell>
        </row>
        <row r="12">
          <cell r="CG12">
            <v>0.57510848940152115</v>
          </cell>
          <cell r="CH12">
            <v>0.99547391194701429</v>
          </cell>
          <cell r="CT12">
            <v>0.74656914954352294</v>
          </cell>
          <cell r="CU12">
            <v>0.53595495992326059</v>
          </cell>
        </row>
        <row r="13">
          <cell r="CG13" t="e">
            <v>#DIV/0!</v>
          </cell>
          <cell r="CH13">
            <v>-1</v>
          </cell>
          <cell r="CT13">
            <v>0.76124719280220932</v>
          </cell>
          <cell r="CU13">
            <v>0.5380477630361169</v>
          </cell>
        </row>
        <row r="14">
          <cell r="CG14" t="e">
            <v>#DIV/0!</v>
          </cell>
          <cell r="CH14">
            <v>-1</v>
          </cell>
          <cell r="CT14">
            <v>0.7618556154083167</v>
          </cell>
          <cell r="CU14">
            <v>0.54656552997222385</v>
          </cell>
        </row>
        <row r="15">
          <cell r="CG15">
            <v>0.579579461446741</v>
          </cell>
          <cell r="CH15">
            <v>0.98966613672496029</v>
          </cell>
          <cell r="CT15">
            <v>0.62493208006947154</v>
          </cell>
          <cell r="CU15">
            <v>0.38374178006418758</v>
          </cell>
        </row>
        <row r="16">
          <cell r="CG16" t="e">
            <v>#DIV/0!</v>
          </cell>
          <cell r="CH16">
            <v>-1</v>
          </cell>
          <cell r="CT16">
            <v>0.66564531853171371</v>
          </cell>
          <cell r="CU16">
            <v>0.39727381937910278</v>
          </cell>
        </row>
        <row r="17">
          <cell r="CG17" t="e">
            <v>#DIV/0!</v>
          </cell>
          <cell r="CH17">
            <v>-1</v>
          </cell>
          <cell r="CT17">
            <v>0.74246277825689033</v>
          </cell>
          <cell r="CU17">
            <v>0.36563242589775052</v>
          </cell>
        </row>
        <row r="18">
          <cell r="CG18">
            <v>0.58151714728682169</v>
          </cell>
          <cell r="CH18">
            <v>0.99224806201550386</v>
          </cell>
          <cell r="CT18">
            <v>0.64243122963490573</v>
          </cell>
          <cell r="CU18">
            <v>0.37845784392860088</v>
          </cell>
        </row>
        <row r="19">
          <cell r="CG19">
            <v>0.58268386060703392</v>
          </cell>
          <cell r="CH19">
            <v>0.97960494620202343</v>
          </cell>
          <cell r="CT19">
            <v>0.71300512731458421</v>
          </cell>
          <cell r="CU19">
            <v>0.35673805256382457</v>
          </cell>
        </row>
        <row r="20">
          <cell r="CG20">
            <v>0.57793267704423812</v>
          </cell>
          <cell r="CH20">
            <v>0.99673906355749708</v>
          </cell>
          <cell r="CT20">
            <v>0.74541091918150515</v>
          </cell>
          <cell r="CU20">
            <v>0.45139068863321691</v>
          </cell>
        </row>
        <row r="21">
          <cell r="CG21">
            <v>0.57764198825503354</v>
          </cell>
          <cell r="CH21">
            <v>0.9962248322147651</v>
          </cell>
          <cell r="CT21">
            <v>0.59541250000000001</v>
          </cell>
          <cell r="CU21">
            <v>0.40625</v>
          </cell>
        </row>
        <row r="22">
          <cell r="CG22">
            <v>1.1547000000000001</v>
          </cell>
          <cell r="CH22">
            <v>0</v>
          </cell>
          <cell r="CT22">
            <v>0.65320473595166695</v>
          </cell>
          <cell r="CU22">
            <v>0.61572324130514211</v>
          </cell>
        </row>
        <row r="23">
          <cell r="CG23">
            <v>0.57507985025929864</v>
          </cell>
          <cell r="CH23">
            <v>0.9959817288869045</v>
          </cell>
          <cell r="CT23">
            <v>0.62618514658232494</v>
          </cell>
          <cell r="CU23">
            <v>0.60321485165275868</v>
          </cell>
        </row>
        <row r="24">
          <cell r="CG24">
            <v>0.57525239107332626</v>
          </cell>
          <cell r="CH24">
            <v>0.99628055260361315</v>
          </cell>
          <cell r="CT24">
            <v>0.62818952251703553</v>
          </cell>
          <cell r="CU24">
            <v>0.60567658410543523</v>
          </cell>
        </row>
        <row r="25">
          <cell r="CG25">
            <v>0.57489509992176946</v>
          </cell>
          <cell r="CH25">
            <v>0.99566175947656643</v>
          </cell>
          <cell r="CT25">
            <v>0.62404000805189397</v>
          </cell>
          <cell r="CU25">
            <v>0.60072558428262146</v>
          </cell>
        </row>
        <row r="26">
          <cell r="CG26">
            <v>0.57969999999999999</v>
          </cell>
          <cell r="CH26">
            <v>0.99601593625498008</v>
          </cell>
          <cell r="CT26">
            <v>0.63377927051215166</v>
          </cell>
          <cell r="CU26">
            <v>0.60154245733173395</v>
          </cell>
        </row>
        <row r="27">
          <cell r="CG27">
            <v>0.58036005969235482</v>
          </cell>
          <cell r="CH27">
            <v>0.99487257978112809</v>
          </cell>
          <cell r="CT27">
            <v>0.63593176465867263</v>
          </cell>
          <cell r="CU27">
            <v>0.54556679734874303</v>
          </cell>
        </row>
        <row r="28">
          <cell r="CG28">
            <v>0.57990446625417824</v>
          </cell>
          <cell r="CH28">
            <v>0.99566175947656643</v>
          </cell>
          <cell r="CT28">
            <v>0.62766943686645271</v>
          </cell>
          <cell r="CU28">
            <v>0.56868768428035188</v>
          </cell>
        </row>
        <row r="29">
          <cell r="CG29">
            <v>0.57958543534568641</v>
          </cell>
          <cell r="CH29">
            <v>0.99621438533572426</v>
          </cell>
          <cell r="CT29">
            <v>0.62178860153617155</v>
          </cell>
          <cell r="CU29">
            <v>0.57503334781403237</v>
          </cell>
        </row>
        <row r="30">
          <cell r="CG30">
            <v>0.57962362863594108</v>
          </cell>
          <cell r="CH30">
            <v>0.99614822685615623</v>
          </cell>
          <cell r="CT30">
            <v>0.62615734173390614</v>
          </cell>
          <cell r="CU30">
            <v>0.58259957607474333</v>
          </cell>
        </row>
        <row r="31">
          <cell r="CG31">
            <v>0.57954723698193411</v>
          </cell>
          <cell r="CH31">
            <v>0.99628055260361315</v>
          </cell>
          <cell r="CT31">
            <v>0.62569560063489849</v>
          </cell>
          <cell r="CU31">
            <v>0.58310854193460526</v>
          </cell>
        </row>
        <row r="32">
          <cell r="CG32">
            <v>0.57947082502989233</v>
          </cell>
          <cell r="CH32">
            <v>0.99641291351135908</v>
          </cell>
          <cell r="CT32">
            <v>0.62854558786126402</v>
          </cell>
          <cell r="CU32">
            <v>0.60291213789961107</v>
          </cell>
        </row>
        <row r="33">
          <cell r="CG33">
            <v>0.57927014702217805</v>
          </cell>
          <cell r="CH33">
            <v>0.99676052828308004</v>
          </cell>
          <cell r="CT33">
            <v>0.63924276772962996</v>
          </cell>
          <cell r="CU33">
            <v>0.60011263315808794</v>
          </cell>
        </row>
        <row r="34">
          <cell r="CG34">
            <v>0.57919844236760121</v>
          </cell>
          <cell r="CH34">
            <v>0.99688473520249221</v>
          </cell>
          <cell r="CT34">
            <v>0.64819365152982855</v>
          </cell>
          <cell r="CU34">
            <v>0.60407529580086461</v>
          </cell>
        </row>
        <row r="35">
          <cell r="CG35">
            <v>0.57990446625417824</v>
          </cell>
          <cell r="CH35">
            <v>0.99566175947656643</v>
          </cell>
          <cell r="CT35">
            <v>0.62404000805189397</v>
          </cell>
          <cell r="CU35">
            <v>0.60072558428262146</v>
          </cell>
        </row>
        <row r="36">
          <cell r="CG36">
            <v>0.57723010638923178</v>
          </cell>
          <cell r="CH36">
            <v>0.9957091635807912</v>
          </cell>
          <cell r="CT36">
            <v>0.7887368221557316</v>
          </cell>
          <cell r="CU36">
            <v>0.56792968870330007</v>
          </cell>
        </row>
        <row r="37">
          <cell r="CG37">
            <v>0.57702782897937177</v>
          </cell>
          <cell r="CH37">
            <v>0.99538528286506878</v>
          </cell>
          <cell r="CT37">
            <v>0.78421000652960293</v>
          </cell>
          <cell r="CU37">
            <v>0.5191827952696294</v>
          </cell>
        </row>
        <row r="38">
          <cell r="CG38" t="e">
            <v>#DIV/0!</v>
          </cell>
          <cell r="CH38">
            <v>-1</v>
          </cell>
          <cell r="CT38">
            <v>0.79057119723166314</v>
          </cell>
          <cell r="CU38">
            <v>0.56322048786175904</v>
          </cell>
        </row>
        <row r="39">
          <cell r="CG39" t="e">
            <v>#DIV/0!</v>
          </cell>
          <cell r="CH39">
            <v>-1</v>
          </cell>
          <cell r="CT39">
            <v>0.56209521561148867</v>
          </cell>
          <cell r="CU39">
            <v>0.9270354616935399</v>
          </cell>
        </row>
        <row r="40">
          <cell r="CG40" t="e">
            <v>#DIV/0!</v>
          </cell>
          <cell r="CH40">
            <v>-1</v>
          </cell>
          <cell r="CT40">
            <v>0.56216667100801099</v>
          </cell>
          <cell r="CU40">
            <v>0.92766643678375826</v>
          </cell>
        </row>
        <row r="41">
          <cell r="CG41" t="e">
            <v>#DIV/0!</v>
          </cell>
          <cell r="CH41">
            <v>-1</v>
          </cell>
          <cell r="CT41">
            <v>0.79005043730975277</v>
          </cell>
          <cell r="CU41">
            <v>0.56432117727096165</v>
          </cell>
        </row>
        <row r="42">
          <cell r="CG42">
            <v>0.57722972017673058</v>
          </cell>
          <cell r="CH42">
            <v>0.9955817378497791</v>
          </cell>
          <cell r="CT42">
            <v>0.78903380141619017</v>
          </cell>
          <cell r="CU42">
            <v>0.56791346232756068</v>
          </cell>
        </row>
        <row r="43">
          <cell r="CG43">
            <v>0.57723034385964922</v>
          </cell>
          <cell r="CH43">
            <v>0.99547049441786284</v>
          </cell>
          <cell r="CT43">
            <v>0.77751270982358567</v>
          </cell>
          <cell r="CU43">
            <v>0.53973944484799141</v>
          </cell>
        </row>
        <row r="44">
          <cell r="CG44">
            <v>0.57844405392578147</v>
          </cell>
          <cell r="CH44">
            <v>0.99667774086378735</v>
          </cell>
          <cell r="CT44">
            <v>0.79424989106809796</v>
          </cell>
          <cell r="CU44">
            <v>0.55624318598731615</v>
          </cell>
        </row>
        <row r="45">
          <cell r="CG45">
            <v>0.57851270727714399</v>
          </cell>
          <cell r="CH45">
            <v>0.99677862272919304</v>
          </cell>
          <cell r="CT45">
            <v>0.79609094702951522</v>
          </cell>
          <cell r="CU45">
            <v>0.55550089167511518</v>
          </cell>
        </row>
        <row r="46">
          <cell r="CG46">
            <v>0.4971649827784157</v>
          </cell>
          <cell r="CH46">
            <v>0.41791044776119407</v>
          </cell>
          <cell r="CT46">
            <v>1.1439041431853947</v>
          </cell>
          <cell r="CU46">
            <v>1.6555230199900621E-2</v>
          </cell>
        </row>
        <row r="47">
          <cell r="CG47">
            <v>0.57759636074666321</v>
          </cell>
          <cell r="CH47">
            <v>0.99463193915116521</v>
          </cell>
          <cell r="CT47">
            <v>0.83124272395298682</v>
          </cell>
          <cell r="CU47">
            <v>0.50195679722780639</v>
          </cell>
        </row>
        <row r="48">
          <cell r="CG48">
            <v>0.57891041782288122</v>
          </cell>
          <cell r="CH48">
            <v>0.99738365178783794</v>
          </cell>
          <cell r="CT48">
            <v>0.56704421069610444</v>
          </cell>
          <cell r="CU48">
            <v>0.9266199570155117</v>
          </cell>
        </row>
        <row r="49">
          <cell r="CG49">
            <v>0.57747415663330282</v>
          </cell>
          <cell r="CH49">
            <v>0.99422980835871899</v>
          </cell>
          <cell r="CT49">
            <v>0.82998781366921281</v>
          </cell>
          <cell r="CU49">
            <v>0.50383394960956129</v>
          </cell>
        </row>
        <row r="50">
          <cell r="CG50">
            <v>0.57774445107843864</v>
          </cell>
          <cell r="CH50">
            <v>0.99477572953205462</v>
          </cell>
          <cell r="CT50">
            <v>0.82435638000336797</v>
          </cell>
          <cell r="CU50">
            <v>0.50489640520363166</v>
          </cell>
        </row>
        <row r="51">
          <cell r="CG51">
            <v>0.57828561565017267</v>
          </cell>
          <cell r="CH51">
            <v>0.9953970080552359</v>
          </cell>
          <cell r="CT51">
            <v>0.82985118212801823</v>
          </cell>
          <cell r="CU51">
            <v>0.5016422158132845</v>
          </cell>
        </row>
        <row r="52">
          <cell r="CG52" t="e">
            <v>#DIV/0!</v>
          </cell>
          <cell r="CH52">
            <v>-1</v>
          </cell>
          <cell r="CT52">
            <v>0.83725630309359744</v>
          </cell>
          <cell r="CU52">
            <v>0.49254629297523084</v>
          </cell>
        </row>
        <row r="53">
          <cell r="CG53" t="e">
            <v>#DIV/0!</v>
          </cell>
          <cell r="CH53">
            <v>-1</v>
          </cell>
          <cell r="CT53">
            <v>0.83703122583962408</v>
          </cell>
          <cell r="CU53">
            <v>0.49246698238715042</v>
          </cell>
        </row>
        <row r="54">
          <cell r="CG54" t="e">
            <v>#DIV/0!</v>
          </cell>
          <cell r="CH54">
            <v>-1</v>
          </cell>
          <cell r="CT54">
            <v>0.82764568034212505</v>
          </cell>
          <cell r="CU54">
            <v>0.50736899058483165</v>
          </cell>
        </row>
        <row r="55">
          <cell r="CG55">
            <v>0.57888358496627046</v>
          </cell>
          <cell r="CH55">
            <v>0.99743013170575012</v>
          </cell>
          <cell r="CT55">
            <v>0.83673968715797986</v>
          </cell>
          <cell r="CU55">
            <v>0.50294831640504034</v>
          </cell>
        </row>
        <row r="56">
          <cell r="CG56">
            <v>0.5789220715630885</v>
          </cell>
          <cell r="CH56">
            <v>0.99736346516007535</v>
          </cell>
          <cell r="CT56">
            <v>0.80792751264643492</v>
          </cell>
          <cell r="CU56">
            <v>0.5237551961666792</v>
          </cell>
        </row>
        <row r="57">
          <cell r="CG57">
            <v>0.57763973247424205</v>
          </cell>
          <cell r="CH57">
            <v>0.99468511535378124</v>
          </cell>
          <cell r="CT57">
            <v>0.82050886722163452</v>
          </cell>
          <cell r="CU57">
            <v>0.51521881554807292</v>
          </cell>
        </row>
      </sheetData>
      <sheetData sheetId="6" refreshError="1"/>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A1BE8-2E76-4262-950D-E6AAD85025BB}">
  <dimension ref="A1:D21"/>
  <sheetViews>
    <sheetView tabSelected="1" workbookViewId="0">
      <selection activeCell="D1" sqref="D1"/>
    </sheetView>
  </sheetViews>
  <sheetFormatPr defaultRowHeight="14.4" x14ac:dyDescent="0.3"/>
  <cols>
    <col min="1" max="16384" width="8.88671875" style="49"/>
  </cols>
  <sheetData>
    <row r="1" spans="1:4" ht="18" x14ac:dyDescent="0.35">
      <c r="A1" s="48" t="s">
        <v>337</v>
      </c>
    </row>
    <row r="2" spans="1:4" ht="21" x14ac:dyDescent="0.4">
      <c r="A2" s="254" t="s">
        <v>203</v>
      </c>
    </row>
    <row r="4" spans="1:4" s="50" customFormat="1" x14ac:dyDescent="0.3">
      <c r="A4" s="50" t="s">
        <v>338</v>
      </c>
    </row>
    <row r="5" spans="1:4" s="50" customFormat="1" x14ac:dyDescent="0.3">
      <c r="A5" s="50" t="s">
        <v>339</v>
      </c>
      <c r="C5" s="51" t="s">
        <v>340</v>
      </c>
    </row>
    <row r="6" spans="1:4" s="50" customFormat="1" x14ac:dyDescent="0.3">
      <c r="A6" s="50" t="s">
        <v>341</v>
      </c>
    </row>
    <row r="9" spans="1:4" x14ac:dyDescent="0.3">
      <c r="A9" s="49" t="s">
        <v>342</v>
      </c>
    </row>
    <row r="10" spans="1:4" x14ac:dyDescent="0.3">
      <c r="A10" s="49" t="s">
        <v>343</v>
      </c>
      <c r="D10" s="52" t="s">
        <v>344</v>
      </c>
    </row>
    <row r="11" spans="1:4" x14ac:dyDescent="0.3">
      <c r="A11" s="49" t="s">
        <v>345</v>
      </c>
      <c r="D11" s="53" t="s">
        <v>346</v>
      </c>
    </row>
    <row r="12" spans="1:4" x14ac:dyDescent="0.3">
      <c r="A12" s="49" t="s">
        <v>347</v>
      </c>
      <c r="D12" s="53" t="s">
        <v>348</v>
      </c>
    </row>
    <row r="13" spans="1:4" x14ac:dyDescent="0.3">
      <c r="A13" s="49" t="s">
        <v>358</v>
      </c>
      <c r="D13" s="53" t="s">
        <v>349</v>
      </c>
    </row>
    <row r="14" spans="1:4" x14ac:dyDescent="0.3">
      <c r="A14" s="49" t="s">
        <v>359</v>
      </c>
      <c r="D14" s="53" t="s">
        <v>350</v>
      </c>
    </row>
    <row r="15" spans="1:4" x14ac:dyDescent="0.3">
      <c r="A15" s="49" t="s">
        <v>360</v>
      </c>
      <c r="D15" s="53" t="s">
        <v>351</v>
      </c>
    </row>
    <row r="16" spans="1:4" x14ac:dyDescent="0.3">
      <c r="A16" s="49" t="s">
        <v>361</v>
      </c>
      <c r="D16" s="53" t="s">
        <v>352</v>
      </c>
    </row>
    <row r="17" spans="1:4" x14ac:dyDescent="0.3">
      <c r="A17" s="49" t="s">
        <v>458</v>
      </c>
      <c r="D17" s="53" t="s">
        <v>463</v>
      </c>
    </row>
    <row r="18" spans="1:4" x14ac:dyDescent="0.3">
      <c r="A18" s="49" t="s">
        <v>459</v>
      </c>
      <c r="D18" s="53" t="s">
        <v>464</v>
      </c>
    </row>
    <row r="19" spans="1:4" x14ac:dyDescent="0.3">
      <c r="A19" s="49" t="s">
        <v>460</v>
      </c>
      <c r="D19" s="53" t="s">
        <v>465</v>
      </c>
    </row>
    <row r="20" spans="1:4" x14ac:dyDescent="0.3">
      <c r="A20" s="49" t="s">
        <v>461</v>
      </c>
      <c r="D20" s="53" t="s">
        <v>466</v>
      </c>
    </row>
    <row r="21" spans="1:4" x14ac:dyDescent="0.3">
      <c r="A21" s="49" t="s">
        <v>462</v>
      </c>
      <c r="D21" s="53" t="s">
        <v>467</v>
      </c>
    </row>
  </sheetData>
  <pageMargins left="0.7" right="0.7" top="0.75" bottom="0.75" header="0.3" footer="0.3"/>
  <pageSetup paperSize="9" orientation="portrait" horizontalDpi="90" verticalDpi="9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8497A-FF15-49C8-8B9E-88302D4DE03D}">
  <dimension ref="A48:H104"/>
  <sheetViews>
    <sheetView zoomScale="54" zoomScaleNormal="56" workbookViewId="0">
      <selection activeCell="R192" sqref="R192"/>
    </sheetView>
  </sheetViews>
  <sheetFormatPr defaultRowHeight="14.4" x14ac:dyDescent="0.3"/>
  <cols>
    <col min="1" max="16384" width="8.88671875" style="11"/>
  </cols>
  <sheetData>
    <row r="48" spans="1:1" x14ac:dyDescent="0.3">
      <c r="A48" s="32"/>
    </row>
    <row r="81" spans="1:1" ht="36.6" x14ac:dyDescent="0.7">
      <c r="A81" s="33"/>
    </row>
    <row r="104" spans="8:8" ht="36.6" x14ac:dyDescent="0.7">
      <c r="H104" s="33"/>
    </row>
  </sheetData>
  <pageMargins left="0.7" right="0.7" top="0.75" bottom="0.75" header="0.3" footer="0.3"/>
  <pageSetup paperSize="9"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6A61B-A52E-4593-B84A-04CAA72EB078}">
  <dimension ref="A1:DD330"/>
  <sheetViews>
    <sheetView showZeros="0" topLeftCell="E1" zoomScale="60" zoomScaleNormal="60" workbookViewId="0">
      <selection activeCell="AK15" sqref="AK15"/>
    </sheetView>
  </sheetViews>
  <sheetFormatPr defaultColWidth="8.77734375" defaultRowHeight="13.2" x14ac:dyDescent="0.25"/>
  <cols>
    <col min="1" max="1" width="16.77734375" style="137" customWidth="1"/>
    <col min="2" max="2" width="18.6640625" style="137" customWidth="1"/>
    <col min="3" max="6" width="10.33203125" style="137" customWidth="1"/>
    <col min="7" max="7" width="11.77734375" style="137" customWidth="1"/>
    <col min="8" max="8" width="10.33203125" style="137" customWidth="1"/>
    <col min="9" max="9" width="10.109375" style="137" customWidth="1"/>
    <col min="10" max="10" width="9.33203125" style="137" customWidth="1"/>
    <col min="11" max="13" width="9.33203125" style="137" bestFit="1" customWidth="1"/>
    <col min="14" max="14" width="11.6640625" style="137" bestFit="1" customWidth="1"/>
    <col min="15" max="15" width="8.77734375" style="137"/>
    <col min="16" max="16" width="9.44140625" style="253" bestFit="1" customWidth="1"/>
    <col min="17" max="21" width="8.77734375" style="137"/>
    <col min="22" max="22" width="10.109375" style="137" bestFit="1" customWidth="1"/>
    <col min="23" max="23" width="9.44140625" style="137" bestFit="1" customWidth="1"/>
    <col min="24" max="24" width="8.77734375" style="137"/>
    <col min="25" max="25" width="10.109375" style="137" customWidth="1"/>
    <col min="26" max="26" width="8.77734375" style="137"/>
    <col min="27" max="27" width="10.44140625" style="137" customWidth="1"/>
    <col min="28" max="29" width="8.77734375" style="137"/>
    <col min="30" max="30" width="10.109375" style="137" customWidth="1"/>
    <col min="31" max="31" width="8.77734375" style="137"/>
    <col min="32" max="32" width="9" style="137" customWidth="1"/>
    <col min="33" max="33" width="8.88671875" style="137" customWidth="1"/>
    <col min="34" max="34" width="8.77734375" style="137" customWidth="1"/>
    <col min="35" max="36" width="8.88671875" style="137" customWidth="1"/>
    <col min="37" max="37" width="9" style="137" customWidth="1"/>
    <col min="38" max="38" width="8.44140625" style="137" customWidth="1"/>
    <col min="39" max="39" width="8.6640625" style="137" customWidth="1"/>
    <col min="40" max="40" width="8.109375" style="137" customWidth="1"/>
    <col min="41" max="41" width="8.21875" style="137" customWidth="1"/>
    <col min="42" max="44" width="8.109375" style="137" customWidth="1"/>
    <col min="45" max="45" width="8.21875" style="137" customWidth="1"/>
    <col min="46" max="46" width="8.6640625" style="137" customWidth="1"/>
    <col min="47" max="48" width="8.77734375" style="137" customWidth="1"/>
    <col min="49" max="50" width="8.44140625" style="137" customWidth="1"/>
    <col min="51" max="51" width="8.6640625" style="137" customWidth="1"/>
    <col min="52" max="52" width="8.44140625" style="137" customWidth="1"/>
    <col min="53" max="55" width="8.88671875" style="137" customWidth="1"/>
    <col min="56" max="56" width="9.109375" style="137" customWidth="1"/>
    <col min="57" max="57" width="9" style="137" customWidth="1"/>
    <col min="58" max="58" width="9.109375" style="137" customWidth="1"/>
    <col min="59" max="59" width="9.33203125" style="137" customWidth="1"/>
    <col min="60" max="60" width="9" style="137" customWidth="1"/>
    <col min="61" max="61" width="9.109375" style="137" customWidth="1"/>
    <col min="62" max="62" width="9.21875" style="137" customWidth="1"/>
    <col min="63" max="64" width="9.109375" style="137" customWidth="1"/>
    <col min="65" max="65" width="10.77734375" style="137" customWidth="1"/>
    <col min="66" max="66" width="9.109375" style="137" hidden="1" customWidth="1"/>
    <col min="67" max="67" width="9.44140625" style="137" hidden="1" customWidth="1"/>
    <col min="68" max="100" width="9.109375" style="137" hidden="1" customWidth="1"/>
    <col min="101" max="101" width="10.109375" style="137" hidden="1" customWidth="1"/>
    <col min="102" max="102" width="9.109375" style="137" hidden="1" customWidth="1"/>
    <col min="103" max="103" width="10.77734375" style="137" hidden="1" customWidth="1"/>
    <col min="104" max="104" width="9.109375" style="137" hidden="1" customWidth="1"/>
    <col min="105" max="105" width="9.88671875" style="137" customWidth="1"/>
    <col min="106" max="106" width="10.109375" style="137" customWidth="1"/>
    <col min="107" max="107" width="1.21875" style="137" customWidth="1"/>
    <col min="108" max="108" width="10.77734375" style="137" customWidth="1"/>
    <col min="109" max="256" width="8.77734375" style="137"/>
    <col min="257" max="257" width="16.77734375" style="137" customWidth="1"/>
    <col min="258" max="258" width="18.6640625" style="137" customWidth="1"/>
    <col min="259" max="262" width="10.33203125" style="137" customWidth="1"/>
    <col min="263" max="263" width="11.77734375" style="137" customWidth="1"/>
    <col min="264" max="264" width="10.33203125" style="137" customWidth="1"/>
    <col min="265" max="265" width="10.109375" style="137" customWidth="1"/>
    <col min="266" max="266" width="9.33203125" style="137" customWidth="1"/>
    <col min="267" max="269" width="9.33203125" style="137" bestFit="1" customWidth="1"/>
    <col min="270" max="270" width="11.6640625" style="137" bestFit="1" customWidth="1"/>
    <col min="271" max="271" width="8.77734375" style="137"/>
    <col min="272" max="272" width="9.44140625" style="137" bestFit="1" customWidth="1"/>
    <col min="273" max="277" width="8.77734375" style="137"/>
    <col min="278" max="278" width="10.109375" style="137" bestFit="1" customWidth="1"/>
    <col min="279" max="279" width="9.44140625" style="137" bestFit="1" customWidth="1"/>
    <col min="280" max="280" width="8.77734375" style="137"/>
    <col min="281" max="281" width="10.109375" style="137" customWidth="1"/>
    <col min="282" max="282" width="8.77734375" style="137"/>
    <col min="283" max="283" width="10.44140625" style="137" customWidth="1"/>
    <col min="284" max="285" width="8.77734375" style="137"/>
    <col min="286" max="286" width="10.109375" style="137" customWidth="1"/>
    <col min="287" max="287" width="8.77734375" style="137"/>
    <col min="288" max="288" width="9" style="137" customWidth="1"/>
    <col min="289" max="289" width="8.88671875" style="137" customWidth="1"/>
    <col min="290" max="290" width="8.77734375" style="137"/>
    <col min="291" max="292" width="8.88671875" style="137" customWidth="1"/>
    <col min="293" max="293" width="9" style="137" customWidth="1"/>
    <col min="294" max="294" width="8.44140625" style="137" customWidth="1"/>
    <col min="295" max="295" width="8.6640625" style="137" customWidth="1"/>
    <col min="296" max="296" width="8.109375" style="137" customWidth="1"/>
    <col min="297" max="297" width="8.21875" style="137" customWidth="1"/>
    <col min="298" max="300" width="8.109375" style="137" customWidth="1"/>
    <col min="301" max="301" width="8.21875" style="137" customWidth="1"/>
    <col min="302" max="302" width="8.6640625" style="137" customWidth="1"/>
    <col min="303" max="304" width="8.77734375" style="137"/>
    <col min="305" max="306" width="8.44140625" style="137" customWidth="1"/>
    <col min="307" max="307" width="8.6640625" style="137" customWidth="1"/>
    <col min="308" max="308" width="8.44140625" style="137" customWidth="1"/>
    <col min="309" max="311" width="8.88671875" style="137" customWidth="1"/>
    <col min="312" max="312" width="9.109375" style="137" customWidth="1"/>
    <col min="313" max="313" width="9" style="137" customWidth="1"/>
    <col min="314" max="314" width="9.109375" style="137" customWidth="1"/>
    <col min="315" max="315" width="9.33203125" style="137" customWidth="1"/>
    <col min="316" max="316" width="9" style="137" customWidth="1"/>
    <col min="317" max="317" width="9.109375" style="137" customWidth="1"/>
    <col min="318" max="318" width="9.21875" style="137" customWidth="1"/>
    <col min="319" max="320" width="9.109375" style="137" customWidth="1"/>
    <col min="321" max="321" width="10.77734375" style="137" customWidth="1"/>
    <col min="322" max="360" width="0" style="137" hidden="1" customWidth="1"/>
    <col min="361" max="361" width="9.88671875" style="137" customWidth="1"/>
    <col min="362" max="362" width="10.109375" style="137" customWidth="1"/>
    <col min="363" max="363" width="1.21875" style="137" customWidth="1"/>
    <col min="364" max="364" width="10.77734375" style="137" customWidth="1"/>
    <col min="365" max="512" width="8.77734375" style="137"/>
    <col min="513" max="513" width="16.77734375" style="137" customWidth="1"/>
    <col min="514" max="514" width="18.6640625" style="137" customWidth="1"/>
    <col min="515" max="518" width="10.33203125" style="137" customWidth="1"/>
    <col min="519" max="519" width="11.77734375" style="137" customWidth="1"/>
    <col min="520" max="520" width="10.33203125" style="137" customWidth="1"/>
    <col min="521" max="521" width="10.109375" style="137" customWidth="1"/>
    <col min="522" max="522" width="9.33203125" style="137" customWidth="1"/>
    <col min="523" max="525" width="9.33203125" style="137" bestFit="1" customWidth="1"/>
    <col min="526" max="526" width="11.6640625" style="137" bestFit="1" customWidth="1"/>
    <col min="527" max="527" width="8.77734375" style="137"/>
    <col min="528" max="528" width="9.44140625" style="137" bestFit="1" customWidth="1"/>
    <col min="529" max="533" width="8.77734375" style="137"/>
    <col min="534" max="534" width="10.109375" style="137" bestFit="1" customWidth="1"/>
    <col min="535" max="535" width="9.44140625" style="137" bestFit="1" customWidth="1"/>
    <col min="536" max="536" width="8.77734375" style="137"/>
    <col min="537" max="537" width="10.109375" style="137" customWidth="1"/>
    <col min="538" max="538" width="8.77734375" style="137"/>
    <col min="539" max="539" width="10.44140625" style="137" customWidth="1"/>
    <col min="540" max="541" width="8.77734375" style="137"/>
    <col min="542" max="542" width="10.109375" style="137" customWidth="1"/>
    <col min="543" max="543" width="8.77734375" style="137"/>
    <col min="544" max="544" width="9" style="137" customWidth="1"/>
    <col min="545" max="545" width="8.88671875" style="137" customWidth="1"/>
    <col min="546" max="546" width="8.77734375" style="137"/>
    <col min="547" max="548" width="8.88671875" style="137" customWidth="1"/>
    <col min="549" max="549" width="9" style="137" customWidth="1"/>
    <col min="550" max="550" width="8.44140625" style="137" customWidth="1"/>
    <col min="551" max="551" width="8.6640625" style="137" customWidth="1"/>
    <col min="552" max="552" width="8.109375" style="137" customWidth="1"/>
    <col min="553" max="553" width="8.21875" style="137" customWidth="1"/>
    <col min="554" max="556" width="8.109375" style="137" customWidth="1"/>
    <col min="557" max="557" width="8.21875" style="137" customWidth="1"/>
    <col min="558" max="558" width="8.6640625" style="137" customWidth="1"/>
    <col min="559" max="560" width="8.77734375" style="137"/>
    <col min="561" max="562" width="8.44140625" style="137" customWidth="1"/>
    <col min="563" max="563" width="8.6640625" style="137" customWidth="1"/>
    <col min="564" max="564" width="8.44140625" style="137" customWidth="1"/>
    <col min="565" max="567" width="8.88671875" style="137" customWidth="1"/>
    <col min="568" max="568" width="9.109375" style="137" customWidth="1"/>
    <col min="569" max="569" width="9" style="137" customWidth="1"/>
    <col min="570" max="570" width="9.109375" style="137" customWidth="1"/>
    <col min="571" max="571" width="9.33203125" style="137" customWidth="1"/>
    <col min="572" max="572" width="9" style="137" customWidth="1"/>
    <col min="573" max="573" width="9.109375" style="137" customWidth="1"/>
    <col min="574" max="574" width="9.21875" style="137" customWidth="1"/>
    <col min="575" max="576" width="9.109375" style="137" customWidth="1"/>
    <col min="577" max="577" width="10.77734375" style="137" customWidth="1"/>
    <col min="578" max="616" width="0" style="137" hidden="1" customWidth="1"/>
    <col min="617" max="617" width="9.88671875" style="137" customWidth="1"/>
    <col min="618" max="618" width="10.109375" style="137" customWidth="1"/>
    <col min="619" max="619" width="1.21875" style="137" customWidth="1"/>
    <col min="620" max="620" width="10.77734375" style="137" customWidth="1"/>
    <col min="621" max="768" width="8.77734375" style="137"/>
    <col min="769" max="769" width="16.77734375" style="137" customWidth="1"/>
    <col min="770" max="770" width="18.6640625" style="137" customWidth="1"/>
    <col min="771" max="774" width="10.33203125" style="137" customWidth="1"/>
    <col min="775" max="775" width="11.77734375" style="137" customWidth="1"/>
    <col min="776" max="776" width="10.33203125" style="137" customWidth="1"/>
    <col min="777" max="777" width="10.109375" style="137" customWidth="1"/>
    <col min="778" max="778" width="9.33203125" style="137" customWidth="1"/>
    <col min="779" max="781" width="9.33203125" style="137" bestFit="1" customWidth="1"/>
    <col min="782" max="782" width="11.6640625" style="137" bestFit="1" customWidth="1"/>
    <col min="783" max="783" width="8.77734375" style="137"/>
    <col min="784" max="784" width="9.44140625" style="137" bestFit="1" customWidth="1"/>
    <col min="785" max="789" width="8.77734375" style="137"/>
    <col min="790" max="790" width="10.109375" style="137" bestFit="1" customWidth="1"/>
    <col min="791" max="791" width="9.44140625" style="137" bestFit="1" customWidth="1"/>
    <col min="792" max="792" width="8.77734375" style="137"/>
    <col min="793" max="793" width="10.109375" style="137" customWidth="1"/>
    <col min="794" max="794" width="8.77734375" style="137"/>
    <col min="795" max="795" width="10.44140625" style="137" customWidth="1"/>
    <col min="796" max="797" width="8.77734375" style="137"/>
    <col min="798" max="798" width="10.109375" style="137" customWidth="1"/>
    <col min="799" max="799" width="8.77734375" style="137"/>
    <col min="800" max="800" width="9" style="137" customWidth="1"/>
    <col min="801" max="801" width="8.88671875" style="137" customWidth="1"/>
    <col min="802" max="802" width="8.77734375" style="137"/>
    <col min="803" max="804" width="8.88671875" style="137" customWidth="1"/>
    <col min="805" max="805" width="9" style="137" customWidth="1"/>
    <col min="806" max="806" width="8.44140625" style="137" customWidth="1"/>
    <col min="807" max="807" width="8.6640625" style="137" customWidth="1"/>
    <col min="808" max="808" width="8.109375" style="137" customWidth="1"/>
    <col min="809" max="809" width="8.21875" style="137" customWidth="1"/>
    <col min="810" max="812" width="8.109375" style="137" customWidth="1"/>
    <col min="813" max="813" width="8.21875" style="137" customWidth="1"/>
    <col min="814" max="814" width="8.6640625" style="137" customWidth="1"/>
    <col min="815" max="816" width="8.77734375" style="137"/>
    <col min="817" max="818" width="8.44140625" style="137" customWidth="1"/>
    <col min="819" max="819" width="8.6640625" style="137" customWidth="1"/>
    <col min="820" max="820" width="8.44140625" style="137" customWidth="1"/>
    <col min="821" max="823" width="8.88671875" style="137" customWidth="1"/>
    <col min="824" max="824" width="9.109375" style="137" customWidth="1"/>
    <col min="825" max="825" width="9" style="137" customWidth="1"/>
    <col min="826" max="826" width="9.109375" style="137" customWidth="1"/>
    <col min="827" max="827" width="9.33203125" style="137" customWidth="1"/>
    <col min="828" max="828" width="9" style="137" customWidth="1"/>
    <col min="829" max="829" width="9.109375" style="137" customWidth="1"/>
    <col min="830" max="830" width="9.21875" style="137" customWidth="1"/>
    <col min="831" max="832" width="9.109375" style="137" customWidth="1"/>
    <col min="833" max="833" width="10.77734375" style="137" customWidth="1"/>
    <col min="834" max="872" width="0" style="137" hidden="1" customWidth="1"/>
    <col min="873" max="873" width="9.88671875" style="137" customWidth="1"/>
    <col min="874" max="874" width="10.109375" style="137" customWidth="1"/>
    <col min="875" max="875" width="1.21875" style="137" customWidth="1"/>
    <col min="876" max="876" width="10.77734375" style="137" customWidth="1"/>
    <col min="877" max="1024" width="8.77734375" style="137"/>
    <col min="1025" max="1025" width="16.77734375" style="137" customWidth="1"/>
    <col min="1026" max="1026" width="18.6640625" style="137" customWidth="1"/>
    <col min="1027" max="1030" width="10.33203125" style="137" customWidth="1"/>
    <col min="1031" max="1031" width="11.77734375" style="137" customWidth="1"/>
    <col min="1032" max="1032" width="10.33203125" style="137" customWidth="1"/>
    <col min="1033" max="1033" width="10.109375" style="137" customWidth="1"/>
    <col min="1034" max="1034" width="9.33203125" style="137" customWidth="1"/>
    <col min="1035" max="1037" width="9.33203125" style="137" bestFit="1" customWidth="1"/>
    <col min="1038" max="1038" width="11.6640625" style="137" bestFit="1" customWidth="1"/>
    <col min="1039" max="1039" width="8.77734375" style="137"/>
    <col min="1040" max="1040" width="9.44140625" style="137" bestFit="1" customWidth="1"/>
    <col min="1041" max="1045" width="8.77734375" style="137"/>
    <col min="1046" max="1046" width="10.109375" style="137" bestFit="1" customWidth="1"/>
    <col min="1047" max="1047" width="9.44140625" style="137" bestFit="1" customWidth="1"/>
    <col min="1048" max="1048" width="8.77734375" style="137"/>
    <col min="1049" max="1049" width="10.109375" style="137" customWidth="1"/>
    <col min="1050" max="1050" width="8.77734375" style="137"/>
    <col min="1051" max="1051" width="10.44140625" style="137" customWidth="1"/>
    <col min="1052" max="1053" width="8.77734375" style="137"/>
    <col min="1054" max="1054" width="10.109375" style="137" customWidth="1"/>
    <col min="1055" max="1055" width="8.77734375" style="137"/>
    <col min="1056" max="1056" width="9" style="137" customWidth="1"/>
    <col min="1057" max="1057" width="8.88671875" style="137" customWidth="1"/>
    <col min="1058" max="1058" width="8.77734375" style="137"/>
    <col min="1059" max="1060" width="8.88671875" style="137" customWidth="1"/>
    <col min="1061" max="1061" width="9" style="137" customWidth="1"/>
    <col min="1062" max="1062" width="8.44140625" style="137" customWidth="1"/>
    <col min="1063" max="1063" width="8.6640625" style="137" customWidth="1"/>
    <col min="1064" max="1064" width="8.109375" style="137" customWidth="1"/>
    <col min="1065" max="1065" width="8.21875" style="137" customWidth="1"/>
    <col min="1066" max="1068" width="8.109375" style="137" customWidth="1"/>
    <col min="1069" max="1069" width="8.21875" style="137" customWidth="1"/>
    <col min="1070" max="1070" width="8.6640625" style="137" customWidth="1"/>
    <col min="1071" max="1072" width="8.77734375" style="137"/>
    <col min="1073" max="1074" width="8.44140625" style="137" customWidth="1"/>
    <col min="1075" max="1075" width="8.6640625" style="137" customWidth="1"/>
    <col min="1076" max="1076" width="8.44140625" style="137" customWidth="1"/>
    <col min="1077" max="1079" width="8.88671875" style="137" customWidth="1"/>
    <col min="1080" max="1080" width="9.109375" style="137" customWidth="1"/>
    <col min="1081" max="1081" width="9" style="137" customWidth="1"/>
    <col min="1082" max="1082" width="9.109375" style="137" customWidth="1"/>
    <col min="1083" max="1083" width="9.33203125" style="137" customWidth="1"/>
    <col min="1084" max="1084" width="9" style="137" customWidth="1"/>
    <col min="1085" max="1085" width="9.109375" style="137" customWidth="1"/>
    <col min="1086" max="1086" width="9.21875" style="137" customWidth="1"/>
    <col min="1087" max="1088" width="9.109375" style="137" customWidth="1"/>
    <col min="1089" max="1089" width="10.77734375" style="137" customWidth="1"/>
    <col min="1090" max="1128" width="0" style="137" hidden="1" customWidth="1"/>
    <col min="1129" max="1129" width="9.88671875" style="137" customWidth="1"/>
    <col min="1130" max="1130" width="10.109375" style="137" customWidth="1"/>
    <col min="1131" max="1131" width="1.21875" style="137" customWidth="1"/>
    <col min="1132" max="1132" width="10.77734375" style="137" customWidth="1"/>
    <col min="1133" max="1280" width="8.77734375" style="137"/>
    <col min="1281" max="1281" width="16.77734375" style="137" customWidth="1"/>
    <col min="1282" max="1282" width="18.6640625" style="137" customWidth="1"/>
    <col min="1283" max="1286" width="10.33203125" style="137" customWidth="1"/>
    <col min="1287" max="1287" width="11.77734375" style="137" customWidth="1"/>
    <col min="1288" max="1288" width="10.33203125" style="137" customWidth="1"/>
    <col min="1289" max="1289" width="10.109375" style="137" customWidth="1"/>
    <col min="1290" max="1290" width="9.33203125" style="137" customWidth="1"/>
    <col min="1291" max="1293" width="9.33203125" style="137" bestFit="1" customWidth="1"/>
    <col min="1294" max="1294" width="11.6640625" style="137" bestFit="1" customWidth="1"/>
    <col min="1295" max="1295" width="8.77734375" style="137"/>
    <col min="1296" max="1296" width="9.44140625" style="137" bestFit="1" customWidth="1"/>
    <col min="1297" max="1301" width="8.77734375" style="137"/>
    <col min="1302" max="1302" width="10.109375" style="137" bestFit="1" customWidth="1"/>
    <col min="1303" max="1303" width="9.44140625" style="137" bestFit="1" customWidth="1"/>
    <col min="1304" max="1304" width="8.77734375" style="137"/>
    <col min="1305" max="1305" width="10.109375" style="137" customWidth="1"/>
    <col min="1306" max="1306" width="8.77734375" style="137"/>
    <col min="1307" max="1307" width="10.44140625" style="137" customWidth="1"/>
    <col min="1308" max="1309" width="8.77734375" style="137"/>
    <col min="1310" max="1310" width="10.109375" style="137" customWidth="1"/>
    <col min="1311" max="1311" width="8.77734375" style="137"/>
    <col min="1312" max="1312" width="9" style="137" customWidth="1"/>
    <col min="1313" max="1313" width="8.88671875" style="137" customWidth="1"/>
    <col min="1314" max="1314" width="8.77734375" style="137"/>
    <col min="1315" max="1316" width="8.88671875" style="137" customWidth="1"/>
    <col min="1317" max="1317" width="9" style="137" customWidth="1"/>
    <col min="1318" max="1318" width="8.44140625" style="137" customWidth="1"/>
    <col min="1319" max="1319" width="8.6640625" style="137" customWidth="1"/>
    <col min="1320" max="1320" width="8.109375" style="137" customWidth="1"/>
    <col min="1321" max="1321" width="8.21875" style="137" customWidth="1"/>
    <col min="1322" max="1324" width="8.109375" style="137" customWidth="1"/>
    <col min="1325" max="1325" width="8.21875" style="137" customWidth="1"/>
    <col min="1326" max="1326" width="8.6640625" style="137" customWidth="1"/>
    <col min="1327" max="1328" width="8.77734375" style="137"/>
    <col min="1329" max="1330" width="8.44140625" style="137" customWidth="1"/>
    <col min="1331" max="1331" width="8.6640625" style="137" customWidth="1"/>
    <col min="1332" max="1332" width="8.44140625" style="137" customWidth="1"/>
    <col min="1333" max="1335" width="8.88671875" style="137" customWidth="1"/>
    <col min="1336" max="1336" width="9.109375" style="137" customWidth="1"/>
    <col min="1337" max="1337" width="9" style="137" customWidth="1"/>
    <col min="1338" max="1338" width="9.109375" style="137" customWidth="1"/>
    <col min="1339" max="1339" width="9.33203125" style="137" customWidth="1"/>
    <col min="1340" max="1340" width="9" style="137" customWidth="1"/>
    <col min="1341" max="1341" width="9.109375" style="137" customWidth="1"/>
    <col min="1342" max="1342" width="9.21875" style="137" customWidth="1"/>
    <col min="1343" max="1344" width="9.109375" style="137" customWidth="1"/>
    <col min="1345" max="1345" width="10.77734375" style="137" customWidth="1"/>
    <col min="1346" max="1384" width="0" style="137" hidden="1" customWidth="1"/>
    <col min="1385" max="1385" width="9.88671875" style="137" customWidth="1"/>
    <col min="1386" max="1386" width="10.109375" style="137" customWidth="1"/>
    <col min="1387" max="1387" width="1.21875" style="137" customWidth="1"/>
    <col min="1388" max="1388" width="10.77734375" style="137" customWidth="1"/>
    <col min="1389" max="1536" width="8.77734375" style="137"/>
    <col min="1537" max="1537" width="16.77734375" style="137" customWidth="1"/>
    <col min="1538" max="1538" width="18.6640625" style="137" customWidth="1"/>
    <col min="1539" max="1542" width="10.33203125" style="137" customWidth="1"/>
    <col min="1543" max="1543" width="11.77734375" style="137" customWidth="1"/>
    <col min="1544" max="1544" width="10.33203125" style="137" customWidth="1"/>
    <col min="1545" max="1545" width="10.109375" style="137" customWidth="1"/>
    <col min="1546" max="1546" width="9.33203125" style="137" customWidth="1"/>
    <col min="1547" max="1549" width="9.33203125" style="137" bestFit="1" customWidth="1"/>
    <col min="1550" max="1550" width="11.6640625" style="137" bestFit="1" customWidth="1"/>
    <col min="1551" max="1551" width="8.77734375" style="137"/>
    <col min="1552" max="1552" width="9.44140625" style="137" bestFit="1" customWidth="1"/>
    <col min="1553" max="1557" width="8.77734375" style="137"/>
    <col min="1558" max="1558" width="10.109375" style="137" bestFit="1" customWidth="1"/>
    <col min="1559" max="1559" width="9.44140625" style="137" bestFit="1" customWidth="1"/>
    <col min="1560" max="1560" width="8.77734375" style="137"/>
    <col min="1561" max="1561" width="10.109375" style="137" customWidth="1"/>
    <col min="1562" max="1562" width="8.77734375" style="137"/>
    <col min="1563" max="1563" width="10.44140625" style="137" customWidth="1"/>
    <col min="1564" max="1565" width="8.77734375" style="137"/>
    <col min="1566" max="1566" width="10.109375" style="137" customWidth="1"/>
    <col min="1567" max="1567" width="8.77734375" style="137"/>
    <col min="1568" max="1568" width="9" style="137" customWidth="1"/>
    <col min="1569" max="1569" width="8.88671875" style="137" customWidth="1"/>
    <col min="1570" max="1570" width="8.77734375" style="137"/>
    <col min="1571" max="1572" width="8.88671875" style="137" customWidth="1"/>
    <col min="1573" max="1573" width="9" style="137" customWidth="1"/>
    <col min="1574" max="1574" width="8.44140625" style="137" customWidth="1"/>
    <col min="1575" max="1575" width="8.6640625" style="137" customWidth="1"/>
    <col min="1576" max="1576" width="8.109375" style="137" customWidth="1"/>
    <col min="1577" max="1577" width="8.21875" style="137" customWidth="1"/>
    <col min="1578" max="1580" width="8.109375" style="137" customWidth="1"/>
    <col min="1581" max="1581" width="8.21875" style="137" customWidth="1"/>
    <col min="1582" max="1582" width="8.6640625" style="137" customWidth="1"/>
    <col min="1583" max="1584" width="8.77734375" style="137"/>
    <col min="1585" max="1586" width="8.44140625" style="137" customWidth="1"/>
    <col min="1587" max="1587" width="8.6640625" style="137" customWidth="1"/>
    <col min="1588" max="1588" width="8.44140625" style="137" customWidth="1"/>
    <col min="1589" max="1591" width="8.88671875" style="137" customWidth="1"/>
    <col min="1592" max="1592" width="9.109375" style="137" customWidth="1"/>
    <col min="1593" max="1593" width="9" style="137" customWidth="1"/>
    <col min="1594" max="1594" width="9.109375" style="137" customWidth="1"/>
    <col min="1595" max="1595" width="9.33203125" style="137" customWidth="1"/>
    <col min="1596" max="1596" width="9" style="137" customWidth="1"/>
    <col min="1597" max="1597" width="9.109375" style="137" customWidth="1"/>
    <col min="1598" max="1598" width="9.21875" style="137" customWidth="1"/>
    <col min="1599" max="1600" width="9.109375" style="137" customWidth="1"/>
    <col min="1601" max="1601" width="10.77734375" style="137" customWidth="1"/>
    <col min="1602" max="1640" width="0" style="137" hidden="1" customWidth="1"/>
    <col min="1641" max="1641" width="9.88671875" style="137" customWidth="1"/>
    <col min="1642" max="1642" width="10.109375" style="137" customWidth="1"/>
    <col min="1643" max="1643" width="1.21875" style="137" customWidth="1"/>
    <col min="1644" max="1644" width="10.77734375" style="137" customWidth="1"/>
    <col min="1645" max="1792" width="8.77734375" style="137"/>
    <col min="1793" max="1793" width="16.77734375" style="137" customWidth="1"/>
    <col min="1794" max="1794" width="18.6640625" style="137" customWidth="1"/>
    <col min="1795" max="1798" width="10.33203125" style="137" customWidth="1"/>
    <col min="1799" max="1799" width="11.77734375" style="137" customWidth="1"/>
    <col min="1800" max="1800" width="10.33203125" style="137" customWidth="1"/>
    <col min="1801" max="1801" width="10.109375" style="137" customWidth="1"/>
    <col min="1802" max="1802" width="9.33203125" style="137" customWidth="1"/>
    <col min="1803" max="1805" width="9.33203125" style="137" bestFit="1" customWidth="1"/>
    <col min="1806" max="1806" width="11.6640625" style="137" bestFit="1" customWidth="1"/>
    <col min="1807" max="1807" width="8.77734375" style="137"/>
    <col min="1808" max="1808" width="9.44140625" style="137" bestFit="1" customWidth="1"/>
    <col min="1809" max="1813" width="8.77734375" style="137"/>
    <col min="1814" max="1814" width="10.109375" style="137" bestFit="1" customWidth="1"/>
    <col min="1815" max="1815" width="9.44140625" style="137" bestFit="1" customWidth="1"/>
    <col min="1816" max="1816" width="8.77734375" style="137"/>
    <col min="1817" max="1817" width="10.109375" style="137" customWidth="1"/>
    <col min="1818" max="1818" width="8.77734375" style="137"/>
    <col min="1819" max="1819" width="10.44140625" style="137" customWidth="1"/>
    <col min="1820" max="1821" width="8.77734375" style="137"/>
    <col min="1822" max="1822" width="10.109375" style="137" customWidth="1"/>
    <col min="1823" max="1823" width="8.77734375" style="137"/>
    <col min="1824" max="1824" width="9" style="137" customWidth="1"/>
    <col min="1825" max="1825" width="8.88671875" style="137" customWidth="1"/>
    <col min="1826" max="1826" width="8.77734375" style="137"/>
    <col min="1827" max="1828" width="8.88671875" style="137" customWidth="1"/>
    <col min="1829" max="1829" width="9" style="137" customWidth="1"/>
    <col min="1830" max="1830" width="8.44140625" style="137" customWidth="1"/>
    <col min="1831" max="1831" width="8.6640625" style="137" customWidth="1"/>
    <col min="1832" max="1832" width="8.109375" style="137" customWidth="1"/>
    <col min="1833" max="1833" width="8.21875" style="137" customWidth="1"/>
    <col min="1834" max="1836" width="8.109375" style="137" customWidth="1"/>
    <col min="1837" max="1837" width="8.21875" style="137" customWidth="1"/>
    <col min="1838" max="1838" width="8.6640625" style="137" customWidth="1"/>
    <col min="1839" max="1840" width="8.77734375" style="137"/>
    <col min="1841" max="1842" width="8.44140625" style="137" customWidth="1"/>
    <col min="1843" max="1843" width="8.6640625" style="137" customWidth="1"/>
    <col min="1844" max="1844" width="8.44140625" style="137" customWidth="1"/>
    <col min="1845" max="1847" width="8.88671875" style="137" customWidth="1"/>
    <col min="1848" max="1848" width="9.109375" style="137" customWidth="1"/>
    <col min="1849" max="1849" width="9" style="137" customWidth="1"/>
    <col min="1850" max="1850" width="9.109375" style="137" customWidth="1"/>
    <col min="1851" max="1851" width="9.33203125" style="137" customWidth="1"/>
    <col min="1852" max="1852" width="9" style="137" customWidth="1"/>
    <col min="1853" max="1853" width="9.109375" style="137" customWidth="1"/>
    <col min="1854" max="1854" width="9.21875" style="137" customWidth="1"/>
    <col min="1855" max="1856" width="9.109375" style="137" customWidth="1"/>
    <col min="1857" max="1857" width="10.77734375" style="137" customWidth="1"/>
    <col min="1858" max="1896" width="0" style="137" hidden="1" customWidth="1"/>
    <col min="1897" max="1897" width="9.88671875" style="137" customWidth="1"/>
    <col min="1898" max="1898" width="10.109375" style="137" customWidth="1"/>
    <col min="1899" max="1899" width="1.21875" style="137" customWidth="1"/>
    <col min="1900" max="1900" width="10.77734375" style="137" customWidth="1"/>
    <col min="1901" max="2048" width="8.77734375" style="137"/>
    <col min="2049" max="2049" width="16.77734375" style="137" customWidth="1"/>
    <col min="2050" max="2050" width="18.6640625" style="137" customWidth="1"/>
    <col min="2051" max="2054" width="10.33203125" style="137" customWidth="1"/>
    <col min="2055" max="2055" width="11.77734375" style="137" customWidth="1"/>
    <col min="2056" max="2056" width="10.33203125" style="137" customWidth="1"/>
    <col min="2057" max="2057" width="10.109375" style="137" customWidth="1"/>
    <col min="2058" max="2058" width="9.33203125" style="137" customWidth="1"/>
    <col min="2059" max="2061" width="9.33203125" style="137" bestFit="1" customWidth="1"/>
    <col min="2062" max="2062" width="11.6640625" style="137" bestFit="1" customWidth="1"/>
    <col min="2063" max="2063" width="8.77734375" style="137"/>
    <col min="2064" max="2064" width="9.44140625" style="137" bestFit="1" customWidth="1"/>
    <col min="2065" max="2069" width="8.77734375" style="137"/>
    <col min="2070" max="2070" width="10.109375" style="137" bestFit="1" customWidth="1"/>
    <col min="2071" max="2071" width="9.44140625" style="137" bestFit="1" customWidth="1"/>
    <col min="2072" max="2072" width="8.77734375" style="137"/>
    <col min="2073" max="2073" width="10.109375" style="137" customWidth="1"/>
    <col min="2074" max="2074" width="8.77734375" style="137"/>
    <col min="2075" max="2075" width="10.44140625" style="137" customWidth="1"/>
    <col min="2076" max="2077" width="8.77734375" style="137"/>
    <col min="2078" max="2078" width="10.109375" style="137" customWidth="1"/>
    <col min="2079" max="2079" width="8.77734375" style="137"/>
    <col min="2080" max="2080" width="9" style="137" customWidth="1"/>
    <col min="2081" max="2081" width="8.88671875" style="137" customWidth="1"/>
    <col min="2082" max="2082" width="8.77734375" style="137"/>
    <col min="2083" max="2084" width="8.88671875" style="137" customWidth="1"/>
    <col min="2085" max="2085" width="9" style="137" customWidth="1"/>
    <col min="2086" max="2086" width="8.44140625" style="137" customWidth="1"/>
    <col min="2087" max="2087" width="8.6640625" style="137" customWidth="1"/>
    <col min="2088" max="2088" width="8.109375" style="137" customWidth="1"/>
    <col min="2089" max="2089" width="8.21875" style="137" customWidth="1"/>
    <col min="2090" max="2092" width="8.109375" style="137" customWidth="1"/>
    <col min="2093" max="2093" width="8.21875" style="137" customWidth="1"/>
    <col min="2094" max="2094" width="8.6640625" style="137" customWidth="1"/>
    <col min="2095" max="2096" width="8.77734375" style="137"/>
    <col min="2097" max="2098" width="8.44140625" style="137" customWidth="1"/>
    <col min="2099" max="2099" width="8.6640625" style="137" customWidth="1"/>
    <col min="2100" max="2100" width="8.44140625" style="137" customWidth="1"/>
    <col min="2101" max="2103" width="8.88671875" style="137" customWidth="1"/>
    <col min="2104" max="2104" width="9.109375" style="137" customWidth="1"/>
    <col min="2105" max="2105" width="9" style="137" customWidth="1"/>
    <col min="2106" max="2106" width="9.109375" style="137" customWidth="1"/>
    <col min="2107" max="2107" width="9.33203125" style="137" customWidth="1"/>
    <col min="2108" max="2108" width="9" style="137" customWidth="1"/>
    <col min="2109" max="2109" width="9.109375" style="137" customWidth="1"/>
    <col min="2110" max="2110" width="9.21875" style="137" customWidth="1"/>
    <col min="2111" max="2112" width="9.109375" style="137" customWidth="1"/>
    <col min="2113" max="2113" width="10.77734375" style="137" customWidth="1"/>
    <col min="2114" max="2152" width="0" style="137" hidden="1" customWidth="1"/>
    <col min="2153" max="2153" width="9.88671875" style="137" customWidth="1"/>
    <col min="2154" max="2154" width="10.109375" style="137" customWidth="1"/>
    <col min="2155" max="2155" width="1.21875" style="137" customWidth="1"/>
    <col min="2156" max="2156" width="10.77734375" style="137" customWidth="1"/>
    <col min="2157" max="2304" width="8.77734375" style="137"/>
    <col min="2305" max="2305" width="16.77734375" style="137" customWidth="1"/>
    <col min="2306" max="2306" width="18.6640625" style="137" customWidth="1"/>
    <col min="2307" max="2310" width="10.33203125" style="137" customWidth="1"/>
    <col min="2311" max="2311" width="11.77734375" style="137" customWidth="1"/>
    <col min="2312" max="2312" width="10.33203125" style="137" customWidth="1"/>
    <col min="2313" max="2313" width="10.109375" style="137" customWidth="1"/>
    <col min="2314" max="2314" width="9.33203125" style="137" customWidth="1"/>
    <col min="2315" max="2317" width="9.33203125" style="137" bestFit="1" customWidth="1"/>
    <col min="2318" max="2318" width="11.6640625" style="137" bestFit="1" customWidth="1"/>
    <col min="2319" max="2319" width="8.77734375" style="137"/>
    <col min="2320" max="2320" width="9.44140625" style="137" bestFit="1" customWidth="1"/>
    <col min="2321" max="2325" width="8.77734375" style="137"/>
    <col min="2326" max="2326" width="10.109375" style="137" bestFit="1" customWidth="1"/>
    <col min="2327" max="2327" width="9.44140625" style="137" bestFit="1" customWidth="1"/>
    <col min="2328" max="2328" width="8.77734375" style="137"/>
    <col min="2329" max="2329" width="10.109375" style="137" customWidth="1"/>
    <col min="2330" max="2330" width="8.77734375" style="137"/>
    <col min="2331" max="2331" width="10.44140625" style="137" customWidth="1"/>
    <col min="2332" max="2333" width="8.77734375" style="137"/>
    <col min="2334" max="2334" width="10.109375" style="137" customWidth="1"/>
    <col min="2335" max="2335" width="8.77734375" style="137"/>
    <col min="2336" max="2336" width="9" style="137" customWidth="1"/>
    <col min="2337" max="2337" width="8.88671875" style="137" customWidth="1"/>
    <col min="2338" max="2338" width="8.77734375" style="137"/>
    <col min="2339" max="2340" width="8.88671875" style="137" customWidth="1"/>
    <col min="2341" max="2341" width="9" style="137" customWidth="1"/>
    <col min="2342" max="2342" width="8.44140625" style="137" customWidth="1"/>
    <col min="2343" max="2343" width="8.6640625" style="137" customWidth="1"/>
    <col min="2344" max="2344" width="8.109375" style="137" customWidth="1"/>
    <col min="2345" max="2345" width="8.21875" style="137" customWidth="1"/>
    <col min="2346" max="2348" width="8.109375" style="137" customWidth="1"/>
    <col min="2349" max="2349" width="8.21875" style="137" customWidth="1"/>
    <col min="2350" max="2350" width="8.6640625" style="137" customWidth="1"/>
    <col min="2351" max="2352" width="8.77734375" style="137"/>
    <col min="2353" max="2354" width="8.44140625" style="137" customWidth="1"/>
    <col min="2355" max="2355" width="8.6640625" style="137" customWidth="1"/>
    <col min="2356" max="2356" width="8.44140625" style="137" customWidth="1"/>
    <col min="2357" max="2359" width="8.88671875" style="137" customWidth="1"/>
    <col min="2360" max="2360" width="9.109375" style="137" customWidth="1"/>
    <col min="2361" max="2361" width="9" style="137" customWidth="1"/>
    <col min="2362" max="2362" width="9.109375" style="137" customWidth="1"/>
    <col min="2363" max="2363" width="9.33203125" style="137" customWidth="1"/>
    <col min="2364" max="2364" width="9" style="137" customWidth="1"/>
    <col min="2365" max="2365" width="9.109375" style="137" customWidth="1"/>
    <col min="2366" max="2366" width="9.21875" style="137" customWidth="1"/>
    <col min="2367" max="2368" width="9.109375" style="137" customWidth="1"/>
    <col min="2369" max="2369" width="10.77734375" style="137" customWidth="1"/>
    <col min="2370" max="2408" width="0" style="137" hidden="1" customWidth="1"/>
    <col min="2409" max="2409" width="9.88671875" style="137" customWidth="1"/>
    <col min="2410" max="2410" width="10.109375" style="137" customWidth="1"/>
    <col min="2411" max="2411" width="1.21875" style="137" customWidth="1"/>
    <col min="2412" max="2412" width="10.77734375" style="137" customWidth="1"/>
    <col min="2413" max="2560" width="8.77734375" style="137"/>
    <col min="2561" max="2561" width="16.77734375" style="137" customWidth="1"/>
    <col min="2562" max="2562" width="18.6640625" style="137" customWidth="1"/>
    <col min="2563" max="2566" width="10.33203125" style="137" customWidth="1"/>
    <col min="2567" max="2567" width="11.77734375" style="137" customWidth="1"/>
    <col min="2568" max="2568" width="10.33203125" style="137" customWidth="1"/>
    <col min="2569" max="2569" width="10.109375" style="137" customWidth="1"/>
    <col min="2570" max="2570" width="9.33203125" style="137" customWidth="1"/>
    <col min="2571" max="2573" width="9.33203125" style="137" bestFit="1" customWidth="1"/>
    <col min="2574" max="2574" width="11.6640625" style="137" bestFit="1" customWidth="1"/>
    <col min="2575" max="2575" width="8.77734375" style="137"/>
    <col min="2576" max="2576" width="9.44140625" style="137" bestFit="1" customWidth="1"/>
    <col min="2577" max="2581" width="8.77734375" style="137"/>
    <col min="2582" max="2582" width="10.109375" style="137" bestFit="1" customWidth="1"/>
    <col min="2583" max="2583" width="9.44140625" style="137" bestFit="1" customWidth="1"/>
    <col min="2584" max="2584" width="8.77734375" style="137"/>
    <col min="2585" max="2585" width="10.109375" style="137" customWidth="1"/>
    <col min="2586" max="2586" width="8.77734375" style="137"/>
    <col min="2587" max="2587" width="10.44140625" style="137" customWidth="1"/>
    <col min="2588" max="2589" width="8.77734375" style="137"/>
    <col min="2590" max="2590" width="10.109375" style="137" customWidth="1"/>
    <col min="2591" max="2591" width="8.77734375" style="137"/>
    <col min="2592" max="2592" width="9" style="137" customWidth="1"/>
    <col min="2593" max="2593" width="8.88671875" style="137" customWidth="1"/>
    <col min="2594" max="2594" width="8.77734375" style="137"/>
    <col min="2595" max="2596" width="8.88671875" style="137" customWidth="1"/>
    <col min="2597" max="2597" width="9" style="137" customWidth="1"/>
    <col min="2598" max="2598" width="8.44140625" style="137" customWidth="1"/>
    <col min="2599" max="2599" width="8.6640625" style="137" customWidth="1"/>
    <col min="2600" max="2600" width="8.109375" style="137" customWidth="1"/>
    <col min="2601" max="2601" width="8.21875" style="137" customWidth="1"/>
    <col min="2602" max="2604" width="8.109375" style="137" customWidth="1"/>
    <col min="2605" max="2605" width="8.21875" style="137" customWidth="1"/>
    <col min="2606" max="2606" width="8.6640625" style="137" customWidth="1"/>
    <col min="2607" max="2608" width="8.77734375" style="137"/>
    <col min="2609" max="2610" width="8.44140625" style="137" customWidth="1"/>
    <col min="2611" max="2611" width="8.6640625" style="137" customWidth="1"/>
    <col min="2612" max="2612" width="8.44140625" style="137" customWidth="1"/>
    <col min="2613" max="2615" width="8.88671875" style="137" customWidth="1"/>
    <col min="2616" max="2616" width="9.109375" style="137" customWidth="1"/>
    <col min="2617" max="2617" width="9" style="137" customWidth="1"/>
    <col min="2618" max="2618" width="9.109375" style="137" customWidth="1"/>
    <col min="2619" max="2619" width="9.33203125" style="137" customWidth="1"/>
    <col min="2620" max="2620" width="9" style="137" customWidth="1"/>
    <col min="2621" max="2621" width="9.109375" style="137" customWidth="1"/>
    <col min="2622" max="2622" width="9.21875" style="137" customWidth="1"/>
    <col min="2623" max="2624" width="9.109375" style="137" customWidth="1"/>
    <col min="2625" max="2625" width="10.77734375" style="137" customWidth="1"/>
    <col min="2626" max="2664" width="0" style="137" hidden="1" customWidth="1"/>
    <col min="2665" max="2665" width="9.88671875" style="137" customWidth="1"/>
    <col min="2666" max="2666" width="10.109375" style="137" customWidth="1"/>
    <col min="2667" max="2667" width="1.21875" style="137" customWidth="1"/>
    <col min="2668" max="2668" width="10.77734375" style="137" customWidth="1"/>
    <col min="2669" max="2816" width="8.77734375" style="137"/>
    <col min="2817" max="2817" width="16.77734375" style="137" customWidth="1"/>
    <col min="2818" max="2818" width="18.6640625" style="137" customWidth="1"/>
    <col min="2819" max="2822" width="10.33203125" style="137" customWidth="1"/>
    <col min="2823" max="2823" width="11.77734375" style="137" customWidth="1"/>
    <col min="2824" max="2824" width="10.33203125" style="137" customWidth="1"/>
    <col min="2825" max="2825" width="10.109375" style="137" customWidth="1"/>
    <col min="2826" max="2826" width="9.33203125" style="137" customWidth="1"/>
    <col min="2827" max="2829" width="9.33203125" style="137" bestFit="1" customWidth="1"/>
    <col min="2830" max="2830" width="11.6640625" style="137" bestFit="1" customWidth="1"/>
    <col min="2831" max="2831" width="8.77734375" style="137"/>
    <col min="2832" max="2832" width="9.44140625" style="137" bestFit="1" customWidth="1"/>
    <col min="2833" max="2837" width="8.77734375" style="137"/>
    <col min="2838" max="2838" width="10.109375" style="137" bestFit="1" customWidth="1"/>
    <col min="2839" max="2839" width="9.44140625" style="137" bestFit="1" customWidth="1"/>
    <col min="2840" max="2840" width="8.77734375" style="137"/>
    <col min="2841" max="2841" width="10.109375" style="137" customWidth="1"/>
    <col min="2842" max="2842" width="8.77734375" style="137"/>
    <col min="2843" max="2843" width="10.44140625" style="137" customWidth="1"/>
    <col min="2844" max="2845" width="8.77734375" style="137"/>
    <col min="2846" max="2846" width="10.109375" style="137" customWidth="1"/>
    <col min="2847" max="2847" width="8.77734375" style="137"/>
    <col min="2848" max="2848" width="9" style="137" customWidth="1"/>
    <col min="2849" max="2849" width="8.88671875" style="137" customWidth="1"/>
    <col min="2850" max="2850" width="8.77734375" style="137"/>
    <col min="2851" max="2852" width="8.88671875" style="137" customWidth="1"/>
    <col min="2853" max="2853" width="9" style="137" customWidth="1"/>
    <col min="2854" max="2854" width="8.44140625" style="137" customWidth="1"/>
    <col min="2855" max="2855" width="8.6640625" style="137" customWidth="1"/>
    <col min="2856" max="2856" width="8.109375" style="137" customWidth="1"/>
    <col min="2857" max="2857" width="8.21875" style="137" customWidth="1"/>
    <col min="2858" max="2860" width="8.109375" style="137" customWidth="1"/>
    <col min="2861" max="2861" width="8.21875" style="137" customWidth="1"/>
    <col min="2862" max="2862" width="8.6640625" style="137" customWidth="1"/>
    <col min="2863" max="2864" width="8.77734375" style="137"/>
    <col min="2865" max="2866" width="8.44140625" style="137" customWidth="1"/>
    <col min="2867" max="2867" width="8.6640625" style="137" customWidth="1"/>
    <col min="2868" max="2868" width="8.44140625" style="137" customWidth="1"/>
    <col min="2869" max="2871" width="8.88671875" style="137" customWidth="1"/>
    <col min="2872" max="2872" width="9.109375" style="137" customWidth="1"/>
    <col min="2873" max="2873" width="9" style="137" customWidth="1"/>
    <col min="2874" max="2874" width="9.109375" style="137" customWidth="1"/>
    <col min="2875" max="2875" width="9.33203125" style="137" customWidth="1"/>
    <col min="2876" max="2876" width="9" style="137" customWidth="1"/>
    <col min="2877" max="2877" width="9.109375" style="137" customWidth="1"/>
    <col min="2878" max="2878" width="9.21875" style="137" customWidth="1"/>
    <col min="2879" max="2880" width="9.109375" style="137" customWidth="1"/>
    <col min="2881" max="2881" width="10.77734375" style="137" customWidth="1"/>
    <col min="2882" max="2920" width="0" style="137" hidden="1" customWidth="1"/>
    <col min="2921" max="2921" width="9.88671875" style="137" customWidth="1"/>
    <col min="2922" max="2922" width="10.109375" style="137" customWidth="1"/>
    <col min="2923" max="2923" width="1.21875" style="137" customWidth="1"/>
    <col min="2924" max="2924" width="10.77734375" style="137" customWidth="1"/>
    <col min="2925" max="3072" width="8.77734375" style="137"/>
    <col min="3073" max="3073" width="16.77734375" style="137" customWidth="1"/>
    <col min="3074" max="3074" width="18.6640625" style="137" customWidth="1"/>
    <col min="3075" max="3078" width="10.33203125" style="137" customWidth="1"/>
    <col min="3079" max="3079" width="11.77734375" style="137" customWidth="1"/>
    <col min="3080" max="3080" width="10.33203125" style="137" customWidth="1"/>
    <col min="3081" max="3081" width="10.109375" style="137" customWidth="1"/>
    <col min="3082" max="3082" width="9.33203125" style="137" customWidth="1"/>
    <col min="3083" max="3085" width="9.33203125" style="137" bestFit="1" customWidth="1"/>
    <col min="3086" max="3086" width="11.6640625" style="137" bestFit="1" customWidth="1"/>
    <col min="3087" max="3087" width="8.77734375" style="137"/>
    <col min="3088" max="3088" width="9.44140625" style="137" bestFit="1" customWidth="1"/>
    <col min="3089" max="3093" width="8.77734375" style="137"/>
    <col min="3094" max="3094" width="10.109375" style="137" bestFit="1" customWidth="1"/>
    <col min="3095" max="3095" width="9.44140625" style="137" bestFit="1" customWidth="1"/>
    <col min="3096" max="3096" width="8.77734375" style="137"/>
    <col min="3097" max="3097" width="10.109375" style="137" customWidth="1"/>
    <col min="3098" max="3098" width="8.77734375" style="137"/>
    <col min="3099" max="3099" width="10.44140625" style="137" customWidth="1"/>
    <col min="3100" max="3101" width="8.77734375" style="137"/>
    <col min="3102" max="3102" width="10.109375" style="137" customWidth="1"/>
    <col min="3103" max="3103" width="8.77734375" style="137"/>
    <col min="3104" max="3104" width="9" style="137" customWidth="1"/>
    <col min="3105" max="3105" width="8.88671875" style="137" customWidth="1"/>
    <col min="3106" max="3106" width="8.77734375" style="137"/>
    <col min="3107" max="3108" width="8.88671875" style="137" customWidth="1"/>
    <col min="3109" max="3109" width="9" style="137" customWidth="1"/>
    <col min="3110" max="3110" width="8.44140625" style="137" customWidth="1"/>
    <col min="3111" max="3111" width="8.6640625" style="137" customWidth="1"/>
    <col min="3112" max="3112" width="8.109375" style="137" customWidth="1"/>
    <col min="3113" max="3113" width="8.21875" style="137" customWidth="1"/>
    <col min="3114" max="3116" width="8.109375" style="137" customWidth="1"/>
    <col min="3117" max="3117" width="8.21875" style="137" customWidth="1"/>
    <col min="3118" max="3118" width="8.6640625" style="137" customWidth="1"/>
    <col min="3119" max="3120" width="8.77734375" style="137"/>
    <col min="3121" max="3122" width="8.44140625" style="137" customWidth="1"/>
    <col min="3123" max="3123" width="8.6640625" style="137" customWidth="1"/>
    <col min="3124" max="3124" width="8.44140625" style="137" customWidth="1"/>
    <col min="3125" max="3127" width="8.88671875" style="137" customWidth="1"/>
    <col min="3128" max="3128" width="9.109375" style="137" customWidth="1"/>
    <col min="3129" max="3129" width="9" style="137" customWidth="1"/>
    <col min="3130" max="3130" width="9.109375" style="137" customWidth="1"/>
    <col min="3131" max="3131" width="9.33203125" style="137" customWidth="1"/>
    <col min="3132" max="3132" width="9" style="137" customWidth="1"/>
    <col min="3133" max="3133" width="9.109375" style="137" customWidth="1"/>
    <col min="3134" max="3134" width="9.21875" style="137" customWidth="1"/>
    <col min="3135" max="3136" width="9.109375" style="137" customWidth="1"/>
    <col min="3137" max="3137" width="10.77734375" style="137" customWidth="1"/>
    <col min="3138" max="3176" width="0" style="137" hidden="1" customWidth="1"/>
    <col min="3177" max="3177" width="9.88671875" style="137" customWidth="1"/>
    <col min="3178" max="3178" width="10.109375" style="137" customWidth="1"/>
    <col min="3179" max="3179" width="1.21875" style="137" customWidth="1"/>
    <col min="3180" max="3180" width="10.77734375" style="137" customWidth="1"/>
    <col min="3181" max="3328" width="8.77734375" style="137"/>
    <col min="3329" max="3329" width="16.77734375" style="137" customWidth="1"/>
    <col min="3330" max="3330" width="18.6640625" style="137" customWidth="1"/>
    <col min="3331" max="3334" width="10.33203125" style="137" customWidth="1"/>
    <col min="3335" max="3335" width="11.77734375" style="137" customWidth="1"/>
    <col min="3336" max="3336" width="10.33203125" style="137" customWidth="1"/>
    <col min="3337" max="3337" width="10.109375" style="137" customWidth="1"/>
    <col min="3338" max="3338" width="9.33203125" style="137" customWidth="1"/>
    <col min="3339" max="3341" width="9.33203125" style="137" bestFit="1" customWidth="1"/>
    <col min="3342" max="3342" width="11.6640625" style="137" bestFit="1" customWidth="1"/>
    <col min="3343" max="3343" width="8.77734375" style="137"/>
    <col min="3344" max="3344" width="9.44140625" style="137" bestFit="1" customWidth="1"/>
    <col min="3345" max="3349" width="8.77734375" style="137"/>
    <col min="3350" max="3350" width="10.109375" style="137" bestFit="1" customWidth="1"/>
    <col min="3351" max="3351" width="9.44140625" style="137" bestFit="1" customWidth="1"/>
    <col min="3352" max="3352" width="8.77734375" style="137"/>
    <col min="3353" max="3353" width="10.109375" style="137" customWidth="1"/>
    <col min="3354" max="3354" width="8.77734375" style="137"/>
    <col min="3355" max="3355" width="10.44140625" style="137" customWidth="1"/>
    <col min="3356" max="3357" width="8.77734375" style="137"/>
    <col min="3358" max="3358" width="10.109375" style="137" customWidth="1"/>
    <col min="3359" max="3359" width="8.77734375" style="137"/>
    <col min="3360" max="3360" width="9" style="137" customWidth="1"/>
    <col min="3361" max="3361" width="8.88671875" style="137" customWidth="1"/>
    <col min="3362" max="3362" width="8.77734375" style="137"/>
    <col min="3363" max="3364" width="8.88671875" style="137" customWidth="1"/>
    <col min="3365" max="3365" width="9" style="137" customWidth="1"/>
    <col min="3366" max="3366" width="8.44140625" style="137" customWidth="1"/>
    <col min="3367" max="3367" width="8.6640625" style="137" customWidth="1"/>
    <col min="3368" max="3368" width="8.109375" style="137" customWidth="1"/>
    <col min="3369" max="3369" width="8.21875" style="137" customWidth="1"/>
    <col min="3370" max="3372" width="8.109375" style="137" customWidth="1"/>
    <col min="3373" max="3373" width="8.21875" style="137" customWidth="1"/>
    <col min="3374" max="3374" width="8.6640625" style="137" customWidth="1"/>
    <col min="3375" max="3376" width="8.77734375" style="137"/>
    <col min="3377" max="3378" width="8.44140625" style="137" customWidth="1"/>
    <col min="3379" max="3379" width="8.6640625" style="137" customWidth="1"/>
    <col min="3380" max="3380" width="8.44140625" style="137" customWidth="1"/>
    <col min="3381" max="3383" width="8.88671875" style="137" customWidth="1"/>
    <col min="3384" max="3384" width="9.109375" style="137" customWidth="1"/>
    <col min="3385" max="3385" width="9" style="137" customWidth="1"/>
    <col min="3386" max="3386" width="9.109375" style="137" customWidth="1"/>
    <col min="3387" max="3387" width="9.33203125" style="137" customWidth="1"/>
    <col min="3388" max="3388" width="9" style="137" customWidth="1"/>
    <col min="3389" max="3389" width="9.109375" style="137" customWidth="1"/>
    <col min="3390" max="3390" width="9.21875" style="137" customWidth="1"/>
    <col min="3391" max="3392" width="9.109375" style="137" customWidth="1"/>
    <col min="3393" max="3393" width="10.77734375" style="137" customWidth="1"/>
    <col min="3394" max="3432" width="0" style="137" hidden="1" customWidth="1"/>
    <col min="3433" max="3433" width="9.88671875" style="137" customWidth="1"/>
    <col min="3434" max="3434" width="10.109375" style="137" customWidth="1"/>
    <col min="3435" max="3435" width="1.21875" style="137" customWidth="1"/>
    <col min="3436" max="3436" width="10.77734375" style="137" customWidth="1"/>
    <col min="3437" max="3584" width="8.77734375" style="137"/>
    <col min="3585" max="3585" width="16.77734375" style="137" customWidth="1"/>
    <col min="3586" max="3586" width="18.6640625" style="137" customWidth="1"/>
    <col min="3587" max="3590" width="10.33203125" style="137" customWidth="1"/>
    <col min="3591" max="3591" width="11.77734375" style="137" customWidth="1"/>
    <col min="3592" max="3592" width="10.33203125" style="137" customWidth="1"/>
    <col min="3593" max="3593" width="10.109375" style="137" customWidth="1"/>
    <col min="3594" max="3594" width="9.33203125" style="137" customWidth="1"/>
    <col min="3595" max="3597" width="9.33203125" style="137" bestFit="1" customWidth="1"/>
    <col min="3598" max="3598" width="11.6640625" style="137" bestFit="1" customWidth="1"/>
    <col min="3599" max="3599" width="8.77734375" style="137"/>
    <col min="3600" max="3600" width="9.44140625" style="137" bestFit="1" customWidth="1"/>
    <col min="3601" max="3605" width="8.77734375" style="137"/>
    <col min="3606" max="3606" width="10.109375" style="137" bestFit="1" customWidth="1"/>
    <col min="3607" max="3607" width="9.44140625" style="137" bestFit="1" customWidth="1"/>
    <col min="3608" max="3608" width="8.77734375" style="137"/>
    <col min="3609" max="3609" width="10.109375" style="137" customWidth="1"/>
    <col min="3610" max="3610" width="8.77734375" style="137"/>
    <col min="3611" max="3611" width="10.44140625" style="137" customWidth="1"/>
    <col min="3612" max="3613" width="8.77734375" style="137"/>
    <col min="3614" max="3614" width="10.109375" style="137" customWidth="1"/>
    <col min="3615" max="3615" width="8.77734375" style="137"/>
    <col min="3616" max="3616" width="9" style="137" customWidth="1"/>
    <col min="3617" max="3617" width="8.88671875" style="137" customWidth="1"/>
    <col min="3618" max="3618" width="8.77734375" style="137"/>
    <col min="3619" max="3620" width="8.88671875" style="137" customWidth="1"/>
    <col min="3621" max="3621" width="9" style="137" customWidth="1"/>
    <col min="3622" max="3622" width="8.44140625" style="137" customWidth="1"/>
    <col min="3623" max="3623" width="8.6640625" style="137" customWidth="1"/>
    <col min="3624" max="3624" width="8.109375" style="137" customWidth="1"/>
    <col min="3625" max="3625" width="8.21875" style="137" customWidth="1"/>
    <col min="3626" max="3628" width="8.109375" style="137" customWidth="1"/>
    <col min="3629" max="3629" width="8.21875" style="137" customWidth="1"/>
    <col min="3630" max="3630" width="8.6640625" style="137" customWidth="1"/>
    <col min="3631" max="3632" width="8.77734375" style="137"/>
    <col min="3633" max="3634" width="8.44140625" style="137" customWidth="1"/>
    <col min="3635" max="3635" width="8.6640625" style="137" customWidth="1"/>
    <col min="3636" max="3636" width="8.44140625" style="137" customWidth="1"/>
    <col min="3637" max="3639" width="8.88671875" style="137" customWidth="1"/>
    <col min="3640" max="3640" width="9.109375" style="137" customWidth="1"/>
    <col min="3641" max="3641" width="9" style="137" customWidth="1"/>
    <col min="3642" max="3642" width="9.109375" style="137" customWidth="1"/>
    <col min="3643" max="3643" width="9.33203125" style="137" customWidth="1"/>
    <col min="3644" max="3644" width="9" style="137" customWidth="1"/>
    <col min="3645" max="3645" width="9.109375" style="137" customWidth="1"/>
    <col min="3646" max="3646" width="9.21875" style="137" customWidth="1"/>
    <col min="3647" max="3648" width="9.109375" style="137" customWidth="1"/>
    <col min="3649" max="3649" width="10.77734375" style="137" customWidth="1"/>
    <col min="3650" max="3688" width="0" style="137" hidden="1" customWidth="1"/>
    <col min="3689" max="3689" width="9.88671875" style="137" customWidth="1"/>
    <col min="3690" max="3690" width="10.109375" style="137" customWidth="1"/>
    <col min="3691" max="3691" width="1.21875" style="137" customWidth="1"/>
    <col min="3692" max="3692" width="10.77734375" style="137" customWidth="1"/>
    <col min="3693" max="3840" width="8.77734375" style="137"/>
    <col min="3841" max="3841" width="16.77734375" style="137" customWidth="1"/>
    <col min="3842" max="3842" width="18.6640625" style="137" customWidth="1"/>
    <col min="3843" max="3846" width="10.33203125" style="137" customWidth="1"/>
    <col min="3847" max="3847" width="11.77734375" style="137" customWidth="1"/>
    <col min="3848" max="3848" width="10.33203125" style="137" customWidth="1"/>
    <col min="3849" max="3849" width="10.109375" style="137" customWidth="1"/>
    <col min="3850" max="3850" width="9.33203125" style="137" customWidth="1"/>
    <col min="3851" max="3853" width="9.33203125" style="137" bestFit="1" customWidth="1"/>
    <col min="3854" max="3854" width="11.6640625" style="137" bestFit="1" customWidth="1"/>
    <col min="3855" max="3855" width="8.77734375" style="137"/>
    <col min="3856" max="3856" width="9.44140625" style="137" bestFit="1" customWidth="1"/>
    <col min="3857" max="3861" width="8.77734375" style="137"/>
    <col min="3862" max="3862" width="10.109375" style="137" bestFit="1" customWidth="1"/>
    <col min="3863" max="3863" width="9.44140625" style="137" bestFit="1" customWidth="1"/>
    <col min="3864" max="3864" width="8.77734375" style="137"/>
    <col min="3865" max="3865" width="10.109375" style="137" customWidth="1"/>
    <col min="3866" max="3866" width="8.77734375" style="137"/>
    <col min="3867" max="3867" width="10.44140625" style="137" customWidth="1"/>
    <col min="3868" max="3869" width="8.77734375" style="137"/>
    <col min="3870" max="3870" width="10.109375" style="137" customWidth="1"/>
    <col min="3871" max="3871" width="8.77734375" style="137"/>
    <col min="3872" max="3872" width="9" style="137" customWidth="1"/>
    <col min="3873" max="3873" width="8.88671875" style="137" customWidth="1"/>
    <col min="3874" max="3874" width="8.77734375" style="137"/>
    <col min="3875" max="3876" width="8.88671875" style="137" customWidth="1"/>
    <col min="3877" max="3877" width="9" style="137" customWidth="1"/>
    <col min="3878" max="3878" width="8.44140625" style="137" customWidth="1"/>
    <col min="3879" max="3879" width="8.6640625" style="137" customWidth="1"/>
    <col min="3880" max="3880" width="8.109375" style="137" customWidth="1"/>
    <col min="3881" max="3881" width="8.21875" style="137" customWidth="1"/>
    <col min="3882" max="3884" width="8.109375" style="137" customWidth="1"/>
    <col min="3885" max="3885" width="8.21875" style="137" customWidth="1"/>
    <col min="3886" max="3886" width="8.6640625" style="137" customWidth="1"/>
    <col min="3887" max="3888" width="8.77734375" style="137"/>
    <col min="3889" max="3890" width="8.44140625" style="137" customWidth="1"/>
    <col min="3891" max="3891" width="8.6640625" style="137" customWidth="1"/>
    <col min="3892" max="3892" width="8.44140625" style="137" customWidth="1"/>
    <col min="3893" max="3895" width="8.88671875" style="137" customWidth="1"/>
    <col min="3896" max="3896" width="9.109375" style="137" customWidth="1"/>
    <col min="3897" max="3897" width="9" style="137" customWidth="1"/>
    <col min="3898" max="3898" width="9.109375" style="137" customWidth="1"/>
    <col min="3899" max="3899" width="9.33203125" style="137" customWidth="1"/>
    <col min="3900" max="3900" width="9" style="137" customWidth="1"/>
    <col min="3901" max="3901" width="9.109375" style="137" customWidth="1"/>
    <col min="3902" max="3902" width="9.21875" style="137" customWidth="1"/>
    <col min="3903" max="3904" width="9.109375" style="137" customWidth="1"/>
    <col min="3905" max="3905" width="10.77734375" style="137" customWidth="1"/>
    <col min="3906" max="3944" width="0" style="137" hidden="1" customWidth="1"/>
    <col min="3945" max="3945" width="9.88671875" style="137" customWidth="1"/>
    <col min="3946" max="3946" width="10.109375" style="137" customWidth="1"/>
    <col min="3947" max="3947" width="1.21875" style="137" customWidth="1"/>
    <col min="3948" max="3948" width="10.77734375" style="137" customWidth="1"/>
    <col min="3949" max="4096" width="8.77734375" style="137"/>
    <col min="4097" max="4097" width="16.77734375" style="137" customWidth="1"/>
    <col min="4098" max="4098" width="18.6640625" style="137" customWidth="1"/>
    <col min="4099" max="4102" width="10.33203125" style="137" customWidth="1"/>
    <col min="4103" max="4103" width="11.77734375" style="137" customWidth="1"/>
    <col min="4104" max="4104" width="10.33203125" style="137" customWidth="1"/>
    <col min="4105" max="4105" width="10.109375" style="137" customWidth="1"/>
    <col min="4106" max="4106" width="9.33203125" style="137" customWidth="1"/>
    <col min="4107" max="4109" width="9.33203125" style="137" bestFit="1" customWidth="1"/>
    <col min="4110" max="4110" width="11.6640625" style="137" bestFit="1" customWidth="1"/>
    <col min="4111" max="4111" width="8.77734375" style="137"/>
    <col min="4112" max="4112" width="9.44140625" style="137" bestFit="1" customWidth="1"/>
    <col min="4113" max="4117" width="8.77734375" style="137"/>
    <col min="4118" max="4118" width="10.109375" style="137" bestFit="1" customWidth="1"/>
    <col min="4119" max="4119" width="9.44140625" style="137" bestFit="1" customWidth="1"/>
    <col min="4120" max="4120" width="8.77734375" style="137"/>
    <col min="4121" max="4121" width="10.109375" style="137" customWidth="1"/>
    <col min="4122" max="4122" width="8.77734375" style="137"/>
    <col min="4123" max="4123" width="10.44140625" style="137" customWidth="1"/>
    <col min="4124" max="4125" width="8.77734375" style="137"/>
    <col min="4126" max="4126" width="10.109375" style="137" customWidth="1"/>
    <col min="4127" max="4127" width="8.77734375" style="137"/>
    <col min="4128" max="4128" width="9" style="137" customWidth="1"/>
    <col min="4129" max="4129" width="8.88671875" style="137" customWidth="1"/>
    <col min="4130" max="4130" width="8.77734375" style="137"/>
    <col min="4131" max="4132" width="8.88671875" style="137" customWidth="1"/>
    <col min="4133" max="4133" width="9" style="137" customWidth="1"/>
    <col min="4134" max="4134" width="8.44140625" style="137" customWidth="1"/>
    <col min="4135" max="4135" width="8.6640625" style="137" customWidth="1"/>
    <col min="4136" max="4136" width="8.109375" style="137" customWidth="1"/>
    <col min="4137" max="4137" width="8.21875" style="137" customWidth="1"/>
    <col min="4138" max="4140" width="8.109375" style="137" customWidth="1"/>
    <col min="4141" max="4141" width="8.21875" style="137" customWidth="1"/>
    <col min="4142" max="4142" width="8.6640625" style="137" customWidth="1"/>
    <col min="4143" max="4144" width="8.77734375" style="137"/>
    <col min="4145" max="4146" width="8.44140625" style="137" customWidth="1"/>
    <col min="4147" max="4147" width="8.6640625" style="137" customWidth="1"/>
    <col min="4148" max="4148" width="8.44140625" style="137" customWidth="1"/>
    <col min="4149" max="4151" width="8.88671875" style="137" customWidth="1"/>
    <col min="4152" max="4152" width="9.109375" style="137" customWidth="1"/>
    <col min="4153" max="4153" width="9" style="137" customWidth="1"/>
    <col min="4154" max="4154" width="9.109375" style="137" customWidth="1"/>
    <col min="4155" max="4155" width="9.33203125" style="137" customWidth="1"/>
    <col min="4156" max="4156" width="9" style="137" customWidth="1"/>
    <col min="4157" max="4157" width="9.109375" style="137" customWidth="1"/>
    <col min="4158" max="4158" width="9.21875" style="137" customWidth="1"/>
    <col min="4159" max="4160" width="9.109375" style="137" customWidth="1"/>
    <col min="4161" max="4161" width="10.77734375" style="137" customWidth="1"/>
    <col min="4162" max="4200" width="0" style="137" hidden="1" customWidth="1"/>
    <col min="4201" max="4201" width="9.88671875" style="137" customWidth="1"/>
    <col min="4202" max="4202" width="10.109375" style="137" customWidth="1"/>
    <col min="4203" max="4203" width="1.21875" style="137" customWidth="1"/>
    <col min="4204" max="4204" width="10.77734375" style="137" customWidth="1"/>
    <col min="4205" max="4352" width="8.77734375" style="137"/>
    <col min="4353" max="4353" width="16.77734375" style="137" customWidth="1"/>
    <col min="4354" max="4354" width="18.6640625" style="137" customWidth="1"/>
    <col min="4355" max="4358" width="10.33203125" style="137" customWidth="1"/>
    <col min="4359" max="4359" width="11.77734375" style="137" customWidth="1"/>
    <col min="4360" max="4360" width="10.33203125" style="137" customWidth="1"/>
    <col min="4361" max="4361" width="10.109375" style="137" customWidth="1"/>
    <col min="4362" max="4362" width="9.33203125" style="137" customWidth="1"/>
    <col min="4363" max="4365" width="9.33203125" style="137" bestFit="1" customWidth="1"/>
    <col min="4366" max="4366" width="11.6640625" style="137" bestFit="1" customWidth="1"/>
    <col min="4367" max="4367" width="8.77734375" style="137"/>
    <col min="4368" max="4368" width="9.44140625" style="137" bestFit="1" customWidth="1"/>
    <col min="4369" max="4373" width="8.77734375" style="137"/>
    <col min="4374" max="4374" width="10.109375" style="137" bestFit="1" customWidth="1"/>
    <col min="4375" max="4375" width="9.44140625" style="137" bestFit="1" customWidth="1"/>
    <col min="4376" max="4376" width="8.77734375" style="137"/>
    <col min="4377" max="4377" width="10.109375" style="137" customWidth="1"/>
    <col min="4378" max="4378" width="8.77734375" style="137"/>
    <col min="4379" max="4379" width="10.44140625" style="137" customWidth="1"/>
    <col min="4380" max="4381" width="8.77734375" style="137"/>
    <col min="4382" max="4382" width="10.109375" style="137" customWidth="1"/>
    <col min="4383" max="4383" width="8.77734375" style="137"/>
    <col min="4384" max="4384" width="9" style="137" customWidth="1"/>
    <col min="4385" max="4385" width="8.88671875" style="137" customWidth="1"/>
    <col min="4386" max="4386" width="8.77734375" style="137"/>
    <col min="4387" max="4388" width="8.88671875" style="137" customWidth="1"/>
    <col min="4389" max="4389" width="9" style="137" customWidth="1"/>
    <col min="4390" max="4390" width="8.44140625" style="137" customWidth="1"/>
    <col min="4391" max="4391" width="8.6640625" style="137" customWidth="1"/>
    <col min="4392" max="4392" width="8.109375" style="137" customWidth="1"/>
    <col min="4393" max="4393" width="8.21875" style="137" customWidth="1"/>
    <col min="4394" max="4396" width="8.109375" style="137" customWidth="1"/>
    <col min="4397" max="4397" width="8.21875" style="137" customWidth="1"/>
    <col min="4398" max="4398" width="8.6640625" style="137" customWidth="1"/>
    <col min="4399" max="4400" width="8.77734375" style="137"/>
    <col min="4401" max="4402" width="8.44140625" style="137" customWidth="1"/>
    <col min="4403" max="4403" width="8.6640625" style="137" customWidth="1"/>
    <col min="4404" max="4404" width="8.44140625" style="137" customWidth="1"/>
    <col min="4405" max="4407" width="8.88671875" style="137" customWidth="1"/>
    <col min="4408" max="4408" width="9.109375" style="137" customWidth="1"/>
    <col min="4409" max="4409" width="9" style="137" customWidth="1"/>
    <col min="4410" max="4410" width="9.109375" style="137" customWidth="1"/>
    <col min="4411" max="4411" width="9.33203125" style="137" customWidth="1"/>
    <col min="4412" max="4412" width="9" style="137" customWidth="1"/>
    <col min="4413" max="4413" width="9.109375" style="137" customWidth="1"/>
    <col min="4414" max="4414" width="9.21875" style="137" customWidth="1"/>
    <col min="4415" max="4416" width="9.109375" style="137" customWidth="1"/>
    <col min="4417" max="4417" width="10.77734375" style="137" customWidth="1"/>
    <col min="4418" max="4456" width="0" style="137" hidden="1" customWidth="1"/>
    <col min="4457" max="4457" width="9.88671875" style="137" customWidth="1"/>
    <col min="4458" max="4458" width="10.109375" style="137" customWidth="1"/>
    <col min="4459" max="4459" width="1.21875" style="137" customWidth="1"/>
    <col min="4460" max="4460" width="10.77734375" style="137" customWidth="1"/>
    <col min="4461" max="4608" width="8.77734375" style="137"/>
    <col min="4609" max="4609" width="16.77734375" style="137" customWidth="1"/>
    <col min="4610" max="4610" width="18.6640625" style="137" customWidth="1"/>
    <col min="4611" max="4614" width="10.33203125" style="137" customWidth="1"/>
    <col min="4615" max="4615" width="11.77734375" style="137" customWidth="1"/>
    <col min="4616" max="4616" width="10.33203125" style="137" customWidth="1"/>
    <col min="4617" max="4617" width="10.109375" style="137" customWidth="1"/>
    <col min="4618" max="4618" width="9.33203125" style="137" customWidth="1"/>
    <col min="4619" max="4621" width="9.33203125" style="137" bestFit="1" customWidth="1"/>
    <col min="4622" max="4622" width="11.6640625" style="137" bestFit="1" customWidth="1"/>
    <col min="4623" max="4623" width="8.77734375" style="137"/>
    <col min="4624" max="4624" width="9.44140625" style="137" bestFit="1" customWidth="1"/>
    <col min="4625" max="4629" width="8.77734375" style="137"/>
    <col min="4630" max="4630" width="10.109375" style="137" bestFit="1" customWidth="1"/>
    <col min="4631" max="4631" width="9.44140625" style="137" bestFit="1" customWidth="1"/>
    <col min="4632" max="4632" width="8.77734375" style="137"/>
    <col min="4633" max="4633" width="10.109375" style="137" customWidth="1"/>
    <col min="4634" max="4634" width="8.77734375" style="137"/>
    <col min="4635" max="4635" width="10.44140625" style="137" customWidth="1"/>
    <col min="4636" max="4637" width="8.77734375" style="137"/>
    <col min="4638" max="4638" width="10.109375" style="137" customWidth="1"/>
    <col min="4639" max="4639" width="8.77734375" style="137"/>
    <col min="4640" max="4640" width="9" style="137" customWidth="1"/>
    <col min="4641" max="4641" width="8.88671875" style="137" customWidth="1"/>
    <col min="4642" max="4642" width="8.77734375" style="137"/>
    <col min="4643" max="4644" width="8.88671875" style="137" customWidth="1"/>
    <col min="4645" max="4645" width="9" style="137" customWidth="1"/>
    <col min="4646" max="4646" width="8.44140625" style="137" customWidth="1"/>
    <col min="4647" max="4647" width="8.6640625" style="137" customWidth="1"/>
    <col min="4648" max="4648" width="8.109375" style="137" customWidth="1"/>
    <col min="4649" max="4649" width="8.21875" style="137" customWidth="1"/>
    <col min="4650" max="4652" width="8.109375" style="137" customWidth="1"/>
    <col min="4653" max="4653" width="8.21875" style="137" customWidth="1"/>
    <col min="4654" max="4654" width="8.6640625" style="137" customWidth="1"/>
    <col min="4655" max="4656" width="8.77734375" style="137"/>
    <col min="4657" max="4658" width="8.44140625" style="137" customWidth="1"/>
    <col min="4659" max="4659" width="8.6640625" style="137" customWidth="1"/>
    <col min="4660" max="4660" width="8.44140625" style="137" customWidth="1"/>
    <col min="4661" max="4663" width="8.88671875" style="137" customWidth="1"/>
    <col min="4664" max="4664" width="9.109375" style="137" customWidth="1"/>
    <col min="4665" max="4665" width="9" style="137" customWidth="1"/>
    <col min="4666" max="4666" width="9.109375" style="137" customWidth="1"/>
    <col min="4667" max="4667" width="9.33203125" style="137" customWidth="1"/>
    <col min="4668" max="4668" width="9" style="137" customWidth="1"/>
    <col min="4669" max="4669" width="9.109375" style="137" customWidth="1"/>
    <col min="4670" max="4670" width="9.21875" style="137" customWidth="1"/>
    <col min="4671" max="4672" width="9.109375" style="137" customWidth="1"/>
    <col min="4673" max="4673" width="10.77734375" style="137" customWidth="1"/>
    <col min="4674" max="4712" width="0" style="137" hidden="1" customWidth="1"/>
    <col min="4713" max="4713" width="9.88671875" style="137" customWidth="1"/>
    <col min="4714" max="4714" width="10.109375" style="137" customWidth="1"/>
    <col min="4715" max="4715" width="1.21875" style="137" customWidth="1"/>
    <col min="4716" max="4716" width="10.77734375" style="137" customWidth="1"/>
    <col min="4717" max="4864" width="8.77734375" style="137"/>
    <col min="4865" max="4865" width="16.77734375" style="137" customWidth="1"/>
    <col min="4866" max="4866" width="18.6640625" style="137" customWidth="1"/>
    <col min="4867" max="4870" width="10.33203125" style="137" customWidth="1"/>
    <col min="4871" max="4871" width="11.77734375" style="137" customWidth="1"/>
    <col min="4872" max="4872" width="10.33203125" style="137" customWidth="1"/>
    <col min="4873" max="4873" width="10.109375" style="137" customWidth="1"/>
    <col min="4874" max="4874" width="9.33203125" style="137" customWidth="1"/>
    <col min="4875" max="4877" width="9.33203125" style="137" bestFit="1" customWidth="1"/>
    <col min="4878" max="4878" width="11.6640625" style="137" bestFit="1" customWidth="1"/>
    <col min="4879" max="4879" width="8.77734375" style="137"/>
    <col min="4880" max="4880" width="9.44140625" style="137" bestFit="1" customWidth="1"/>
    <col min="4881" max="4885" width="8.77734375" style="137"/>
    <col min="4886" max="4886" width="10.109375" style="137" bestFit="1" customWidth="1"/>
    <col min="4887" max="4887" width="9.44140625" style="137" bestFit="1" customWidth="1"/>
    <col min="4888" max="4888" width="8.77734375" style="137"/>
    <col min="4889" max="4889" width="10.109375" style="137" customWidth="1"/>
    <col min="4890" max="4890" width="8.77734375" style="137"/>
    <col min="4891" max="4891" width="10.44140625" style="137" customWidth="1"/>
    <col min="4892" max="4893" width="8.77734375" style="137"/>
    <col min="4894" max="4894" width="10.109375" style="137" customWidth="1"/>
    <col min="4895" max="4895" width="8.77734375" style="137"/>
    <col min="4896" max="4896" width="9" style="137" customWidth="1"/>
    <col min="4897" max="4897" width="8.88671875" style="137" customWidth="1"/>
    <col min="4898" max="4898" width="8.77734375" style="137"/>
    <col min="4899" max="4900" width="8.88671875" style="137" customWidth="1"/>
    <col min="4901" max="4901" width="9" style="137" customWidth="1"/>
    <col min="4902" max="4902" width="8.44140625" style="137" customWidth="1"/>
    <col min="4903" max="4903" width="8.6640625" style="137" customWidth="1"/>
    <col min="4904" max="4904" width="8.109375" style="137" customWidth="1"/>
    <col min="4905" max="4905" width="8.21875" style="137" customWidth="1"/>
    <col min="4906" max="4908" width="8.109375" style="137" customWidth="1"/>
    <col min="4909" max="4909" width="8.21875" style="137" customWidth="1"/>
    <col min="4910" max="4910" width="8.6640625" style="137" customWidth="1"/>
    <col min="4911" max="4912" width="8.77734375" style="137"/>
    <col min="4913" max="4914" width="8.44140625" style="137" customWidth="1"/>
    <col min="4915" max="4915" width="8.6640625" style="137" customWidth="1"/>
    <col min="4916" max="4916" width="8.44140625" style="137" customWidth="1"/>
    <col min="4917" max="4919" width="8.88671875" style="137" customWidth="1"/>
    <col min="4920" max="4920" width="9.109375" style="137" customWidth="1"/>
    <col min="4921" max="4921" width="9" style="137" customWidth="1"/>
    <col min="4922" max="4922" width="9.109375" style="137" customWidth="1"/>
    <col min="4923" max="4923" width="9.33203125" style="137" customWidth="1"/>
    <col min="4924" max="4924" width="9" style="137" customWidth="1"/>
    <col min="4925" max="4925" width="9.109375" style="137" customWidth="1"/>
    <col min="4926" max="4926" width="9.21875" style="137" customWidth="1"/>
    <col min="4927" max="4928" width="9.109375" style="137" customWidth="1"/>
    <col min="4929" max="4929" width="10.77734375" style="137" customWidth="1"/>
    <col min="4930" max="4968" width="0" style="137" hidden="1" customWidth="1"/>
    <col min="4969" max="4969" width="9.88671875" style="137" customWidth="1"/>
    <col min="4970" max="4970" width="10.109375" style="137" customWidth="1"/>
    <col min="4971" max="4971" width="1.21875" style="137" customWidth="1"/>
    <col min="4972" max="4972" width="10.77734375" style="137" customWidth="1"/>
    <col min="4973" max="5120" width="8.77734375" style="137"/>
    <col min="5121" max="5121" width="16.77734375" style="137" customWidth="1"/>
    <col min="5122" max="5122" width="18.6640625" style="137" customWidth="1"/>
    <col min="5123" max="5126" width="10.33203125" style="137" customWidth="1"/>
    <col min="5127" max="5127" width="11.77734375" style="137" customWidth="1"/>
    <col min="5128" max="5128" width="10.33203125" style="137" customWidth="1"/>
    <col min="5129" max="5129" width="10.109375" style="137" customWidth="1"/>
    <col min="5130" max="5130" width="9.33203125" style="137" customWidth="1"/>
    <col min="5131" max="5133" width="9.33203125" style="137" bestFit="1" customWidth="1"/>
    <col min="5134" max="5134" width="11.6640625" style="137" bestFit="1" customWidth="1"/>
    <col min="5135" max="5135" width="8.77734375" style="137"/>
    <col min="5136" max="5136" width="9.44140625" style="137" bestFit="1" customWidth="1"/>
    <col min="5137" max="5141" width="8.77734375" style="137"/>
    <col min="5142" max="5142" width="10.109375" style="137" bestFit="1" customWidth="1"/>
    <col min="5143" max="5143" width="9.44140625" style="137" bestFit="1" customWidth="1"/>
    <col min="5144" max="5144" width="8.77734375" style="137"/>
    <col min="5145" max="5145" width="10.109375" style="137" customWidth="1"/>
    <col min="5146" max="5146" width="8.77734375" style="137"/>
    <col min="5147" max="5147" width="10.44140625" style="137" customWidth="1"/>
    <col min="5148" max="5149" width="8.77734375" style="137"/>
    <col min="5150" max="5150" width="10.109375" style="137" customWidth="1"/>
    <col min="5151" max="5151" width="8.77734375" style="137"/>
    <col min="5152" max="5152" width="9" style="137" customWidth="1"/>
    <col min="5153" max="5153" width="8.88671875" style="137" customWidth="1"/>
    <col min="5154" max="5154" width="8.77734375" style="137"/>
    <col min="5155" max="5156" width="8.88671875" style="137" customWidth="1"/>
    <col min="5157" max="5157" width="9" style="137" customWidth="1"/>
    <col min="5158" max="5158" width="8.44140625" style="137" customWidth="1"/>
    <col min="5159" max="5159" width="8.6640625" style="137" customWidth="1"/>
    <col min="5160" max="5160" width="8.109375" style="137" customWidth="1"/>
    <col min="5161" max="5161" width="8.21875" style="137" customWidth="1"/>
    <col min="5162" max="5164" width="8.109375" style="137" customWidth="1"/>
    <col min="5165" max="5165" width="8.21875" style="137" customWidth="1"/>
    <col min="5166" max="5166" width="8.6640625" style="137" customWidth="1"/>
    <col min="5167" max="5168" width="8.77734375" style="137"/>
    <col min="5169" max="5170" width="8.44140625" style="137" customWidth="1"/>
    <col min="5171" max="5171" width="8.6640625" style="137" customWidth="1"/>
    <col min="5172" max="5172" width="8.44140625" style="137" customWidth="1"/>
    <col min="5173" max="5175" width="8.88671875" style="137" customWidth="1"/>
    <col min="5176" max="5176" width="9.109375" style="137" customWidth="1"/>
    <col min="5177" max="5177" width="9" style="137" customWidth="1"/>
    <col min="5178" max="5178" width="9.109375" style="137" customWidth="1"/>
    <col min="5179" max="5179" width="9.33203125" style="137" customWidth="1"/>
    <col min="5180" max="5180" width="9" style="137" customWidth="1"/>
    <col min="5181" max="5181" width="9.109375" style="137" customWidth="1"/>
    <col min="5182" max="5182" width="9.21875" style="137" customWidth="1"/>
    <col min="5183" max="5184" width="9.109375" style="137" customWidth="1"/>
    <col min="5185" max="5185" width="10.77734375" style="137" customWidth="1"/>
    <col min="5186" max="5224" width="0" style="137" hidden="1" customWidth="1"/>
    <col min="5225" max="5225" width="9.88671875" style="137" customWidth="1"/>
    <col min="5226" max="5226" width="10.109375" style="137" customWidth="1"/>
    <col min="5227" max="5227" width="1.21875" style="137" customWidth="1"/>
    <col min="5228" max="5228" width="10.77734375" style="137" customWidth="1"/>
    <col min="5229" max="5376" width="8.77734375" style="137"/>
    <col min="5377" max="5377" width="16.77734375" style="137" customWidth="1"/>
    <col min="5378" max="5378" width="18.6640625" style="137" customWidth="1"/>
    <col min="5379" max="5382" width="10.33203125" style="137" customWidth="1"/>
    <col min="5383" max="5383" width="11.77734375" style="137" customWidth="1"/>
    <col min="5384" max="5384" width="10.33203125" style="137" customWidth="1"/>
    <col min="5385" max="5385" width="10.109375" style="137" customWidth="1"/>
    <col min="5386" max="5386" width="9.33203125" style="137" customWidth="1"/>
    <col min="5387" max="5389" width="9.33203125" style="137" bestFit="1" customWidth="1"/>
    <col min="5390" max="5390" width="11.6640625" style="137" bestFit="1" customWidth="1"/>
    <col min="5391" max="5391" width="8.77734375" style="137"/>
    <col min="5392" max="5392" width="9.44140625" style="137" bestFit="1" customWidth="1"/>
    <col min="5393" max="5397" width="8.77734375" style="137"/>
    <col min="5398" max="5398" width="10.109375" style="137" bestFit="1" customWidth="1"/>
    <col min="5399" max="5399" width="9.44140625" style="137" bestFit="1" customWidth="1"/>
    <col min="5400" max="5400" width="8.77734375" style="137"/>
    <col min="5401" max="5401" width="10.109375" style="137" customWidth="1"/>
    <col min="5402" max="5402" width="8.77734375" style="137"/>
    <col min="5403" max="5403" width="10.44140625" style="137" customWidth="1"/>
    <col min="5404" max="5405" width="8.77734375" style="137"/>
    <col min="5406" max="5406" width="10.109375" style="137" customWidth="1"/>
    <col min="5407" max="5407" width="8.77734375" style="137"/>
    <col min="5408" max="5408" width="9" style="137" customWidth="1"/>
    <col min="5409" max="5409" width="8.88671875" style="137" customWidth="1"/>
    <col min="5410" max="5410" width="8.77734375" style="137"/>
    <col min="5411" max="5412" width="8.88671875" style="137" customWidth="1"/>
    <col min="5413" max="5413" width="9" style="137" customWidth="1"/>
    <col min="5414" max="5414" width="8.44140625" style="137" customWidth="1"/>
    <col min="5415" max="5415" width="8.6640625" style="137" customWidth="1"/>
    <col min="5416" max="5416" width="8.109375" style="137" customWidth="1"/>
    <col min="5417" max="5417" width="8.21875" style="137" customWidth="1"/>
    <col min="5418" max="5420" width="8.109375" style="137" customWidth="1"/>
    <col min="5421" max="5421" width="8.21875" style="137" customWidth="1"/>
    <col min="5422" max="5422" width="8.6640625" style="137" customWidth="1"/>
    <col min="5423" max="5424" width="8.77734375" style="137"/>
    <col min="5425" max="5426" width="8.44140625" style="137" customWidth="1"/>
    <col min="5427" max="5427" width="8.6640625" style="137" customWidth="1"/>
    <col min="5428" max="5428" width="8.44140625" style="137" customWidth="1"/>
    <col min="5429" max="5431" width="8.88671875" style="137" customWidth="1"/>
    <col min="5432" max="5432" width="9.109375" style="137" customWidth="1"/>
    <col min="5433" max="5433" width="9" style="137" customWidth="1"/>
    <col min="5434" max="5434" width="9.109375" style="137" customWidth="1"/>
    <col min="5435" max="5435" width="9.33203125" style="137" customWidth="1"/>
    <col min="5436" max="5436" width="9" style="137" customWidth="1"/>
    <col min="5437" max="5437" width="9.109375" style="137" customWidth="1"/>
    <col min="5438" max="5438" width="9.21875" style="137" customWidth="1"/>
    <col min="5439" max="5440" width="9.109375" style="137" customWidth="1"/>
    <col min="5441" max="5441" width="10.77734375" style="137" customWidth="1"/>
    <col min="5442" max="5480" width="0" style="137" hidden="1" customWidth="1"/>
    <col min="5481" max="5481" width="9.88671875" style="137" customWidth="1"/>
    <col min="5482" max="5482" width="10.109375" style="137" customWidth="1"/>
    <col min="5483" max="5483" width="1.21875" style="137" customWidth="1"/>
    <col min="5484" max="5484" width="10.77734375" style="137" customWidth="1"/>
    <col min="5485" max="5632" width="8.77734375" style="137"/>
    <col min="5633" max="5633" width="16.77734375" style="137" customWidth="1"/>
    <col min="5634" max="5634" width="18.6640625" style="137" customWidth="1"/>
    <col min="5635" max="5638" width="10.33203125" style="137" customWidth="1"/>
    <col min="5639" max="5639" width="11.77734375" style="137" customWidth="1"/>
    <col min="5640" max="5640" width="10.33203125" style="137" customWidth="1"/>
    <col min="5641" max="5641" width="10.109375" style="137" customWidth="1"/>
    <col min="5642" max="5642" width="9.33203125" style="137" customWidth="1"/>
    <col min="5643" max="5645" width="9.33203125" style="137" bestFit="1" customWidth="1"/>
    <col min="5646" max="5646" width="11.6640625" style="137" bestFit="1" customWidth="1"/>
    <col min="5647" max="5647" width="8.77734375" style="137"/>
    <col min="5648" max="5648" width="9.44140625" style="137" bestFit="1" customWidth="1"/>
    <col min="5649" max="5653" width="8.77734375" style="137"/>
    <col min="5654" max="5654" width="10.109375" style="137" bestFit="1" customWidth="1"/>
    <col min="5655" max="5655" width="9.44140625" style="137" bestFit="1" customWidth="1"/>
    <col min="5656" max="5656" width="8.77734375" style="137"/>
    <col min="5657" max="5657" width="10.109375" style="137" customWidth="1"/>
    <col min="5658" max="5658" width="8.77734375" style="137"/>
    <col min="5659" max="5659" width="10.44140625" style="137" customWidth="1"/>
    <col min="5660" max="5661" width="8.77734375" style="137"/>
    <col min="5662" max="5662" width="10.109375" style="137" customWidth="1"/>
    <col min="5663" max="5663" width="8.77734375" style="137"/>
    <col min="5664" max="5664" width="9" style="137" customWidth="1"/>
    <col min="5665" max="5665" width="8.88671875" style="137" customWidth="1"/>
    <col min="5666" max="5666" width="8.77734375" style="137"/>
    <col min="5667" max="5668" width="8.88671875" style="137" customWidth="1"/>
    <col min="5669" max="5669" width="9" style="137" customWidth="1"/>
    <col min="5670" max="5670" width="8.44140625" style="137" customWidth="1"/>
    <col min="5671" max="5671" width="8.6640625" style="137" customWidth="1"/>
    <col min="5672" max="5672" width="8.109375" style="137" customWidth="1"/>
    <col min="5673" max="5673" width="8.21875" style="137" customWidth="1"/>
    <col min="5674" max="5676" width="8.109375" style="137" customWidth="1"/>
    <col min="5677" max="5677" width="8.21875" style="137" customWidth="1"/>
    <col min="5678" max="5678" width="8.6640625" style="137" customWidth="1"/>
    <col min="5679" max="5680" width="8.77734375" style="137"/>
    <col min="5681" max="5682" width="8.44140625" style="137" customWidth="1"/>
    <col min="5683" max="5683" width="8.6640625" style="137" customWidth="1"/>
    <col min="5684" max="5684" width="8.44140625" style="137" customWidth="1"/>
    <col min="5685" max="5687" width="8.88671875" style="137" customWidth="1"/>
    <col min="5688" max="5688" width="9.109375" style="137" customWidth="1"/>
    <col min="5689" max="5689" width="9" style="137" customWidth="1"/>
    <col min="5690" max="5690" width="9.109375" style="137" customWidth="1"/>
    <col min="5691" max="5691" width="9.33203125" style="137" customWidth="1"/>
    <col min="5692" max="5692" width="9" style="137" customWidth="1"/>
    <col min="5693" max="5693" width="9.109375" style="137" customWidth="1"/>
    <col min="5694" max="5694" width="9.21875" style="137" customWidth="1"/>
    <col min="5695" max="5696" width="9.109375" style="137" customWidth="1"/>
    <col min="5697" max="5697" width="10.77734375" style="137" customWidth="1"/>
    <col min="5698" max="5736" width="0" style="137" hidden="1" customWidth="1"/>
    <col min="5737" max="5737" width="9.88671875" style="137" customWidth="1"/>
    <col min="5738" max="5738" width="10.109375" style="137" customWidth="1"/>
    <col min="5739" max="5739" width="1.21875" style="137" customWidth="1"/>
    <col min="5740" max="5740" width="10.77734375" style="137" customWidth="1"/>
    <col min="5741" max="5888" width="8.77734375" style="137"/>
    <col min="5889" max="5889" width="16.77734375" style="137" customWidth="1"/>
    <col min="5890" max="5890" width="18.6640625" style="137" customWidth="1"/>
    <col min="5891" max="5894" width="10.33203125" style="137" customWidth="1"/>
    <col min="5895" max="5895" width="11.77734375" style="137" customWidth="1"/>
    <col min="5896" max="5896" width="10.33203125" style="137" customWidth="1"/>
    <col min="5897" max="5897" width="10.109375" style="137" customWidth="1"/>
    <col min="5898" max="5898" width="9.33203125" style="137" customWidth="1"/>
    <col min="5899" max="5901" width="9.33203125" style="137" bestFit="1" customWidth="1"/>
    <col min="5902" max="5902" width="11.6640625" style="137" bestFit="1" customWidth="1"/>
    <col min="5903" max="5903" width="8.77734375" style="137"/>
    <col min="5904" max="5904" width="9.44140625" style="137" bestFit="1" customWidth="1"/>
    <col min="5905" max="5909" width="8.77734375" style="137"/>
    <col min="5910" max="5910" width="10.109375" style="137" bestFit="1" customWidth="1"/>
    <col min="5911" max="5911" width="9.44140625" style="137" bestFit="1" customWidth="1"/>
    <col min="5912" max="5912" width="8.77734375" style="137"/>
    <col min="5913" max="5913" width="10.109375" style="137" customWidth="1"/>
    <col min="5914" max="5914" width="8.77734375" style="137"/>
    <col min="5915" max="5915" width="10.44140625" style="137" customWidth="1"/>
    <col min="5916" max="5917" width="8.77734375" style="137"/>
    <col min="5918" max="5918" width="10.109375" style="137" customWidth="1"/>
    <col min="5919" max="5919" width="8.77734375" style="137"/>
    <col min="5920" max="5920" width="9" style="137" customWidth="1"/>
    <col min="5921" max="5921" width="8.88671875" style="137" customWidth="1"/>
    <col min="5922" max="5922" width="8.77734375" style="137"/>
    <col min="5923" max="5924" width="8.88671875" style="137" customWidth="1"/>
    <col min="5925" max="5925" width="9" style="137" customWidth="1"/>
    <col min="5926" max="5926" width="8.44140625" style="137" customWidth="1"/>
    <col min="5927" max="5927" width="8.6640625" style="137" customWidth="1"/>
    <col min="5928" max="5928" width="8.109375" style="137" customWidth="1"/>
    <col min="5929" max="5929" width="8.21875" style="137" customWidth="1"/>
    <col min="5930" max="5932" width="8.109375" style="137" customWidth="1"/>
    <col min="5933" max="5933" width="8.21875" style="137" customWidth="1"/>
    <col min="5934" max="5934" width="8.6640625" style="137" customWidth="1"/>
    <col min="5935" max="5936" width="8.77734375" style="137"/>
    <col min="5937" max="5938" width="8.44140625" style="137" customWidth="1"/>
    <col min="5939" max="5939" width="8.6640625" style="137" customWidth="1"/>
    <col min="5940" max="5940" width="8.44140625" style="137" customWidth="1"/>
    <col min="5941" max="5943" width="8.88671875" style="137" customWidth="1"/>
    <col min="5944" max="5944" width="9.109375" style="137" customWidth="1"/>
    <col min="5945" max="5945" width="9" style="137" customWidth="1"/>
    <col min="5946" max="5946" width="9.109375" style="137" customWidth="1"/>
    <col min="5947" max="5947" width="9.33203125" style="137" customWidth="1"/>
    <col min="5948" max="5948" width="9" style="137" customWidth="1"/>
    <col min="5949" max="5949" width="9.109375" style="137" customWidth="1"/>
    <col min="5950" max="5950" width="9.21875" style="137" customWidth="1"/>
    <col min="5951" max="5952" width="9.109375" style="137" customWidth="1"/>
    <col min="5953" max="5953" width="10.77734375" style="137" customWidth="1"/>
    <col min="5954" max="5992" width="0" style="137" hidden="1" customWidth="1"/>
    <col min="5993" max="5993" width="9.88671875" style="137" customWidth="1"/>
    <col min="5994" max="5994" width="10.109375" style="137" customWidth="1"/>
    <col min="5995" max="5995" width="1.21875" style="137" customWidth="1"/>
    <col min="5996" max="5996" width="10.77734375" style="137" customWidth="1"/>
    <col min="5997" max="6144" width="8.77734375" style="137"/>
    <col min="6145" max="6145" width="16.77734375" style="137" customWidth="1"/>
    <col min="6146" max="6146" width="18.6640625" style="137" customWidth="1"/>
    <col min="6147" max="6150" width="10.33203125" style="137" customWidth="1"/>
    <col min="6151" max="6151" width="11.77734375" style="137" customWidth="1"/>
    <col min="6152" max="6152" width="10.33203125" style="137" customWidth="1"/>
    <col min="6153" max="6153" width="10.109375" style="137" customWidth="1"/>
    <col min="6154" max="6154" width="9.33203125" style="137" customWidth="1"/>
    <col min="6155" max="6157" width="9.33203125" style="137" bestFit="1" customWidth="1"/>
    <col min="6158" max="6158" width="11.6640625" style="137" bestFit="1" customWidth="1"/>
    <col min="6159" max="6159" width="8.77734375" style="137"/>
    <col min="6160" max="6160" width="9.44140625" style="137" bestFit="1" customWidth="1"/>
    <col min="6161" max="6165" width="8.77734375" style="137"/>
    <col min="6166" max="6166" width="10.109375" style="137" bestFit="1" customWidth="1"/>
    <col min="6167" max="6167" width="9.44140625" style="137" bestFit="1" customWidth="1"/>
    <col min="6168" max="6168" width="8.77734375" style="137"/>
    <col min="6169" max="6169" width="10.109375" style="137" customWidth="1"/>
    <col min="6170" max="6170" width="8.77734375" style="137"/>
    <col min="6171" max="6171" width="10.44140625" style="137" customWidth="1"/>
    <col min="6172" max="6173" width="8.77734375" style="137"/>
    <col min="6174" max="6174" width="10.109375" style="137" customWidth="1"/>
    <col min="6175" max="6175" width="8.77734375" style="137"/>
    <col min="6176" max="6176" width="9" style="137" customWidth="1"/>
    <col min="6177" max="6177" width="8.88671875" style="137" customWidth="1"/>
    <col min="6178" max="6178" width="8.77734375" style="137"/>
    <col min="6179" max="6180" width="8.88671875" style="137" customWidth="1"/>
    <col min="6181" max="6181" width="9" style="137" customWidth="1"/>
    <col min="6182" max="6182" width="8.44140625" style="137" customWidth="1"/>
    <col min="6183" max="6183" width="8.6640625" style="137" customWidth="1"/>
    <col min="6184" max="6184" width="8.109375" style="137" customWidth="1"/>
    <col min="6185" max="6185" width="8.21875" style="137" customWidth="1"/>
    <col min="6186" max="6188" width="8.109375" style="137" customWidth="1"/>
    <col min="6189" max="6189" width="8.21875" style="137" customWidth="1"/>
    <col min="6190" max="6190" width="8.6640625" style="137" customWidth="1"/>
    <col min="6191" max="6192" width="8.77734375" style="137"/>
    <col min="6193" max="6194" width="8.44140625" style="137" customWidth="1"/>
    <col min="6195" max="6195" width="8.6640625" style="137" customWidth="1"/>
    <col min="6196" max="6196" width="8.44140625" style="137" customWidth="1"/>
    <col min="6197" max="6199" width="8.88671875" style="137" customWidth="1"/>
    <col min="6200" max="6200" width="9.109375" style="137" customWidth="1"/>
    <col min="6201" max="6201" width="9" style="137" customWidth="1"/>
    <col min="6202" max="6202" width="9.109375" style="137" customWidth="1"/>
    <col min="6203" max="6203" width="9.33203125" style="137" customWidth="1"/>
    <col min="6204" max="6204" width="9" style="137" customWidth="1"/>
    <col min="6205" max="6205" width="9.109375" style="137" customWidth="1"/>
    <col min="6206" max="6206" width="9.21875" style="137" customWidth="1"/>
    <col min="6207" max="6208" width="9.109375" style="137" customWidth="1"/>
    <col min="6209" max="6209" width="10.77734375" style="137" customWidth="1"/>
    <col min="6210" max="6248" width="0" style="137" hidden="1" customWidth="1"/>
    <col min="6249" max="6249" width="9.88671875" style="137" customWidth="1"/>
    <col min="6250" max="6250" width="10.109375" style="137" customWidth="1"/>
    <col min="6251" max="6251" width="1.21875" style="137" customWidth="1"/>
    <col min="6252" max="6252" width="10.77734375" style="137" customWidth="1"/>
    <col min="6253" max="6400" width="8.77734375" style="137"/>
    <col min="6401" max="6401" width="16.77734375" style="137" customWidth="1"/>
    <col min="6402" max="6402" width="18.6640625" style="137" customWidth="1"/>
    <col min="6403" max="6406" width="10.33203125" style="137" customWidth="1"/>
    <col min="6407" max="6407" width="11.77734375" style="137" customWidth="1"/>
    <col min="6408" max="6408" width="10.33203125" style="137" customWidth="1"/>
    <col min="6409" max="6409" width="10.109375" style="137" customWidth="1"/>
    <col min="6410" max="6410" width="9.33203125" style="137" customWidth="1"/>
    <col min="6411" max="6413" width="9.33203125" style="137" bestFit="1" customWidth="1"/>
    <col min="6414" max="6414" width="11.6640625" style="137" bestFit="1" customWidth="1"/>
    <col min="6415" max="6415" width="8.77734375" style="137"/>
    <col min="6416" max="6416" width="9.44140625" style="137" bestFit="1" customWidth="1"/>
    <col min="6417" max="6421" width="8.77734375" style="137"/>
    <col min="6422" max="6422" width="10.109375" style="137" bestFit="1" customWidth="1"/>
    <col min="6423" max="6423" width="9.44140625" style="137" bestFit="1" customWidth="1"/>
    <col min="6424" max="6424" width="8.77734375" style="137"/>
    <col min="6425" max="6425" width="10.109375" style="137" customWidth="1"/>
    <col min="6426" max="6426" width="8.77734375" style="137"/>
    <col min="6427" max="6427" width="10.44140625" style="137" customWidth="1"/>
    <col min="6428" max="6429" width="8.77734375" style="137"/>
    <col min="6430" max="6430" width="10.109375" style="137" customWidth="1"/>
    <col min="6431" max="6431" width="8.77734375" style="137"/>
    <col min="6432" max="6432" width="9" style="137" customWidth="1"/>
    <col min="6433" max="6433" width="8.88671875" style="137" customWidth="1"/>
    <col min="6434" max="6434" width="8.77734375" style="137"/>
    <col min="6435" max="6436" width="8.88671875" style="137" customWidth="1"/>
    <col min="6437" max="6437" width="9" style="137" customWidth="1"/>
    <col min="6438" max="6438" width="8.44140625" style="137" customWidth="1"/>
    <col min="6439" max="6439" width="8.6640625" style="137" customWidth="1"/>
    <col min="6440" max="6440" width="8.109375" style="137" customWidth="1"/>
    <col min="6441" max="6441" width="8.21875" style="137" customWidth="1"/>
    <col min="6442" max="6444" width="8.109375" style="137" customWidth="1"/>
    <col min="6445" max="6445" width="8.21875" style="137" customWidth="1"/>
    <col min="6446" max="6446" width="8.6640625" style="137" customWidth="1"/>
    <col min="6447" max="6448" width="8.77734375" style="137"/>
    <col min="6449" max="6450" width="8.44140625" style="137" customWidth="1"/>
    <col min="6451" max="6451" width="8.6640625" style="137" customWidth="1"/>
    <col min="6452" max="6452" width="8.44140625" style="137" customWidth="1"/>
    <col min="6453" max="6455" width="8.88671875" style="137" customWidth="1"/>
    <col min="6456" max="6456" width="9.109375" style="137" customWidth="1"/>
    <col min="6457" max="6457" width="9" style="137" customWidth="1"/>
    <col min="6458" max="6458" width="9.109375" style="137" customWidth="1"/>
    <col min="6459" max="6459" width="9.33203125" style="137" customWidth="1"/>
    <col min="6460" max="6460" width="9" style="137" customWidth="1"/>
    <col min="6461" max="6461" width="9.109375" style="137" customWidth="1"/>
    <col min="6462" max="6462" width="9.21875" style="137" customWidth="1"/>
    <col min="6463" max="6464" width="9.109375" style="137" customWidth="1"/>
    <col min="6465" max="6465" width="10.77734375" style="137" customWidth="1"/>
    <col min="6466" max="6504" width="0" style="137" hidden="1" customWidth="1"/>
    <col min="6505" max="6505" width="9.88671875" style="137" customWidth="1"/>
    <col min="6506" max="6506" width="10.109375" style="137" customWidth="1"/>
    <col min="6507" max="6507" width="1.21875" style="137" customWidth="1"/>
    <col min="6508" max="6508" width="10.77734375" style="137" customWidth="1"/>
    <col min="6509" max="6656" width="8.77734375" style="137"/>
    <col min="6657" max="6657" width="16.77734375" style="137" customWidth="1"/>
    <col min="6658" max="6658" width="18.6640625" style="137" customWidth="1"/>
    <col min="6659" max="6662" width="10.33203125" style="137" customWidth="1"/>
    <col min="6663" max="6663" width="11.77734375" style="137" customWidth="1"/>
    <col min="6664" max="6664" width="10.33203125" style="137" customWidth="1"/>
    <col min="6665" max="6665" width="10.109375" style="137" customWidth="1"/>
    <col min="6666" max="6666" width="9.33203125" style="137" customWidth="1"/>
    <col min="6667" max="6669" width="9.33203125" style="137" bestFit="1" customWidth="1"/>
    <col min="6670" max="6670" width="11.6640625" style="137" bestFit="1" customWidth="1"/>
    <col min="6671" max="6671" width="8.77734375" style="137"/>
    <col min="6672" max="6672" width="9.44140625" style="137" bestFit="1" customWidth="1"/>
    <col min="6673" max="6677" width="8.77734375" style="137"/>
    <col min="6678" max="6678" width="10.109375" style="137" bestFit="1" customWidth="1"/>
    <col min="6679" max="6679" width="9.44140625" style="137" bestFit="1" customWidth="1"/>
    <col min="6680" max="6680" width="8.77734375" style="137"/>
    <col min="6681" max="6681" width="10.109375" style="137" customWidth="1"/>
    <col min="6682" max="6682" width="8.77734375" style="137"/>
    <col min="6683" max="6683" width="10.44140625" style="137" customWidth="1"/>
    <col min="6684" max="6685" width="8.77734375" style="137"/>
    <col min="6686" max="6686" width="10.109375" style="137" customWidth="1"/>
    <col min="6687" max="6687" width="8.77734375" style="137"/>
    <col min="6688" max="6688" width="9" style="137" customWidth="1"/>
    <col min="6689" max="6689" width="8.88671875" style="137" customWidth="1"/>
    <col min="6690" max="6690" width="8.77734375" style="137"/>
    <col min="6691" max="6692" width="8.88671875" style="137" customWidth="1"/>
    <col min="6693" max="6693" width="9" style="137" customWidth="1"/>
    <col min="6694" max="6694" width="8.44140625" style="137" customWidth="1"/>
    <col min="6695" max="6695" width="8.6640625" style="137" customWidth="1"/>
    <col min="6696" max="6696" width="8.109375" style="137" customWidth="1"/>
    <col min="6697" max="6697" width="8.21875" style="137" customWidth="1"/>
    <col min="6698" max="6700" width="8.109375" style="137" customWidth="1"/>
    <col min="6701" max="6701" width="8.21875" style="137" customWidth="1"/>
    <col min="6702" max="6702" width="8.6640625" style="137" customWidth="1"/>
    <col min="6703" max="6704" width="8.77734375" style="137"/>
    <col min="6705" max="6706" width="8.44140625" style="137" customWidth="1"/>
    <col min="6707" max="6707" width="8.6640625" style="137" customWidth="1"/>
    <col min="6708" max="6708" width="8.44140625" style="137" customWidth="1"/>
    <col min="6709" max="6711" width="8.88671875" style="137" customWidth="1"/>
    <col min="6712" max="6712" width="9.109375" style="137" customWidth="1"/>
    <col min="6713" max="6713" width="9" style="137" customWidth="1"/>
    <col min="6714" max="6714" width="9.109375" style="137" customWidth="1"/>
    <col min="6715" max="6715" width="9.33203125" style="137" customWidth="1"/>
    <col min="6716" max="6716" width="9" style="137" customWidth="1"/>
    <col min="6717" max="6717" width="9.109375" style="137" customWidth="1"/>
    <col min="6718" max="6718" width="9.21875" style="137" customWidth="1"/>
    <col min="6719" max="6720" width="9.109375" style="137" customWidth="1"/>
    <col min="6721" max="6721" width="10.77734375" style="137" customWidth="1"/>
    <col min="6722" max="6760" width="0" style="137" hidden="1" customWidth="1"/>
    <col min="6761" max="6761" width="9.88671875" style="137" customWidth="1"/>
    <col min="6762" max="6762" width="10.109375" style="137" customWidth="1"/>
    <col min="6763" max="6763" width="1.21875" style="137" customWidth="1"/>
    <col min="6764" max="6764" width="10.77734375" style="137" customWidth="1"/>
    <col min="6765" max="6912" width="8.77734375" style="137"/>
    <col min="6913" max="6913" width="16.77734375" style="137" customWidth="1"/>
    <col min="6914" max="6914" width="18.6640625" style="137" customWidth="1"/>
    <col min="6915" max="6918" width="10.33203125" style="137" customWidth="1"/>
    <col min="6919" max="6919" width="11.77734375" style="137" customWidth="1"/>
    <col min="6920" max="6920" width="10.33203125" style="137" customWidth="1"/>
    <col min="6921" max="6921" width="10.109375" style="137" customWidth="1"/>
    <col min="6922" max="6922" width="9.33203125" style="137" customWidth="1"/>
    <col min="6923" max="6925" width="9.33203125" style="137" bestFit="1" customWidth="1"/>
    <col min="6926" max="6926" width="11.6640625" style="137" bestFit="1" customWidth="1"/>
    <col min="6927" max="6927" width="8.77734375" style="137"/>
    <col min="6928" max="6928" width="9.44140625" style="137" bestFit="1" customWidth="1"/>
    <col min="6929" max="6933" width="8.77734375" style="137"/>
    <col min="6934" max="6934" width="10.109375" style="137" bestFit="1" customWidth="1"/>
    <col min="6935" max="6935" width="9.44140625" style="137" bestFit="1" customWidth="1"/>
    <col min="6936" max="6936" width="8.77734375" style="137"/>
    <col min="6937" max="6937" width="10.109375" style="137" customWidth="1"/>
    <col min="6938" max="6938" width="8.77734375" style="137"/>
    <col min="6939" max="6939" width="10.44140625" style="137" customWidth="1"/>
    <col min="6940" max="6941" width="8.77734375" style="137"/>
    <col min="6942" max="6942" width="10.109375" style="137" customWidth="1"/>
    <col min="6943" max="6943" width="8.77734375" style="137"/>
    <col min="6944" max="6944" width="9" style="137" customWidth="1"/>
    <col min="6945" max="6945" width="8.88671875" style="137" customWidth="1"/>
    <col min="6946" max="6946" width="8.77734375" style="137"/>
    <col min="6947" max="6948" width="8.88671875" style="137" customWidth="1"/>
    <col min="6949" max="6949" width="9" style="137" customWidth="1"/>
    <col min="6950" max="6950" width="8.44140625" style="137" customWidth="1"/>
    <col min="6951" max="6951" width="8.6640625" style="137" customWidth="1"/>
    <col min="6952" max="6952" width="8.109375" style="137" customWidth="1"/>
    <col min="6953" max="6953" width="8.21875" style="137" customWidth="1"/>
    <col min="6954" max="6956" width="8.109375" style="137" customWidth="1"/>
    <col min="6957" max="6957" width="8.21875" style="137" customWidth="1"/>
    <col min="6958" max="6958" width="8.6640625" style="137" customWidth="1"/>
    <col min="6959" max="6960" width="8.77734375" style="137"/>
    <col min="6961" max="6962" width="8.44140625" style="137" customWidth="1"/>
    <col min="6963" max="6963" width="8.6640625" style="137" customWidth="1"/>
    <col min="6964" max="6964" width="8.44140625" style="137" customWidth="1"/>
    <col min="6965" max="6967" width="8.88671875" style="137" customWidth="1"/>
    <col min="6968" max="6968" width="9.109375" style="137" customWidth="1"/>
    <col min="6969" max="6969" width="9" style="137" customWidth="1"/>
    <col min="6970" max="6970" width="9.109375" style="137" customWidth="1"/>
    <col min="6971" max="6971" width="9.33203125" style="137" customWidth="1"/>
    <col min="6972" max="6972" width="9" style="137" customWidth="1"/>
    <col min="6973" max="6973" width="9.109375" style="137" customWidth="1"/>
    <col min="6974" max="6974" width="9.21875" style="137" customWidth="1"/>
    <col min="6975" max="6976" width="9.109375" style="137" customWidth="1"/>
    <col min="6977" max="6977" width="10.77734375" style="137" customWidth="1"/>
    <col min="6978" max="7016" width="0" style="137" hidden="1" customWidth="1"/>
    <col min="7017" max="7017" width="9.88671875" style="137" customWidth="1"/>
    <col min="7018" max="7018" width="10.109375" style="137" customWidth="1"/>
    <col min="7019" max="7019" width="1.21875" style="137" customWidth="1"/>
    <col min="7020" max="7020" width="10.77734375" style="137" customWidth="1"/>
    <col min="7021" max="7168" width="8.77734375" style="137"/>
    <col min="7169" max="7169" width="16.77734375" style="137" customWidth="1"/>
    <col min="7170" max="7170" width="18.6640625" style="137" customWidth="1"/>
    <col min="7171" max="7174" width="10.33203125" style="137" customWidth="1"/>
    <col min="7175" max="7175" width="11.77734375" style="137" customWidth="1"/>
    <col min="7176" max="7176" width="10.33203125" style="137" customWidth="1"/>
    <col min="7177" max="7177" width="10.109375" style="137" customWidth="1"/>
    <col min="7178" max="7178" width="9.33203125" style="137" customWidth="1"/>
    <col min="7179" max="7181" width="9.33203125" style="137" bestFit="1" customWidth="1"/>
    <col min="7182" max="7182" width="11.6640625" style="137" bestFit="1" customWidth="1"/>
    <col min="7183" max="7183" width="8.77734375" style="137"/>
    <col min="7184" max="7184" width="9.44140625" style="137" bestFit="1" customWidth="1"/>
    <col min="7185" max="7189" width="8.77734375" style="137"/>
    <col min="7190" max="7190" width="10.109375" style="137" bestFit="1" customWidth="1"/>
    <col min="7191" max="7191" width="9.44140625" style="137" bestFit="1" customWidth="1"/>
    <col min="7192" max="7192" width="8.77734375" style="137"/>
    <col min="7193" max="7193" width="10.109375" style="137" customWidth="1"/>
    <col min="7194" max="7194" width="8.77734375" style="137"/>
    <col min="7195" max="7195" width="10.44140625" style="137" customWidth="1"/>
    <col min="7196" max="7197" width="8.77734375" style="137"/>
    <col min="7198" max="7198" width="10.109375" style="137" customWidth="1"/>
    <col min="7199" max="7199" width="8.77734375" style="137"/>
    <col min="7200" max="7200" width="9" style="137" customWidth="1"/>
    <col min="7201" max="7201" width="8.88671875" style="137" customWidth="1"/>
    <col min="7202" max="7202" width="8.77734375" style="137"/>
    <col min="7203" max="7204" width="8.88671875" style="137" customWidth="1"/>
    <col min="7205" max="7205" width="9" style="137" customWidth="1"/>
    <col min="7206" max="7206" width="8.44140625" style="137" customWidth="1"/>
    <col min="7207" max="7207" width="8.6640625" style="137" customWidth="1"/>
    <col min="7208" max="7208" width="8.109375" style="137" customWidth="1"/>
    <col min="7209" max="7209" width="8.21875" style="137" customWidth="1"/>
    <col min="7210" max="7212" width="8.109375" style="137" customWidth="1"/>
    <col min="7213" max="7213" width="8.21875" style="137" customWidth="1"/>
    <col min="7214" max="7214" width="8.6640625" style="137" customWidth="1"/>
    <col min="7215" max="7216" width="8.77734375" style="137"/>
    <col min="7217" max="7218" width="8.44140625" style="137" customWidth="1"/>
    <col min="7219" max="7219" width="8.6640625" style="137" customWidth="1"/>
    <col min="7220" max="7220" width="8.44140625" style="137" customWidth="1"/>
    <col min="7221" max="7223" width="8.88671875" style="137" customWidth="1"/>
    <col min="7224" max="7224" width="9.109375" style="137" customWidth="1"/>
    <col min="7225" max="7225" width="9" style="137" customWidth="1"/>
    <col min="7226" max="7226" width="9.109375" style="137" customWidth="1"/>
    <col min="7227" max="7227" width="9.33203125" style="137" customWidth="1"/>
    <col min="7228" max="7228" width="9" style="137" customWidth="1"/>
    <col min="7229" max="7229" width="9.109375" style="137" customWidth="1"/>
    <col min="7230" max="7230" width="9.21875" style="137" customWidth="1"/>
    <col min="7231" max="7232" width="9.109375" style="137" customWidth="1"/>
    <col min="7233" max="7233" width="10.77734375" style="137" customWidth="1"/>
    <col min="7234" max="7272" width="0" style="137" hidden="1" customWidth="1"/>
    <col min="7273" max="7273" width="9.88671875" style="137" customWidth="1"/>
    <col min="7274" max="7274" width="10.109375" style="137" customWidth="1"/>
    <col min="7275" max="7275" width="1.21875" style="137" customWidth="1"/>
    <col min="7276" max="7276" width="10.77734375" style="137" customWidth="1"/>
    <col min="7277" max="7424" width="8.77734375" style="137"/>
    <col min="7425" max="7425" width="16.77734375" style="137" customWidth="1"/>
    <col min="7426" max="7426" width="18.6640625" style="137" customWidth="1"/>
    <col min="7427" max="7430" width="10.33203125" style="137" customWidth="1"/>
    <col min="7431" max="7431" width="11.77734375" style="137" customWidth="1"/>
    <col min="7432" max="7432" width="10.33203125" style="137" customWidth="1"/>
    <col min="7433" max="7433" width="10.109375" style="137" customWidth="1"/>
    <col min="7434" max="7434" width="9.33203125" style="137" customWidth="1"/>
    <col min="7435" max="7437" width="9.33203125" style="137" bestFit="1" customWidth="1"/>
    <col min="7438" max="7438" width="11.6640625" style="137" bestFit="1" customWidth="1"/>
    <col min="7439" max="7439" width="8.77734375" style="137"/>
    <col min="7440" max="7440" width="9.44140625" style="137" bestFit="1" customWidth="1"/>
    <col min="7441" max="7445" width="8.77734375" style="137"/>
    <col min="7446" max="7446" width="10.109375" style="137" bestFit="1" customWidth="1"/>
    <col min="7447" max="7447" width="9.44140625" style="137" bestFit="1" customWidth="1"/>
    <col min="7448" max="7448" width="8.77734375" style="137"/>
    <col min="7449" max="7449" width="10.109375" style="137" customWidth="1"/>
    <col min="7450" max="7450" width="8.77734375" style="137"/>
    <col min="7451" max="7451" width="10.44140625" style="137" customWidth="1"/>
    <col min="7452" max="7453" width="8.77734375" style="137"/>
    <col min="7454" max="7454" width="10.109375" style="137" customWidth="1"/>
    <col min="7455" max="7455" width="8.77734375" style="137"/>
    <col min="7456" max="7456" width="9" style="137" customWidth="1"/>
    <col min="7457" max="7457" width="8.88671875" style="137" customWidth="1"/>
    <col min="7458" max="7458" width="8.77734375" style="137"/>
    <col min="7459" max="7460" width="8.88671875" style="137" customWidth="1"/>
    <col min="7461" max="7461" width="9" style="137" customWidth="1"/>
    <col min="7462" max="7462" width="8.44140625" style="137" customWidth="1"/>
    <col min="7463" max="7463" width="8.6640625" style="137" customWidth="1"/>
    <col min="7464" max="7464" width="8.109375" style="137" customWidth="1"/>
    <col min="7465" max="7465" width="8.21875" style="137" customWidth="1"/>
    <col min="7466" max="7468" width="8.109375" style="137" customWidth="1"/>
    <col min="7469" max="7469" width="8.21875" style="137" customWidth="1"/>
    <col min="7470" max="7470" width="8.6640625" style="137" customWidth="1"/>
    <col min="7471" max="7472" width="8.77734375" style="137"/>
    <col min="7473" max="7474" width="8.44140625" style="137" customWidth="1"/>
    <col min="7475" max="7475" width="8.6640625" style="137" customWidth="1"/>
    <col min="7476" max="7476" width="8.44140625" style="137" customWidth="1"/>
    <col min="7477" max="7479" width="8.88671875" style="137" customWidth="1"/>
    <col min="7480" max="7480" width="9.109375" style="137" customWidth="1"/>
    <col min="7481" max="7481" width="9" style="137" customWidth="1"/>
    <col min="7482" max="7482" width="9.109375" style="137" customWidth="1"/>
    <col min="7483" max="7483" width="9.33203125" style="137" customWidth="1"/>
    <col min="7484" max="7484" width="9" style="137" customWidth="1"/>
    <col min="7485" max="7485" width="9.109375" style="137" customWidth="1"/>
    <col min="7486" max="7486" width="9.21875" style="137" customWidth="1"/>
    <col min="7487" max="7488" width="9.109375" style="137" customWidth="1"/>
    <col min="7489" max="7489" width="10.77734375" style="137" customWidth="1"/>
    <col min="7490" max="7528" width="0" style="137" hidden="1" customWidth="1"/>
    <col min="7529" max="7529" width="9.88671875" style="137" customWidth="1"/>
    <col min="7530" max="7530" width="10.109375" style="137" customWidth="1"/>
    <col min="7531" max="7531" width="1.21875" style="137" customWidth="1"/>
    <col min="7532" max="7532" width="10.77734375" style="137" customWidth="1"/>
    <col min="7533" max="7680" width="8.77734375" style="137"/>
    <col min="7681" max="7681" width="16.77734375" style="137" customWidth="1"/>
    <col min="7682" max="7682" width="18.6640625" style="137" customWidth="1"/>
    <col min="7683" max="7686" width="10.33203125" style="137" customWidth="1"/>
    <col min="7687" max="7687" width="11.77734375" style="137" customWidth="1"/>
    <col min="7688" max="7688" width="10.33203125" style="137" customWidth="1"/>
    <col min="7689" max="7689" width="10.109375" style="137" customWidth="1"/>
    <col min="7690" max="7690" width="9.33203125" style="137" customWidth="1"/>
    <col min="7691" max="7693" width="9.33203125" style="137" bestFit="1" customWidth="1"/>
    <col min="7694" max="7694" width="11.6640625" style="137" bestFit="1" customWidth="1"/>
    <col min="7695" max="7695" width="8.77734375" style="137"/>
    <col min="7696" max="7696" width="9.44140625" style="137" bestFit="1" customWidth="1"/>
    <col min="7697" max="7701" width="8.77734375" style="137"/>
    <col min="7702" max="7702" width="10.109375" style="137" bestFit="1" customWidth="1"/>
    <col min="7703" max="7703" width="9.44140625" style="137" bestFit="1" customWidth="1"/>
    <col min="7704" max="7704" width="8.77734375" style="137"/>
    <col min="7705" max="7705" width="10.109375" style="137" customWidth="1"/>
    <col min="7706" max="7706" width="8.77734375" style="137"/>
    <col min="7707" max="7707" width="10.44140625" style="137" customWidth="1"/>
    <col min="7708" max="7709" width="8.77734375" style="137"/>
    <col min="7710" max="7710" width="10.109375" style="137" customWidth="1"/>
    <col min="7711" max="7711" width="8.77734375" style="137"/>
    <col min="7712" max="7712" width="9" style="137" customWidth="1"/>
    <col min="7713" max="7713" width="8.88671875" style="137" customWidth="1"/>
    <col min="7714" max="7714" width="8.77734375" style="137"/>
    <col min="7715" max="7716" width="8.88671875" style="137" customWidth="1"/>
    <col min="7717" max="7717" width="9" style="137" customWidth="1"/>
    <col min="7718" max="7718" width="8.44140625" style="137" customWidth="1"/>
    <col min="7719" max="7719" width="8.6640625" style="137" customWidth="1"/>
    <col min="7720" max="7720" width="8.109375" style="137" customWidth="1"/>
    <col min="7721" max="7721" width="8.21875" style="137" customWidth="1"/>
    <col min="7722" max="7724" width="8.109375" style="137" customWidth="1"/>
    <col min="7725" max="7725" width="8.21875" style="137" customWidth="1"/>
    <col min="7726" max="7726" width="8.6640625" style="137" customWidth="1"/>
    <col min="7727" max="7728" width="8.77734375" style="137"/>
    <col min="7729" max="7730" width="8.44140625" style="137" customWidth="1"/>
    <col min="7731" max="7731" width="8.6640625" style="137" customWidth="1"/>
    <col min="7732" max="7732" width="8.44140625" style="137" customWidth="1"/>
    <col min="7733" max="7735" width="8.88671875" style="137" customWidth="1"/>
    <col min="7736" max="7736" width="9.109375" style="137" customWidth="1"/>
    <col min="7737" max="7737" width="9" style="137" customWidth="1"/>
    <col min="7738" max="7738" width="9.109375" style="137" customWidth="1"/>
    <col min="7739" max="7739" width="9.33203125" style="137" customWidth="1"/>
    <col min="7740" max="7740" width="9" style="137" customWidth="1"/>
    <col min="7741" max="7741" width="9.109375" style="137" customWidth="1"/>
    <col min="7742" max="7742" width="9.21875" style="137" customWidth="1"/>
    <col min="7743" max="7744" width="9.109375" style="137" customWidth="1"/>
    <col min="7745" max="7745" width="10.77734375" style="137" customWidth="1"/>
    <col min="7746" max="7784" width="0" style="137" hidden="1" customWidth="1"/>
    <col min="7785" max="7785" width="9.88671875" style="137" customWidth="1"/>
    <col min="7786" max="7786" width="10.109375" style="137" customWidth="1"/>
    <col min="7787" max="7787" width="1.21875" style="137" customWidth="1"/>
    <col min="7788" max="7788" width="10.77734375" style="137" customWidth="1"/>
    <col min="7789" max="7936" width="8.77734375" style="137"/>
    <col min="7937" max="7937" width="16.77734375" style="137" customWidth="1"/>
    <col min="7938" max="7938" width="18.6640625" style="137" customWidth="1"/>
    <col min="7939" max="7942" width="10.33203125" style="137" customWidth="1"/>
    <col min="7943" max="7943" width="11.77734375" style="137" customWidth="1"/>
    <col min="7944" max="7944" width="10.33203125" style="137" customWidth="1"/>
    <col min="7945" max="7945" width="10.109375" style="137" customWidth="1"/>
    <col min="7946" max="7946" width="9.33203125" style="137" customWidth="1"/>
    <col min="7947" max="7949" width="9.33203125" style="137" bestFit="1" customWidth="1"/>
    <col min="7950" max="7950" width="11.6640625" style="137" bestFit="1" customWidth="1"/>
    <col min="7951" max="7951" width="8.77734375" style="137"/>
    <col min="7952" max="7952" width="9.44140625" style="137" bestFit="1" customWidth="1"/>
    <col min="7953" max="7957" width="8.77734375" style="137"/>
    <col min="7958" max="7958" width="10.109375" style="137" bestFit="1" customWidth="1"/>
    <col min="7959" max="7959" width="9.44140625" style="137" bestFit="1" customWidth="1"/>
    <col min="7960" max="7960" width="8.77734375" style="137"/>
    <col min="7961" max="7961" width="10.109375" style="137" customWidth="1"/>
    <col min="7962" max="7962" width="8.77734375" style="137"/>
    <col min="7963" max="7963" width="10.44140625" style="137" customWidth="1"/>
    <col min="7964" max="7965" width="8.77734375" style="137"/>
    <col min="7966" max="7966" width="10.109375" style="137" customWidth="1"/>
    <col min="7967" max="7967" width="8.77734375" style="137"/>
    <col min="7968" max="7968" width="9" style="137" customWidth="1"/>
    <col min="7969" max="7969" width="8.88671875" style="137" customWidth="1"/>
    <col min="7970" max="7970" width="8.77734375" style="137"/>
    <col min="7971" max="7972" width="8.88671875" style="137" customWidth="1"/>
    <col min="7973" max="7973" width="9" style="137" customWidth="1"/>
    <col min="7974" max="7974" width="8.44140625" style="137" customWidth="1"/>
    <col min="7975" max="7975" width="8.6640625" style="137" customWidth="1"/>
    <col min="7976" max="7976" width="8.109375" style="137" customWidth="1"/>
    <col min="7977" max="7977" width="8.21875" style="137" customWidth="1"/>
    <col min="7978" max="7980" width="8.109375" style="137" customWidth="1"/>
    <col min="7981" max="7981" width="8.21875" style="137" customWidth="1"/>
    <col min="7982" max="7982" width="8.6640625" style="137" customWidth="1"/>
    <col min="7983" max="7984" width="8.77734375" style="137"/>
    <col min="7985" max="7986" width="8.44140625" style="137" customWidth="1"/>
    <col min="7987" max="7987" width="8.6640625" style="137" customWidth="1"/>
    <col min="7988" max="7988" width="8.44140625" style="137" customWidth="1"/>
    <col min="7989" max="7991" width="8.88671875" style="137" customWidth="1"/>
    <col min="7992" max="7992" width="9.109375" style="137" customWidth="1"/>
    <col min="7993" max="7993" width="9" style="137" customWidth="1"/>
    <col min="7994" max="7994" width="9.109375" style="137" customWidth="1"/>
    <col min="7995" max="7995" width="9.33203125" style="137" customWidth="1"/>
    <col min="7996" max="7996" width="9" style="137" customWidth="1"/>
    <col min="7997" max="7997" width="9.109375" style="137" customWidth="1"/>
    <col min="7998" max="7998" width="9.21875" style="137" customWidth="1"/>
    <col min="7999" max="8000" width="9.109375" style="137" customWidth="1"/>
    <col min="8001" max="8001" width="10.77734375" style="137" customWidth="1"/>
    <col min="8002" max="8040" width="0" style="137" hidden="1" customWidth="1"/>
    <col min="8041" max="8041" width="9.88671875" style="137" customWidth="1"/>
    <col min="8042" max="8042" width="10.109375" style="137" customWidth="1"/>
    <col min="8043" max="8043" width="1.21875" style="137" customWidth="1"/>
    <col min="8044" max="8044" width="10.77734375" style="137" customWidth="1"/>
    <col min="8045" max="8192" width="8.77734375" style="137"/>
    <col min="8193" max="8193" width="16.77734375" style="137" customWidth="1"/>
    <col min="8194" max="8194" width="18.6640625" style="137" customWidth="1"/>
    <col min="8195" max="8198" width="10.33203125" style="137" customWidth="1"/>
    <col min="8199" max="8199" width="11.77734375" style="137" customWidth="1"/>
    <col min="8200" max="8200" width="10.33203125" style="137" customWidth="1"/>
    <col min="8201" max="8201" width="10.109375" style="137" customWidth="1"/>
    <col min="8202" max="8202" width="9.33203125" style="137" customWidth="1"/>
    <col min="8203" max="8205" width="9.33203125" style="137" bestFit="1" customWidth="1"/>
    <col min="8206" max="8206" width="11.6640625" style="137" bestFit="1" customWidth="1"/>
    <col min="8207" max="8207" width="8.77734375" style="137"/>
    <col min="8208" max="8208" width="9.44140625" style="137" bestFit="1" customWidth="1"/>
    <col min="8209" max="8213" width="8.77734375" style="137"/>
    <col min="8214" max="8214" width="10.109375" style="137" bestFit="1" customWidth="1"/>
    <col min="8215" max="8215" width="9.44140625" style="137" bestFit="1" customWidth="1"/>
    <col min="8216" max="8216" width="8.77734375" style="137"/>
    <col min="8217" max="8217" width="10.109375" style="137" customWidth="1"/>
    <col min="8218" max="8218" width="8.77734375" style="137"/>
    <col min="8219" max="8219" width="10.44140625" style="137" customWidth="1"/>
    <col min="8220" max="8221" width="8.77734375" style="137"/>
    <col min="8222" max="8222" width="10.109375" style="137" customWidth="1"/>
    <col min="8223" max="8223" width="8.77734375" style="137"/>
    <col min="8224" max="8224" width="9" style="137" customWidth="1"/>
    <col min="8225" max="8225" width="8.88671875" style="137" customWidth="1"/>
    <col min="8226" max="8226" width="8.77734375" style="137"/>
    <col min="8227" max="8228" width="8.88671875" style="137" customWidth="1"/>
    <col min="8229" max="8229" width="9" style="137" customWidth="1"/>
    <col min="8230" max="8230" width="8.44140625" style="137" customWidth="1"/>
    <col min="8231" max="8231" width="8.6640625" style="137" customWidth="1"/>
    <col min="8232" max="8232" width="8.109375" style="137" customWidth="1"/>
    <col min="8233" max="8233" width="8.21875" style="137" customWidth="1"/>
    <col min="8234" max="8236" width="8.109375" style="137" customWidth="1"/>
    <col min="8237" max="8237" width="8.21875" style="137" customWidth="1"/>
    <col min="8238" max="8238" width="8.6640625" style="137" customWidth="1"/>
    <col min="8239" max="8240" width="8.77734375" style="137"/>
    <col min="8241" max="8242" width="8.44140625" style="137" customWidth="1"/>
    <col min="8243" max="8243" width="8.6640625" style="137" customWidth="1"/>
    <col min="8244" max="8244" width="8.44140625" style="137" customWidth="1"/>
    <col min="8245" max="8247" width="8.88671875" style="137" customWidth="1"/>
    <col min="8248" max="8248" width="9.109375" style="137" customWidth="1"/>
    <col min="8249" max="8249" width="9" style="137" customWidth="1"/>
    <col min="8250" max="8250" width="9.109375" style="137" customWidth="1"/>
    <col min="8251" max="8251" width="9.33203125" style="137" customWidth="1"/>
    <col min="8252" max="8252" width="9" style="137" customWidth="1"/>
    <col min="8253" max="8253" width="9.109375" style="137" customWidth="1"/>
    <col min="8254" max="8254" width="9.21875" style="137" customWidth="1"/>
    <col min="8255" max="8256" width="9.109375" style="137" customWidth="1"/>
    <col min="8257" max="8257" width="10.77734375" style="137" customWidth="1"/>
    <col min="8258" max="8296" width="0" style="137" hidden="1" customWidth="1"/>
    <col min="8297" max="8297" width="9.88671875" style="137" customWidth="1"/>
    <col min="8298" max="8298" width="10.109375" style="137" customWidth="1"/>
    <col min="8299" max="8299" width="1.21875" style="137" customWidth="1"/>
    <col min="8300" max="8300" width="10.77734375" style="137" customWidth="1"/>
    <col min="8301" max="8448" width="8.77734375" style="137"/>
    <col min="8449" max="8449" width="16.77734375" style="137" customWidth="1"/>
    <col min="8450" max="8450" width="18.6640625" style="137" customWidth="1"/>
    <col min="8451" max="8454" width="10.33203125" style="137" customWidth="1"/>
    <col min="8455" max="8455" width="11.77734375" style="137" customWidth="1"/>
    <col min="8456" max="8456" width="10.33203125" style="137" customWidth="1"/>
    <col min="8457" max="8457" width="10.109375" style="137" customWidth="1"/>
    <col min="8458" max="8458" width="9.33203125" style="137" customWidth="1"/>
    <col min="8459" max="8461" width="9.33203125" style="137" bestFit="1" customWidth="1"/>
    <col min="8462" max="8462" width="11.6640625" style="137" bestFit="1" customWidth="1"/>
    <col min="8463" max="8463" width="8.77734375" style="137"/>
    <col min="8464" max="8464" width="9.44140625" style="137" bestFit="1" customWidth="1"/>
    <col min="8465" max="8469" width="8.77734375" style="137"/>
    <col min="8470" max="8470" width="10.109375" style="137" bestFit="1" customWidth="1"/>
    <col min="8471" max="8471" width="9.44140625" style="137" bestFit="1" customWidth="1"/>
    <col min="8472" max="8472" width="8.77734375" style="137"/>
    <col min="8473" max="8473" width="10.109375" style="137" customWidth="1"/>
    <col min="8474" max="8474" width="8.77734375" style="137"/>
    <col min="8475" max="8475" width="10.44140625" style="137" customWidth="1"/>
    <col min="8476" max="8477" width="8.77734375" style="137"/>
    <col min="8478" max="8478" width="10.109375" style="137" customWidth="1"/>
    <col min="8479" max="8479" width="8.77734375" style="137"/>
    <col min="8480" max="8480" width="9" style="137" customWidth="1"/>
    <col min="8481" max="8481" width="8.88671875" style="137" customWidth="1"/>
    <col min="8482" max="8482" width="8.77734375" style="137"/>
    <col min="8483" max="8484" width="8.88671875" style="137" customWidth="1"/>
    <col min="8485" max="8485" width="9" style="137" customWidth="1"/>
    <col min="8486" max="8486" width="8.44140625" style="137" customWidth="1"/>
    <col min="8487" max="8487" width="8.6640625" style="137" customWidth="1"/>
    <col min="8488" max="8488" width="8.109375" style="137" customWidth="1"/>
    <col min="8489" max="8489" width="8.21875" style="137" customWidth="1"/>
    <col min="8490" max="8492" width="8.109375" style="137" customWidth="1"/>
    <col min="8493" max="8493" width="8.21875" style="137" customWidth="1"/>
    <col min="8494" max="8494" width="8.6640625" style="137" customWidth="1"/>
    <col min="8495" max="8496" width="8.77734375" style="137"/>
    <col min="8497" max="8498" width="8.44140625" style="137" customWidth="1"/>
    <col min="8499" max="8499" width="8.6640625" style="137" customWidth="1"/>
    <col min="8500" max="8500" width="8.44140625" style="137" customWidth="1"/>
    <col min="8501" max="8503" width="8.88671875" style="137" customWidth="1"/>
    <col min="8504" max="8504" width="9.109375" style="137" customWidth="1"/>
    <col min="8505" max="8505" width="9" style="137" customWidth="1"/>
    <col min="8506" max="8506" width="9.109375" style="137" customWidth="1"/>
    <col min="8507" max="8507" width="9.33203125" style="137" customWidth="1"/>
    <col min="8508" max="8508" width="9" style="137" customWidth="1"/>
    <col min="8509" max="8509" width="9.109375" style="137" customWidth="1"/>
    <col min="8510" max="8510" width="9.21875" style="137" customWidth="1"/>
    <col min="8511" max="8512" width="9.109375" style="137" customWidth="1"/>
    <col min="8513" max="8513" width="10.77734375" style="137" customWidth="1"/>
    <col min="8514" max="8552" width="0" style="137" hidden="1" customWidth="1"/>
    <col min="8553" max="8553" width="9.88671875" style="137" customWidth="1"/>
    <col min="8554" max="8554" width="10.109375" style="137" customWidth="1"/>
    <col min="8555" max="8555" width="1.21875" style="137" customWidth="1"/>
    <col min="8556" max="8556" width="10.77734375" style="137" customWidth="1"/>
    <col min="8557" max="8704" width="8.77734375" style="137"/>
    <col min="8705" max="8705" width="16.77734375" style="137" customWidth="1"/>
    <col min="8706" max="8706" width="18.6640625" style="137" customWidth="1"/>
    <col min="8707" max="8710" width="10.33203125" style="137" customWidth="1"/>
    <col min="8711" max="8711" width="11.77734375" style="137" customWidth="1"/>
    <col min="8712" max="8712" width="10.33203125" style="137" customWidth="1"/>
    <col min="8713" max="8713" width="10.109375" style="137" customWidth="1"/>
    <col min="8714" max="8714" width="9.33203125" style="137" customWidth="1"/>
    <col min="8715" max="8717" width="9.33203125" style="137" bestFit="1" customWidth="1"/>
    <col min="8718" max="8718" width="11.6640625" style="137" bestFit="1" customWidth="1"/>
    <col min="8719" max="8719" width="8.77734375" style="137"/>
    <col min="8720" max="8720" width="9.44140625" style="137" bestFit="1" customWidth="1"/>
    <col min="8721" max="8725" width="8.77734375" style="137"/>
    <col min="8726" max="8726" width="10.109375" style="137" bestFit="1" customWidth="1"/>
    <col min="8727" max="8727" width="9.44140625" style="137" bestFit="1" customWidth="1"/>
    <col min="8728" max="8728" width="8.77734375" style="137"/>
    <col min="8729" max="8729" width="10.109375" style="137" customWidth="1"/>
    <col min="8730" max="8730" width="8.77734375" style="137"/>
    <col min="8731" max="8731" width="10.44140625" style="137" customWidth="1"/>
    <col min="8732" max="8733" width="8.77734375" style="137"/>
    <col min="8734" max="8734" width="10.109375" style="137" customWidth="1"/>
    <col min="8735" max="8735" width="8.77734375" style="137"/>
    <col min="8736" max="8736" width="9" style="137" customWidth="1"/>
    <col min="8737" max="8737" width="8.88671875" style="137" customWidth="1"/>
    <col min="8738" max="8738" width="8.77734375" style="137"/>
    <col min="8739" max="8740" width="8.88671875" style="137" customWidth="1"/>
    <col min="8741" max="8741" width="9" style="137" customWidth="1"/>
    <col min="8742" max="8742" width="8.44140625" style="137" customWidth="1"/>
    <col min="8743" max="8743" width="8.6640625" style="137" customWidth="1"/>
    <col min="8744" max="8744" width="8.109375" style="137" customWidth="1"/>
    <col min="8745" max="8745" width="8.21875" style="137" customWidth="1"/>
    <col min="8746" max="8748" width="8.109375" style="137" customWidth="1"/>
    <col min="8749" max="8749" width="8.21875" style="137" customWidth="1"/>
    <col min="8750" max="8750" width="8.6640625" style="137" customWidth="1"/>
    <col min="8751" max="8752" width="8.77734375" style="137"/>
    <col min="8753" max="8754" width="8.44140625" style="137" customWidth="1"/>
    <col min="8755" max="8755" width="8.6640625" style="137" customWidth="1"/>
    <col min="8756" max="8756" width="8.44140625" style="137" customWidth="1"/>
    <col min="8757" max="8759" width="8.88671875" style="137" customWidth="1"/>
    <col min="8760" max="8760" width="9.109375" style="137" customWidth="1"/>
    <col min="8761" max="8761" width="9" style="137" customWidth="1"/>
    <col min="8762" max="8762" width="9.109375" style="137" customWidth="1"/>
    <col min="8763" max="8763" width="9.33203125" style="137" customWidth="1"/>
    <col min="8764" max="8764" width="9" style="137" customWidth="1"/>
    <col min="8765" max="8765" width="9.109375" style="137" customWidth="1"/>
    <col min="8766" max="8766" width="9.21875" style="137" customWidth="1"/>
    <col min="8767" max="8768" width="9.109375" style="137" customWidth="1"/>
    <col min="8769" max="8769" width="10.77734375" style="137" customWidth="1"/>
    <col min="8770" max="8808" width="0" style="137" hidden="1" customWidth="1"/>
    <col min="8809" max="8809" width="9.88671875" style="137" customWidth="1"/>
    <col min="8810" max="8810" width="10.109375" style="137" customWidth="1"/>
    <col min="8811" max="8811" width="1.21875" style="137" customWidth="1"/>
    <col min="8812" max="8812" width="10.77734375" style="137" customWidth="1"/>
    <col min="8813" max="8960" width="8.77734375" style="137"/>
    <col min="8961" max="8961" width="16.77734375" style="137" customWidth="1"/>
    <col min="8962" max="8962" width="18.6640625" style="137" customWidth="1"/>
    <col min="8963" max="8966" width="10.33203125" style="137" customWidth="1"/>
    <col min="8967" max="8967" width="11.77734375" style="137" customWidth="1"/>
    <col min="8968" max="8968" width="10.33203125" style="137" customWidth="1"/>
    <col min="8969" max="8969" width="10.109375" style="137" customWidth="1"/>
    <col min="8970" max="8970" width="9.33203125" style="137" customWidth="1"/>
    <col min="8971" max="8973" width="9.33203125" style="137" bestFit="1" customWidth="1"/>
    <col min="8974" max="8974" width="11.6640625" style="137" bestFit="1" customWidth="1"/>
    <col min="8975" max="8975" width="8.77734375" style="137"/>
    <col min="8976" max="8976" width="9.44140625" style="137" bestFit="1" customWidth="1"/>
    <col min="8977" max="8981" width="8.77734375" style="137"/>
    <col min="8982" max="8982" width="10.109375" style="137" bestFit="1" customWidth="1"/>
    <col min="8983" max="8983" width="9.44140625" style="137" bestFit="1" customWidth="1"/>
    <col min="8984" max="8984" width="8.77734375" style="137"/>
    <col min="8985" max="8985" width="10.109375" style="137" customWidth="1"/>
    <col min="8986" max="8986" width="8.77734375" style="137"/>
    <col min="8987" max="8987" width="10.44140625" style="137" customWidth="1"/>
    <col min="8988" max="8989" width="8.77734375" style="137"/>
    <col min="8990" max="8990" width="10.109375" style="137" customWidth="1"/>
    <col min="8991" max="8991" width="8.77734375" style="137"/>
    <col min="8992" max="8992" width="9" style="137" customWidth="1"/>
    <col min="8993" max="8993" width="8.88671875" style="137" customWidth="1"/>
    <col min="8994" max="8994" width="8.77734375" style="137"/>
    <col min="8995" max="8996" width="8.88671875" style="137" customWidth="1"/>
    <col min="8997" max="8997" width="9" style="137" customWidth="1"/>
    <col min="8998" max="8998" width="8.44140625" style="137" customWidth="1"/>
    <col min="8999" max="8999" width="8.6640625" style="137" customWidth="1"/>
    <col min="9000" max="9000" width="8.109375" style="137" customWidth="1"/>
    <col min="9001" max="9001" width="8.21875" style="137" customWidth="1"/>
    <col min="9002" max="9004" width="8.109375" style="137" customWidth="1"/>
    <col min="9005" max="9005" width="8.21875" style="137" customWidth="1"/>
    <col min="9006" max="9006" width="8.6640625" style="137" customWidth="1"/>
    <col min="9007" max="9008" width="8.77734375" style="137"/>
    <col min="9009" max="9010" width="8.44140625" style="137" customWidth="1"/>
    <col min="9011" max="9011" width="8.6640625" style="137" customWidth="1"/>
    <col min="9012" max="9012" width="8.44140625" style="137" customWidth="1"/>
    <col min="9013" max="9015" width="8.88671875" style="137" customWidth="1"/>
    <col min="9016" max="9016" width="9.109375" style="137" customWidth="1"/>
    <col min="9017" max="9017" width="9" style="137" customWidth="1"/>
    <col min="9018" max="9018" width="9.109375" style="137" customWidth="1"/>
    <col min="9019" max="9019" width="9.33203125" style="137" customWidth="1"/>
    <col min="9020" max="9020" width="9" style="137" customWidth="1"/>
    <col min="9021" max="9021" width="9.109375" style="137" customWidth="1"/>
    <col min="9022" max="9022" width="9.21875" style="137" customWidth="1"/>
    <col min="9023" max="9024" width="9.109375" style="137" customWidth="1"/>
    <col min="9025" max="9025" width="10.77734375" style="137" customWidth="1"/>
    <col min="9026" max="9064" width="0" style="137" hidden="1" customWidth="1"/>
    <col min="9065" max="9065" width="9.88671875" style="137" customWidth="1"/>
    <col min="9066" max="9066" width="10.109375" style="137" customWidth="1"/>
    <col min="9067" max="9067" width="1.21875" style="137" customWidth="1"/>
    <col min="9068" max="9068" width="10.77734375" style="137" customWidth="1"/>
    <col min="9069" max="9216" width="8.77734375" style="137"/>
    <col min="9217" max="9217" width="16.77734375" style="137" customWidth="1"/>
    <col min="9218" max="9218" width="18.6640625" style="137" customWidth="1"/>
    <col min="9219" max="9222" width="10.33203125" style="137" customWidth="1"/>
    <col min="9223" max="9223" width="11.77734375" style="137" customWidth="1"/>
    <col min="9224" max="9224" width="10.33203125" style="137" customWidth="1"/>
    <col min="9225" max="9225" width="10.109375" style="137" customWidth="1"/>
    <col min="9226" max="9226" width="9.33203125" style="137" customWidth="1"/>
    <col min="9227" max="9229" width="9.33203125" style="137" bestFit="1" customWidth="1"/>
    <col min="9230" max="9230" width="11.6640625" style="137" bestFit="1" customWidth="1"/>
    <col min="9231" max="9231" width="8.77734375" style="137"/>
    <col min="9232" max="9232" width="9.44140625" style="137" bestFit="1" customWidth="1"/>
    <col min="9233" max="9237" width="8.77734375" style="137"/>
    <col min="9238" max="9238" width="10.109375" style="137" bestFit="1" customWidth="1"/>
    <col min="9239" max="9239" width="9.44140625" style="137" bestFit="1" customWidth="1"/>
    <col min="9240" max="9240" width="8.77734375" style="137"/>
    <col min="9241" max="9241" width="10.109375" style="137" customWidth="1"/>
    <col min="9242" max="9242" width="8.77734375" style="137"/>
    <col min="9243" max="9243" width="10.44140625" style="137" customWidth="1"/>
    <col min="9244" max="9245" width="8.77734375" style="137"/>
    <col min="9246" max="9246" width="10.109375" style="137" customWidth="1"/>
    <col min="9247" max="9247" width="8.77734375" style="137"/>
    <col min="9248" max="9248" width="9" style="137" customWidth="1"/>
    <col min="9249" max="9249" width="8.88671875" style="137" customWidth="1"/>
    <col min="9250" max="9250" width="8.77734375" style="137"/>
    <col min="9251" max="9252" width="8.88671875" style="137" customWidth="1"/>
    <col min="9253" max="9253" width="9" style="137" customWidth="1"/>
    <col min="9254" max="9254" width="8.44140625" style="137" customWidth="1"/>
    <col min="9255" max="9255" width="8.6640625" style="137" customWidth="1"/>
    <col min="9256" max="9256" width="8.109375" style="137" customWidth="1"/>
    <col min="9257" max="9257" width="8.21875" style="137" customWidth="1"/>
    <col min="9258" max="9260" width="8.109375" style="137" customWidth="1"/>
    <col min="9261" max="9261" width="8.21875" style="137" customWidth="1"/>
    <col min="9262" max="9262" width="8.6640625" style="137" customWidth="1"/>
    <col min="9263" max="9264" width="8.77734375" style="137"/>
    <col min="9265" max="9266" width="8.44140625" style="137" customWidth="1"/>
    <col min="9267" max="9267" width="8.6640625" style="137" customWidth="1"/>
    <col min="9268" max="9268" width="8.44140625" style="137" customWidth="1"/>
    <col min="9269" max="9271" width="8.88671875" style="137" customWidth="1"/>
    <col min="9272" max="9272" width="9.109375" style="137" customWidth="1"/>
    <col min="9273" max="9273" width="9" style="137" customWidth="1"/>
    <col min="9274" max="9274" width="9.109375" style="137" customWidth="1"/>
    <col min="9275" max="9275" width="9.33203125" style="137" customWidth="1"/>
    <col min="9276" max="9276" width="9" style="137" customWidth="1"/>
    <col min="9277" max="9277" width="9.109375" style="137" customWidth="1"/>
    <col min="9278" max="9278" width="9.21875" style="137" customWidth="1"/>
    <col min="9279" max="9280" width="9.109375" style="137" customWidth="1"/>
    <col min="9281" max="9281" width="10.77734375" style="137" customWidth="1"/>
    <col min="9282" max="9320" width="0" style="137" hidden="1" customWidth="1"/>
    <col min="9321" max="9321" width="9.88671875" style="137" customWidth="1"/>
    <col min="9322" max="9322" width="10.109375" style="137" customWidth="1"/>
    <col min="9323" max="9323" width="1.21875" style="137" customWidth="1"/>
    <col min="9324" max="9324" width="10.77734375" style="137" customWidth="1"/>
    <col min="9325" max="9472" width="8.77734375" style="137"/>
    <col min="9473" max="9473" width="16.77734375" style="137" customWidth="1"/>
    <col min="9474" max="9474" width="18.6640625" style="137" customWidth="1"/>
    <col min="9475" max="9478" width="10.33203125" style="137" customWidth="1"/>
    <col min="9479" max="9479" width="11.77734375" style="137" customWidth="1"/>
    <col min="9480" max="9480" width="10.33203125" style="137" customWidth="1"/>
    <col min="9481" max="9481" width="10.109375" style="137" customWidth="1"/>
    <col min="9482" max="9482" width="9.33203125" style="137" customWidth="1"/>
    <col min="9483" max="9485" width="9.33203125" style="137" bestFit="1" customWidth="1"/>
    <col min="9486" max="9486" width="11.6640625" style="137" bestFit="1" customWidth="1"/>
    <col min="9487" max="9487" width="8.77734375" style="137"/>
    <col min="9488" max="9488" width="9.44140625" style="137" bestFit="1" customWidth="1"/>
    <col min="9489" max="9493" width="8.77734375" style="137"/>
    <col min="9494" max="9494" width="10.109375" style="137" bestFit="1" customWidth="1"/>
    <col min="9495" max="9495" width="9.44140625" style="137" bestFit="1" customWidth="1"/>
    <col min="9496" max="9496" width="8.77734375" style="137"/>
    <col min="9497" max="9497" width="10.109375" style="137" customWidth="1"/>
    <col min="9498" max="9498" width="8.77734375" style="137"/>
    <col min="9499" max="9499" width="10.44140625" style="137" customWidth="1"/>
    <col min="9500" max="9501" width="8.77734375" style="137"/>
    <col min="9502" max="9502" width="10.109375" style="137" customWidth="1"/>
    <col min="9503" max="9503" width="8.77734375" style="137"/>
    <col min="9504" max="9504" width="9" style="137" customWidth="1"/>
    <col min="9505" max="9505" width="8.88671875" style="137" customWidth="1"/>
    <col min="9506" max="9506" width="8.77734375" style="137"/>
    <col min="9507" max="9508" width="8.88671875" style="137" customWidth="1"/>
    <col min="9509" max="9509" width="9" style="137" customWidth="1"/>
    <col min="9510" max="9510" width="8.44140625" style="137" customWidth="1"/>
    <col min="9511" max="9511" width="8.6640625" style="137" customWidth="1"/>
    <col min="9512" max="9512" width="8.109375" style="137" customWidth="1"/>
    <col min="9513" max="9513" width="8.21875" style="137" customWidth="1"/>
    <col min="9514" max="9516" width="8.109375" style="137" customWidth="1"/>
    <col min="9517" max="9517" width="8.21875" style="137" customWidth="1"/>
    <col min="9518" max="9518" width="8.6640625" style="137" customWidth="1"/>
    <col min="9519" max="9520" width="8.77734375" style="137"/>
    <col min="9521" max="9522" width="8.44140625" style="137" customWidth="1"/>
    <col min="9523" max="9523" width="8.6640625" style="137" customWidth="1"/>
    <col min="9524" max="9524" width="8.44140625" style="137" customWidth="1"/>
    <col min="9525" max="9527" width="8.88671875" style="137" customWidth="1"/>
    <col min="9528" max="9528" width="9.109375" style="137" customWidth="1"/>
    <col min="9529" max="9529" width="9" style="137" customWidth="1"/>
    <col min="9530" max="9530" width="9.109375" style="137" customWidth="1"/>
    <col min="9531" max="9531" width="9.33203125" style="137" customWidth="1"/>
    <col min="9532" max="9532" width="9" style="137" customWidth="1"/>
    <col min="9533" max="9533" width="9.109375" style="137" customWidth="1"/>
    <col min="9534" max="9534" width="9.21875" style="137" customWidth="1"/>
    <col min="9535" max="9536" width="9.109375" style="137" customWidth="1"/>
    <col min="9537" max="9537" width="10.77734375" style="137" customWidth="1"/>
    <col min="9538" max="9576" width="0" style="137" hidden="1" customWidth="1"/>
    <col min="9577" max="9577" width="9.88671875" style="137" customWidth="1"/>
    <col min="9578" max="9578" width="10.109375" style="137" customWidth="1"/>
    <col min="9579" max="9579" width="1.21875" style="137" customWidth="1"/>
    <col min="9580" max="9580" width="10.77734375" style="137" customWidth="1"/>
    <col min="9581" max="9728" width="8.77734375" style="137"/>
    <col min="9729" max="9729" width="16.77734375" style="137" customWidth="1"/>
    <col min="9730" max="9730" width="18.6640625" style="137" customWidth="1"/>
    <col min="9731" max="9734" width="10.33203125" style="137" customWidth="1"/>
    <col min="9735" max="9735" width="11.77734375" style="137" customWidth="1"/>
    <col min="9736" max="9736" width="10.33203125" style="137" customWidth="1"/>
    <col min="9737" max="9737" width="10.109375" style="137" customWidth="1"/>
    <col min="9738" max="9738" width="9.33203125" style="137" customWidth="1"/>
    <col min="9739" max="9741" width="9.33203125" style="137" bestFit="1" customWidth="1"/>
    <col min="9742" max="9742" width="11.6640625" style="137" bestFit="1" customWidth="1"/>
    <col min="9743" max="9743" width="8.77734375" style="137"/>
    <col min="9744" max="9744" width="9.44140625" style="137" bestFit="1" customWidth="1"/>
    <col min="9745" max="9749" width="8.77734375" style="137"/>
    <col min="9750" max="9750" width="10.109375" style="137" bestFit="1" customWidth="1"/>
    <col min="9751" max="9751" width="9.44140625" style="137" bestFit="1" customWidth="1"/>
    <col min="9752" max="9752" width="8.77734375" style="137"/>
    <col min="9753" max="9753" width="10.109375" style="137" customWidth="1"/>
    <col min="9754" max="9754" width="8.77734375" style="137"/>
    <col min="9755" max="9755" width="10.44140625" style="137" customWidth="1"/>
    <col min="9756" max="9757" width="8.77734375" style="137"/>
    <col min="9758" max="9758" width="10.109375" style="137" customWidth="1"/>
    <col min="9759" max="9759" width="8.77734375" style="137"/>
    <col min="9760" max="9760" width="9" style="137" customWidth="1"/>
    <col min="9761" max="9761" width="8.88671875" style="137" customWidth="1"/>
    <col min="9762" max="9762" width="8.77734375" style="137"/>
    <col min="9763" max="9764" width="8.88671875" style="137" customWidth="1"/>
    <col min="9765" max="9765" width="9" style="137" customWidth="1"/>
    <col min="9766" max="9766" width="8.44140625" style="137" customWidth="1"/>
    <col min="9767" max="9767" width="8.6640625" style="137" customWidth="1"/>
    <col min="9768" max="9768" width="8.109375" style="137" customWidth="1"/>
    <col min="9769" max="9769" width="8.21875" style="137" customWidth="1"/>
    <col min="9770" max="9772" width="8.109375" style="137" customWidth="1"/>
    <col min="9773" max="9773" width="8.21875" style="137" customWidth="1"/>
    <col min="9774" max="9774" width="8.6640625" style="137" customWidth="1"/>
    <col min="9775" max="9776" width="8.77734375" style="137"/>
    <col min="9777" max="9778" width="8.44140625" style="137" customWidth="1"/>
    <col min="9779" max="9779" width="8.6640625" style="137" customWidth="1"/>
    <col min="9780" max="9780" width="8.44140625" style="137" customWidth="1"/>
    <col min="9781" max="9783" width="8.88671875" style="137" customWidth="1"/>
    <col min="9784" max="9784" width="9.109375" style="137" customWidth="1"/>
    <col min="9785" max="9785" width="9" style="137" customWidth="1"/>
    <col min="9786" max="9786" width="9.109375" style="137" customWidth="1"/>
    <col min="9787" max="9787" width="9.33203125" style="137" customWidth="1"/>
    <col min="9788" max="9788" width="9" style="137" customWidth="1"/>
    <col min="9789" max="9789" width="9.109375" style="137" customWidth="1"/>
    <col min="9790" max="9790" width="9.21875" style="137" customWidth="1"/>
    <col min="9791" max="9792" width="9.109375" style="137" customWidth="1"/>
    <col min="9793" max="9793" width="10.77734375" style="137" customWidth="1"/>
    <col min="9794" max="9832" width="0" style="137" hidden="1" customWidth="1"/>
    <col min="9833" max="9833" width="9.88671875" style="137" customWidth="1"/>
    <col min="9834" max="9834" width="10.109375" style="137" customWidth="1"/>
    <col min="9835" max="9835" width="1.21875" style="137" customWidth="1"/>
    <col min="9836" max="9836" width="10.77734375" style="137" customWidth="1"/>
    <col min="9837" max="9984" width="8.77734375" style="137"/>
    <col min="9985" max="9985" width="16.77734375" style="137" customWidth="1"/>
    <col min="9986" max="9986" width="18.6640625" style="137" customWidth="1"/>
    <col min="9987" max="9990" width="10.33203125" style="137" customWidth="1"/>
    <col min="9991" max="9991" width="11.77734375" style="137" customWidth="1"/>
    <col min="9992" max="9992" width="10.33203125" style="137" customWidth="1"/>
    <col min="9993" max="9993" width="10.109375" style="137" customWidth="1"/>
    <col min="9994" max="9994" width="9.33203125" style="137" customWidth="1"/>
    <col min="9995" max="9997" width="9.33203125" style="137" bestFit="1" customWidth="1"/>
    <col min="9998" max="9998" width="11.6640625" style="137" bestFit="1" customWidth="1"/>
    <col min="9999" max="9999" width="8.77734375" style="137"/>
    <col min="10000" max="10000" width="9.44140625" style="137" bestFit="1" customWidth="1"/>
    <col min="10001" max="10005" width="8.77734375" style="137"/>
    <col min="10006" max="10006" width="10.109375" style="137" bestFit="1" customWidth="1"/>
    <col min="10007" max="10007" width="9.44140625" style="137" bestFit="1" customWidth="1"/>
    <col min="10008" max="10008" width="8.77734375" style="137"/>
    <col min="10009" max="10009" width="10.109375" style="137" customWidth="1"/>
    <col min="10010" max="10010" width="8.77734375" style="137"/>
    <col min="10011" max="10011" width="10.44140625" style="137" customWidth="1"/>
    <col min="10012" max="10013" width="8.77734375" style="137"/>
    <col min="10014" max="10014" width="10.109375" style="137" customWidth="1"/>
    <col min="10015" max="10015" width="8.77734375" style="137"/>
    <col min="10016" max="10016" width="9" style="137" customWidth="1"/>
    <col min="10017" max="10017" width="8.88671875" style="137" customWidth="1"/>
    <col min="10018" max="10018" width="8.77734375" style="137"/>
    <col min="10019" max="10020" width="8.88671875" style="137" customWidth="1"/>
    <col min="10021" max="10021" width="9" style="137" customWidth="1"/>
    <col min="10022" max="10022" width="8.44140625" style="137" customWidth="1"/>
    <col min="10023" max="10023" width="8.6640625" style="137" customWidth="1"/>
    <col min="10024" max="10024" width="8.109375" style="137" customWidth="1"/>
    <col min="10025" max="10025" width="8.21875" style="137" customWidth="1"/>
    <col min="10026" max="10028" width="8.109375" style="137" customWidth="1"/>
    <col min="10029" max="10029" width="8.21875" style="137" customWidth="1"/>
    <col min="10030" max="10030" width="8.6640625" style="137" customWidth="1"/>
    <col min="10031" max="10032" width="8.77734375" style="137"/>
    <col min="10033" max="10034" width="8.44140625" style="137" customWidth="1"/>
    <col min="10035" max="10035" width="8.6640625" style="137" customWidth="1"/>
    <col min="10036" max="10036" width="8.44140625" style="137" customWidth="1"/>
    <col min="10037" max="10039" width="8.88671875" style="137" customWidth="1"/>
    <col min="10040" max="10040" width="9.109375" style="137" customWidth="1"/>
    <col min="10041" max="10041" width="9" style="137" customWidth="1"/>
    <col min="10042" max="10042" width="9.109375" style="137" customWidth="1"/>
    <col min="10043" max="10043" width="9.33203125" style="137" customWidth="1"/>
    <col min="10044" max="10044" width="9" style="137" customWidth="1"/>
    <col min="10045" max="10045" width="9.109375" style="137" customWidth="1"/>
    <col min="10046" max="10046" width="9.21875" style="137" customWidth="1"/>
    <col min="10047" max="10048" width="9.109375" style="137" customWidth="1"/>
    <col min="10049" max="10049" width="10.77734375" style="137" customWidth="1"/>
    <col min="10050" max="10088" width="0" style="137" hidden="1" customWidth="1"/>
    <col min="10089" max="10089" width="9.88671875" style="137" customWidth="1"/>
    <col min="10090" max="10090" width="10.109375" style="137" customWidth="1"/>
    <col min="10091" max="10091" width="1.21875" style="137" customWidth="1"/>
    <col min="10092" max="10092" width="10.77734375" style="137" customWidth="1"/>
    <col min="10093" max="10240" width="8.77734375" style="137"/>
    <col min="10241" max="10241" width="16.77734375" style="137" customWidth="1"/>
    <col min="10242" max="10242" width="18.6640625" style="137" customWidth="1"/>
    <col min="10243" max="10246" width="10.33203125" style="137" customWidth="1"/>
    <col min="10247" max="10247" width="11.77734375" style="137" customWidth="1"/>
    <col min="10248" max="10248" width="10.33203125" style="137" customWidth="1"/>
    <col min="10249" max="10249" width="10.109375" style="137" customWidth="1"/>
    <col min="10250" max="10250" width="9.33203125" style="137" customWidth="1"/>
    <col min="10251" max="10253" width="9.33203125" style="137" bestFit="1" customWidth="1"/>
    <col min="10254" max="10254" width="11.6640625" style="137" bestFit="1" customWidth="1"/>
    <col min="10255" max="10255" width="8.77734375" style="137"/>
    <col min="10256" max="10256" width="9.44140625" style="137" bestFit="1" customWidth="1"/>
    <col min="10257" max="10261" width="8.77734375" style="137"/>
    <col min="10262" max="10262" width="10.109375" style="137" bestFit="1" customWidth="1"/>
    <col min="10263" max="10263" width="9.44140625" style="137" bestFit="1" customWidth="1"/>
    <col min="10264" max="10264" width="8.77734375" style="137"/>
    <col min="10265" max="10265" width="10.109375" style="137" customWidth="1"/>
    <col min="10266" max="10266" width="8.77734375" style="137"/>
    <col min="10267" max="10267" width="10.44140625" style="137" customWidth="1"/>
    <col min="10268" max="10269" width="8.77734375" style="137"/>
    <col min="10270" max="10270" width="10.109375" style="137" customWidth="1"/>
    <col min="10271" max="10271" width="8.77734375" style="137"/>
    <col min="10272" max="10272" width="9" style="137" customWidth="1"/>
    <col min="10273" max="10273" width="8.88671875" style="137" customWidth="1"/>
    <col min="10274" max="10274" width="8.77734375" style="137"/>
    <col min="10275" max="10276" width="8.88671875" style="137" customWidth="1"/>
    <col min="10277" max="10277" width="9" style="137" customWidth="1"/>
    <col min="10278" max="10278" width="8.44140625" style="137" customWidth="1"/>
    <col min="10279" max="10279" width="8.6640625" style="137" customWidth="1"/>
    <col min="10280" max="10280" width="8.109375" style="137" customWidth="1"/>
    <col min="10281" max="10281" width="8.21875" style="137" customWidth="1"/>
    <col min="10282" max="10284" width="8.109375" style="137" customWidth="1"/>
    <col min="10285" max="10285" width="8.21875" style="137" customWidth="1"/>
    <col min="10286" max="10286" width="8.6640625" style="137" customWidth="1"/>
    <col min="10287" max="10288" width="8.77734375" style="137"/>
    <col min="10289" max="10290" width="8.44140625" style="137" customWidth="1"/>
    <col min="10291" max="10291" width="8.6640625" style="137" customWidth="1"/>
    <col min="10292" max="10292" width="8.44140625" style="137" customWidth="1"/>
    <col min="10293" max="10295" width="8.88671875" style="137" customWidth="1"/>
    <col min="10296" max="10296" width="9.109375" style="137" customWidth="1"/>
    <col min="10297" max="10297" width="9" style="137" customWidth="1"/>
    <col min="10298" max="10298" width="9.109375" style="137" customWidth="1"/>
    <col min="10299" max="10299" width="9.33203125" style="137" customWidth="1"/>
    <col min="10300" max="10300" width="9" style="137" customWidth="1"/>
    <col min="10301" max="10301" width="9.109375" style="137" customWidth="1"/>
    <col min="10302" max="10302" width="9.21875" style="137" customWidth="1"/>
    <col min="10303" max="10304" width="9.109375" style="137" customWidth="1"/>
    <col min="10305" max="10305" width="10.77734375" style="137" customWidth="1"/>
    <col min="10306" max="10344" width="0" style="137" hidden="1" customWidth="1"/>
    <col min="10345" max="10345" width="9.88671875" style="137" customWidth="1"/>
    <col min="10346" max="10346" width="10.109375" style="137" customWidth="1"/>
    <col min="10347" max="10347" width="1.21875" style="137" customWidth="1"/>
    <col min="10348" max="10348" width="10.77734375" style="137" customWidth="1"/>
    <col min="10349" max="10496" width="8.77734375" style="137"/>
    <col min="10497" max="10497" width="16.77734375" style="137" customWidth="1"/>
    <col min="10498" max="10498" width="18.6640625" style="137" customWidth="1"/>
    <col min="10499" max="10502" width="10.33203125" style="137" customWidth="1"/>
    <col min="10503" max="10503" width="11.77734375" style="137" customWidth="1"/>
    <col min="10504" max="10504" width="10.33203125" style="137" customWidth="1"/>
    <col min="10505" max="10505" width="10.109375" style="137" customWidth="1"/>
    <col min="10506" max="10506" width="9.33203125" style="137" customWidth="1"/>
    <col min="10507" max="10509" width="9.33203125" style="137" bestFit="1" customWidth="1"/>
    <col min="10510" max="10510" width="11.6640625" style="137" bestFit="1" customWidth="1"/>
    <col min="10511" max="10511" width="8.77734375" style="137"/>
    <col min="10512" max="10512" width="9.44140625" style="137" bestFit="1" customWidth="1"/>
    <col min="10513" max="10517" width="8.77734375" style="137"/>
    <col min="10518" max="10518" width="10.109375" style="137" bestFit="1" customWidth="1"/>
    <col min="10519" max="10519" width="9.44140625" style="137" bestFit="1" customWidth="1"/>
    <col min="10520" max="10520" width="8.77734375" style="137"/>
    <col min="10521" max="10521" width="10.109375" style="137" customWidth="1"/>
    <col min="10522" max="10522" width="8.77734375" style="137"/>
    <col min="10523" max="10523" width="10.44140625" style="137" customWidth="1"/>
    <col min="10524" max="10525" width="8.77734375" style="137"/>
    <col min="10526" max="10526" width="10.109375" style="137" customWidth="1"/>
    <col min="10527" max="10527" width="8.77734375" style="137"/>
    <col min="10528" max="10528" width="9" style="137" customWidth="1"/>
    <col min="10529" max="10529" width="8.88671875" style="137" customWidth="1"/>
    <col min="10530" max="10530" width="8.77734375" style="137"/>
    <col min="10531" max="10532" width="8.88671875" style="137" customWidth="1"/>
    <col min="10533" max="10533" width="9" style="137" customWidth="1"/>
    <col min="10534" max="10534" width="8.44140625" style="137" customWidth="1"/>
    <col min="10535" max="10535" width="8.6640625" style="137" customWidth="1"/>
    <col min="10536" max="10536" width="8.109375" style="137" customWidth="1"/>
    <col min="10537" max="10537" width="8.21875" style="137" customWidth="1"/>
    <col min="10538" max="10540" width="8.109375" style="137" customWidth="1"/>
    <col min="10541" max="10541" width="8.21875" style="137" customWidth="1"/>
    <col min="10542" max="10542" width="8.6640625" style="137" customWidth="1"/>
    <col min="10543" max="10544" width="8.77734375" style="137"/>
    <col min="10545" max="10546" width="8.44140625" style="137" customWidth="1"/>
    <col min="10547" max="10547" width="8.6640625" style="137" customWidth="1"/>
    <col min="10548" max="10548" width="8.44140625" style="137" customWidth="1"/>
    <col min="10549" max="10551" width="8.88671875" style="137" customWidth="1"/>
    <col min="10552" max="10552" width="9.109375" style="137" customWidth="1"/>
    <col min="10553" max="10553" width="9" style="137" customWidth="1"/>
    <col min="10554" max="10554" width="9.109375" style="137" customWidth="1"/>
    <col min="10555" max="10555" width="9.33203125" style="137" customWidth="1"/>
    <col min="10556" max="10556" width="9" style="137" customWidth="1"/>
    <col min="10557" max="10557" width="9.109375" style="137" customWidth="1"/>
    <col min="10558" max="10558" width="9.21875" style="137" customWidth="1"/>
    <col min="10559" max="10560" width="9.109375" style="137" customWidth="1"/>
    <col min="10561" max="10561" width="10.77734375" style="137" customWidth="1"/>
    <col min="10562" max="10600" width="0" style="137" hidden="1" customWidth="1"/>
    <col min="10601" max="10601" width="9.88671875" style="137" customWidth="1"/>
    <col min="10602" max="10602" width="10.109375" style="137" customWidth="1"/>
    <col min="10603" max="10603" width="1.21875" style="137" customWidth="1"/>
    <col min="10604" max="10604" width="10.77734375" style="137" customWidth="1"/>
    <col min="10605" max="10752" width="8.77734375" style="137"/>
    <col min="10753" max="10753" width="16.77734375" style="137" customWidth="1"/>
    <col min="10754" max="10754" width="18.6640625" style="137" customWidth="1"/>
    <col min="10755" max="10758" width="10.33203125" style="137" customWidth="1"/>
    <col min="10759" max="10759" width="11.77734375" style="137" customWidth="1"/>
    <col min="10760" max="10760" width="10.33203125" style="137" customWidth="1"/>
    <col min="10761" max="10761" width="10.109375" style="137" customWidth="1"/>
    <col min="10762" max="10762" width="9.33203125" style="137" customWidth="1"/>
    <col min="10763" max="10765" width="9.33203125" style="137" bestFit="1" customWidth="1"/>
    <col min="10766" max="10766" width="11.6640625" style="137" bestFit="1" customWidth="1"/>
    <col min="10767" max="10767" width="8.77734375" style="137"/>
    <col min="10768" max="10768" width="9.44140625" style="137" bestFit="1" customWidth="1"/>
    <col min="10769" max="10773" width="8.77734375" style="137"/>
    <col min="10774" max="10774" width="10.109375" style="137" bestFit="1" customWidth="1"/>
    <col min="10775" max="10775" width="9.44140625" style="137" bestFit="1" customWidth="1"/>
    <col min="10776" max="10776" width="8.77734375" style="137"/>
    <col min="10777" max="10777" width="10.109375" style="137" customWidth="1"/>
    <col min="10778" max="10778" width="8.77734375" style="137"/>
    <col min="10779" max="10779" width="10.44140625" style="137" customWidth="1"/>
    <col min="10780" max="10781" width="8.77734375" style="137"/>
    <col min="10782" max="10782" width="10.109375" style="137" customWidth="1"/>
    <col min="10783" max="10783" width="8.77734375" style="137"/>
    <col min="10784" max="10784" width="9" style="137" customWidth="1"/>
    <col min="10785" max="10785" width="8.88671875" style="137" customWidth="1"/>
    <col min="10786" max="10786" width="8.77734375" style="137"/>
    <col min="10787" max="10788" width="8.88671875" style="137" customWidth="1"/>
    <col min="10789" max="10789" width="9" style="137" customWidth="1"/>
    <col min="10790" max="10790" width="8.44140625" style="137" customWidth="1"/>
    <col min="10791" max="10791" width="8.6640625" style="137" customWidth="1"/>
    <col min="10792" max="10792" width="8.109375" style="137" customWidth="1"/>
    <col min="10793" max="10793" width="8.21875" style="137" customWidth="1"/>
    <col min="10794" max="10796" width="8.109375" style="137" customWidth="1"/>
    <col min="10797" max="10797" width="8.21875" style="137" customWidth="1"/>
    <col min="10798" max="10798" width="8.6640625" style="137" customWidth="1"/>
    <col min="10799" max="10800" width="8.77734375" style="137"/>
    <col min="10801" max="10802" width="8.44140625" style="137" customWidth="1"/>
    <col min="10803" max="10803" width="8.6640625" style="137" customWidth="1"/>
    <col min="10804" max="10804" width="8.44140625" style="137" customWidth="1"/>
    <col min="10805" max="10807" width="8.88671875" style="137" customWidth="1"/>
    <col min="10808" max="10808" width="9.109375" style="137" customWidth="1"/>
    <col min="10809" max="10809" width="9" style="137" customWidth="1"/>
    <col min="10810" max="10810" width="9.109375" style="137" customWidth="1"/>
    <col min="10811" max="10811" width="9.33203125" style="137" customWidth="1"/>
    <col min="10812" max="10812" width="9" style="137" customWidth="1"/>
    <col min="10813" max="10813" width="9.109375" style="137" customWidth="1"/>
    <col min="10814" max="10814" width="9.21875" style="137" customWidth="1"/>
    <col min="10815" max="10816" width="9.109375" style="137" customWidth="1"/>
    <col min="10817" max="10817" width="10.77734375" style="137" customWidth="1"/>
    <col min="10818" max="10856" width="0" style="137" hidden="1" customWidth="1"/>
    <col min="10857" max="10857" width="9.88671875" style="137" customWidth="1"/>
    <col min="10858" max="10858" width="10.109375" style="137" customWidth="1"/>
    <col min="10859" max="10859" width="1.21875" style="137" customWidth="1"/>
    <col min="10860" max="10860" width="10.77734375" style="137" customWidth="1"/>
    <col min="10861" max="11008" width="8.77734375" style="137"/>
    <col min="11009" max="11009" width="16.77734375" style="137" customWidth="1"/>
    <col min="11010" max="11010" width="18.6640625" style="137" customWidth="1"/>
    <col min="11011" max="11014" width="10.33203125" style="137" customWidth="1"/>
    <col min="11015" max="11015" width="11.77734375" style="137" customWidth="1"/>
    <col min="11016" max="11016" width="10.33203125" style="137" customWidth="1"/>
    <col min="11017" max="11017" width="10.109375" style="137" customWidth="1"/>
    <col min="11018" max="11018" width="9.33203125" style="137" customWidth="1"/>
    <col min="11019" max="11021" width="9.33203125" style="137" bestFit="1" customWidth="1"/>
    <col min="11022" max="11022" width="11.6640625" style="137" bestFit="1" customWidth="1"/>
    <col min="11023" max="11023" width="8.77734375" style="137"/>
    <col min="11024" max="11024" width="9.44140625" style="137" bestFit="1" customWidth="1"/>
    <col min="11025" max="11029" width="8.77734375" style="137"/>
    <col min="11030" max="11030" width="10.109375" style="137" bestFit="1" customWidth="1"/>
    <col min="11031" max="11031" width="9.44140625" style="137" bestFit="1" customWidth="1"/>
    <col min="11032" max="11032" width="8.77734375" style="137"/>
    <col min="11033" max="11033" width="10.109375" style="137" customWidth="1"/>
    <col min="11034" max="11034" width="8.77734375" style="137"/>
    <col min="11035" max="11035" width="10.44140625" style="137" customWidth="1"/>
    <col min="11036" max="11037" width="8.77734375" style="137"/>
    <col min="11038" max="11038" width="10.109375" style="137" customWidth="1"/>
    <col min="11039" max="11039" width="8.77734375" style="137"/>
    <col min="11040" max="11040" width="9" style="137" customWidth="1"/>
    <col min="11041" max="11041" width="8.88671875" style="137" customWidth="1"/>
    <col min="11042" max="11042" width="8.77734375" style="137"/>
    <col min="11043" max="11044" width="8.88671875" style="137" customWidth="1"/>
    <col min="11045" max="11045" width="9" style="137" customWidth="1"/>
    <col min="11046" max="11046" width="8.44140625" style="137" customWidth="1"/>
    <col min="11047" max="11047" width="8.6640625" style="137" customWidth="1"/>
    <col min="11048" max="11048" width="8.109375" style="137" customWidth="1"/>
    <col min="11049" max="11049" width="8.21875" style="137" customWidth="1"/>
    <col min="11050" max="11052" width="8.109375" style="137" customWidth="1"/>
    <col min="11053" max="11053" width="8.21875" style="137" customWidth="1"/>
    <col min="11054" max="11054" width="8.6640625" style="137" customWidth="1"/>
    <col min="11055" max="11056" width="8.77734375" style="137"/>
    <col min="11057" max="11058" width="8.44140625" style="137" customWidth="1"/>
    <col min="11059" max="11059" width="8.6640625" style="137" customWidth="1"/>
    <col min="11060" max="11060" width="8.44140625" style="137" customWidth="1"/>
    <col min="11061" max="11063" width="8.88671875" style="137" customWidth="1"/>
    <col min="11064" max="11064" width="9.109375" style="137" customWidth="1"/>
    <col min="11065" max="11065" width="9" style="137" customWidth="1"/>
    <col min="11066" max="11066" width="9.109375" style="137" customWidth="1"/>
    <col min="11067" max="11067" width="9.33203125" style="137" customWidth="1"/>
    <col min="11068" max="11068" width="9" style="137" customWidth="1"/>
    <col min="11069" max="11069" width="9.109375" style="137" customWidth="1"/>
    <col min="11070" max="11070" width="9.21875" style="137" customWidth="1"/>
    <col min="11071" max="11072" width="9.109375" style="137" customWidth="1"/>
    <col min="11073" max="11073" width="10.77734375" style="137" customWidth="1"/>
    <col min="11074" max="11112" width="0" style="137" hidden="1" customWidth="1"/>
    <col min="11113" max="11113" width="9.88671875" style="137" customWidth="1"/>
    <col min="11114" max="11114" width="10.109375" style="137" customWidth="1"/>
    <col min="11115" max="11115" width="1.21875" style="137" customWidth="1"/>
    <col min="11116" max="11116" width="10.77734375" style="137" customWidth="1"/>
    <col min="11117" max="11264" width="8.77734375" style="137"/>
    <col min="11265" max="11265" width="16.77734375" style="137" customWidth="1"/>
    <col min="11266" max="11266" width="18.6640625" style="137" customWidth="1"/>
    <col min="11267" max="11270" width="10.33203125" style="137" customWidth="1"/>
    <col min="11271" max="11271" width="11.77734375" style="137" customWidth="1"/>
    <col min="11272" max="11272" width="10.33203125" style="137" customWidth="1"/>
    <col min="11273" max="11273" width="10.109375" style="137" customWidth="1"/>
    <col min="11274" max="11274" width="9.33203125" style="137" customWidth="1"/>
    <col min="11275" max="11277" width="9.33203125" style="137" bestFit="1" customWidth="1"/>
    <col min="11278" max="11278" width="11.6640625" style="137" bestFit="1" customWidth="1"/>
    <col min="11279" max="11279" width="8.77734375" style="137"/>
    <col min="11280" max="11280" width="9.44140625" style="137" bestFit="1" customWidth="1"/>
    <col min="11281" max="11285" width="8.77734375" style="137"/>
    <col min="11286" max="11286" width="10.109375" style="137" bestFit="1" customWidth="1"/>
    <col min="11287" max="11287" width="9.44140625" style="137" bestFit="1" customWidth="1"/>
    <col min="11288" max="11288" width="8.77734375" style="137"/>
    <col min="11289" max="11289" width="10.109375" style="137" customWidth="1"/>
    <col min="11290" max="11290" width="8.77734375" style="137"/>
    <col min="11291" max="11291" width="10.44140625" style="137" customWidth="1"/>
    <col min="11292" max="11293" width="8.77734375" style="137"/>
    <col min="11294" max="11294" width="10.109375" style="137" customWidth="1"/>
    <col min="11295" max="11295" width="8.77734375" style="137"/>
    <col min="11296" max="11296" width="9" style="137" customWidth="1"/>
    <col min="11297" max="11297" width="8.88671875" style="137" customWidth="1"/>
    <col min="11298" max="11298" width="8.77734375" style="137"/>
    <col min="11299" max="11300" width="8.88671875" style="137" customWidth="1"/>
    <col min="11301" max="11301" width="9" style="137" customWidth="1"/>
    <col min="11302" max="11302" width="8.44140625" style="137" customWidth="1"/>
    <col min="11303" max="11303" width="8.6640625" style="137" customWidth="1"/>
    <col min="11304" max="11304" width="8.109375" style="137" customWidth="1"/>
    <col min="11305" max="11305" width="8.21875" style="137" customWidth="1"/>
    <col min="11306" max="11308" width="8.109375" style="137" customWidth="1"/>
    <col min="11309" max="11309" width="8.21875" style="137" customWidth="1"/>
    <col min="11310" max="11310" width="8.6640625" style="137" customWidth="1"/>
    <col min="11311" max="11312" width="8.77734375" style="137"/>
    <col min="11313" max="11314" width="8.44140625" style="137" customWidth="1"/>
    <col min="11315" max="11315" width="8.6640625" style="137" customWidth="1"/>
    <col min="11316" max="11316" width="8.44140625" style="137" customWidth="1"/>
    <col min="11317" max="11319" width="8.88671875" style="137" customWidth="1"/>
    <col min="11320" max="11320" width="9.109375" style="137" customWidth="1"/>
    <col min="11321" max="11321" width="9" style="137" customWidth="1"/>
    <col min="11322" max="11322" width="9.109375" style="137" customWidth="1"/>
    <col min="11323" max="11323" width="9.33203125" style="137" customWidth="1"/>
    <col min="11324" max="11324" width="9" style="137" customWidth="1"/>
    <col min="11325" max="11325" width="9.109375" style="137" customWidth="1"/>
    <col min="11326" max="11326" width="9.21875" style="137" customWidth="1"/>
    <col min="11327" max="11328" width="9.109375" style="137" customWidth="1"/>
    <col min="11329" max="11329" width="10.77734375" style="137" customWidth="1"/>
    <col min="11330" max="11368" width="0" style="137" hidden="1" customWidth="1"/>
    <col min="11369" max="11369" width="9.88671875" style="137" customWidth="1"/>
    <col min="11370" max="11370" width="10.109375" style="137" customWidth="1"/>
    <col min="11371" max="11371" width="1.21875" style="137" customWidth="1"/>
    <col min="11372" max="11372" width="10.77734375" style="137" customWidth="1"/>
    <col min="11373" max="11520" width="8.77734375" style="137"/>
    <col min="11521" max="11521" width="16.77734375" style="137" customWidth="1"/>
    <col min="11522" max="11522" width="18.6640625" style="137" customWidth="1"/>
    <col min="11523" max="11526" width="10.33203125" style="137" customWidth="1"/>
    <col min="11527" max="11527" width="11.77734375" style="137" customWidth="1"/>
    <col min="11528" max="11528" width="10.33203125" style="137" customWidth="1"/>
    <col min="11529" max="11529" width="10.109375" style="137" customWidth="1"/>
    <col min="11530" max="11530" width="9.33203125" style="137" customWidth="1"/>
    <col min="11531" max="11533" width="9.33203125" style="137" bestFit="1" customWidth="1"/>
    <col min="11534" max="11534" width="11.6640625" style="137" bestFit="1" customWidth="1"/>
    <col min="11535" max="11535" width="8.77734375" style="137"/>
    <col min="11536" max="11536" width="9.44140625" style="137" bestFit="1" customWidth="1"/>
    <col min="11537" max="11541" width="8.77734375" style="137"/>
    <col min="11542" max="11542" width="10.109375" style="137" bestFit="1" customWidth="1"/>
    <col min="11543" max="11543" width="9.44140625" style="137" bestFit="1" customWidth="1"/>
    <col min="11544" max="11544" width="8.77734375" style="137"/>
    <col min="11545" max="11545" width="10.109375" style="137" customWidth="1"/>
    <col min="11546" max="11546" width="8.77734375" style="137"/>
    <col min="11547" max="11547" width="10.44140625" style="137" customWidth="1"/>
    <col min="11548" max="11549" width="8.77734375" style="137"/>
    <col min="11550" max="11550" width="10.109375" style="137" customWidth="1"/>
    <col min="11551" max="11551" width="8.77734375" style="137"/>
    <col min="11552" max="11552" width="9" style="137" customWidth="1"/>
    <col min="11553" max="11553" width="8.88671875" style="137" customWidth="1"/>
    <col min="11554" max="11554" width="8.77734375" style="137"/>
    <col min="11555" max="11556" width="8.88671875" style="137" customWidth="1"/>
    <col min="11557" max="11557" width="9" style="137" customWidth="1"/>
    <col min="11558" max="11558" width="8.44140625" style="137" customWidth="1"/>
    <col min="11559" max="11559" width="8.6640625" style="137" customWidth="1"/>
    <col min="11560" max="11560" width="8.109375" style="137" customWidth="1"/>
    <col min="11561" max="11561" width="8.21875" style="137" customWidth="1"/>
    <col min="11562" max="11564" width="8.109375" style="137" customWidth="1"/>
    <col min="11565" max="11565" width="8.21875" style="137" customWidth="1"/>
    <col min="11566" max="11566" width="8.6640625" style="137" customWidth="1"/>
    <col min="11567" max="11568" width="8.77734375" style="137"/>
    <col min="11569" max="11570" width="8.44140625" style="137" customWidth="1"/>
    <col min="11571" max="11571" width="8.6640625" style="137" customWidth="1"/>
    <col min="11572" max="11572" width="8.44140625" style="137" customWidth="1"/>
    <col min="11573" max="11575" width="8.88671875" style="137" customWidth="1"/>
    <col min="11576" max="11576" width="9.109375" style="137" customWidth="1"/>
    <col min="11577" max="11577" width="9" style="137" customWidth="1"/>
    <col min="11578" max="11578" width="9.109375" style="137" customWidth="1"/>
    <col min="11579" max="11579" width="9.33203125" style="137" customWidth="1"/>
    <col min="11580" max="11580" width="9" style="137" customWidth="1"/>
    <col min="11581" max="11581" width="9.109375" style="137" customWidth="1"/>
    <col min="11582" max="11582" width="9.21875" style="137" customWidth="1"/>
    <col min="11583" max="11584" width="9.109375" style="137" customWidth="1"/>
    <col min="11585" max="11585" width="10.77734375" style="137" customWidth="1"/>
    <col min="11586" max="11624" width="0" style="137" hidden="1" customWidth="1"/>
    <col min="11625" max="11625" width="9.88671875" style="137" customWidth="1"/>
    <col min="11626" max="11626" width="10.109375" style="137" customWidth="1"/>
    <col min="11627" max="11627" width="1.21875" style="137" customWidth="1"/>
    <col min="11628" max="11628" width="10.77734375" style="137" customWidth="1"/>
    <col min="11629" max="11776" width="8.77734375" style="137"/>
    <col min="11777" max="11777" width="16.77734375" style="137" customWidth="1"/>
    <col min="11778" max="11778" width="18.6640625" style="137" customWidth="1"/>
    <col min="11779" max="11782" width="10.33203125" style="137" customWidth="1"/>
    <col min="11783" max="11783" width="11.77734375" style="137" customWidth="1"/>
    <col min="11784" max="11784" width="10.33203125" style="137" customWidth="1"/>
    <col min="11785" max="11785" width="10.109375" style="137" customWidth="1"/>
    <col min="11786" max="11786" width="9.33203125" style="137" customWidth="1"/>
    <col min="11787" max="11789" width="9.33203125" style="137" bestFit="1" customWidth="1"/>
    <col min="11790" max="11790" width="11.6640625" style="137" bestFit="1" customWidth="1"/>
    <col min="11791" max="11791" width="8.77734375" style="137"/>
    <col min="11792" max="11792" width="9.44140625" style="137" bestFit="1" customWidth="1"/>
    <col min="11793" max="11797" width="8.77734375" style="137"/>
    <col min="11798" max="11798" width="10.109375" style="137" bestFit="1" customWidth="1"/>
    <col min="11799" max="11799" width="9.44140625" style="137" bestFit="1" customWidth="1"/>
    <col min="11800" max="11800" width="8.77734375" style="137"/>
    <col min="11801" max="11801" width="10.109375" style="137" customWidth="1"/>
    <col min="11802" max="11802" width="8.77734375" style="137"/>
    <col min="11803" max="11803" width="10.44140625" style="137" customWidth="1"/>
    <col min="11804" max="11805" width="8.77734375" style="137"/>
    <col min="11806" max="11806" width="10.109375" style="137" customWidth="1"/>
    <col min="11807" max="11807" width="8.77734375" style="137"/>
    <col min="11808" max="11808" width="9" style="137" customWidth="1"/>
    <col min="11809" max="11809" width="8.88671875" style="137" customWidth="1"/>
    <col min="11810" max="11810" width="8.77734375" style="137"/>
    <col min="11811" max="11812" width="8.88671875" style="137" customWidth="1"/>
    <col min="11813" max="11813" width="9" style="137" customWidth="1"/>
    <col min="11814" max="11814" width="8.44140625" style="137" customWidth="1"/>
    <col min="11815" max="11815" width="8.6640625" style="137" customWidth="1"/>
    <col min="11816" max="11816" width="8.109375" style="137" customWidth="1"/>
    <col min="11817" max="11817" width="8.21875" style="137" customWidth="1"/>
    <col min="11818" max="11820" width="8.109375" style="137" customWidth="1"/>
    <col min="11821" max="11821" width="8.21875" style="137" customWidth="1"/>
    <col min="11822" max="11822" width="8.6640625" style="137" customWidth="1"/>
    <col min="11823" max="11824" width="8.77734375" style="137"/>
    <col min="11825" max="11826" width="8.44140625" style="137" customWidth="1"/>
    <col min="11827" max="11827" width="8.6640625" style="137" customWidth="1"/>
    <col min="11828" max="11828" width="8.44140625" style="137" customWidth="1"/>
    <col min="11829" max="11831" width="8.88671875" style="137" customWidth="1"/>
    <col min="11832" max="11832" width="9.109375" style="137" customWidth="1"/>
    <col min="11833" max="11833" width="9" style="137" customWidth="1"/>
    <col min="11834" max="11834" width="9.109375" style="137" customWidth="1"/>
    <col min="11835" max="11835" width="9.33203125" style="137" customWidth="1"/>
    <col min="11836" max="11836" width="9" style="137" customWidth="1"/>
    <col min="11837" max="11837" width="9.109375" style="137" customWidth="1"/>
    <col min="11838" max="11838" width="9.21875" style="137" customWidth="1"/>
    <col min="11839" max="11840" width="9.109375" style="137" customWidth="1"/>
    <col min="11841" max="11841" width="10.77734375" style="137" customWidth="1"/>
    <col min="11842" max="11880" width="0" style="137" hidden="1" customWidth="1"/>
    <col min="11881" max="11881" width="9.88671875" style="137" customWidth="1"/>
    <col min="11882" max="11882" width="10.109375" style="137" customWidth="1"/>
    <col min="11883" max="11883" width="1.21875" style="137" customWidth="1"/>
    <col min="11884" max="11884" width="10.77734375" style="137" customWidth="1"/>
    <col min="11885" max="12032" width="8.77734375" style="137"/>
    <col min="12033" max="12033" width="16.77734375" style="137" customWidth="1"/>
    <col min="12034" max="12034" width="18.6640625" style="137" customWidth="1"/>
    <col min="12035" max="12038" width="10.33203125" style="137" customWidth="1"/>
    <col min="12039" max="12039" width="11.77734375" style="137" customWidth="1"/>
    <col min="12040" max="12040" width="10.33203125" style="137" customWidth="1"/>
    <col min="12041" max="12041" width="10.109375" style="137" customWidth="1"/>
    <col min="12042" max="12042" width="9.33203125" style="137" customWidth="1"/>
    <col min="12043" max="12045" width="9.33203125" style="137" bestFit="1" customWidth="1"/>
    <col min="12046" max="12046" width="11.6640625" style="137" bestFit="1" customWidth="1"/>
    <col min="12047" max="12047" width="8.77734375" style="137"/>
    <col min="12048" max="12048" width="9.44140625" style="137" bestFit="1" customWidth="1"/>
    <col min="12049" max="12053" width="8.77734375" style="137"/>
    <col min="12054" max="12054" width="10.109375" style="137" bestFit="1" customWidth="1"/>
    <col min="12055" max="12055" width="9.44140625" style="137" bestFit="1" customWidth="1"/>
    <col min="12056" max="12056" width="8.77734375" style="137"/>
    <col min="12057" max="12057" width="10.109375" style="137" customWidth="1"/>
    <col min="12058" max="12058" width="8.77734375" style="137"/>
    <col min="12059" max="12059" width="10.44140625" style="137" customWidth="1"/>
    <col min="12060" max="12061" width="8.77734375" style="137"/>
    <col min="12062" max="12062" width="10.109375" style="137" customWidth="1"/>
    <col min="12063" max="12063" width="8.77734375" style="137"/>
    <col min="12064" max="12064" width="9" style="137" customWidth="1"/>
    <col min="12065" max="12065" width="8.88671875" style="137" customWidth="1"/>
    <col min="12066" max="12066" width="8.77734375" style="137"/>
    <col min="12067" max="12068" width="8.88671875" style="137" customWidth="1"/>
    <col min="12069" max="12069" width="9" style="137" customWidth="1"/>
    <col min="12070" max="12070" width="8.44140625" style="137" customWidth="1"/>
    <col min="12071" max="12071" width="8.6640625" style="137" customWidth="1"/>
    <col min="12072" max="12072" width="8.109375" style="137" customWidth="1"/>
    <col min="12073" max="12073" width="8.21875" style="137" customWidth="1"/>
    <col min="12074" max="12076" width="8.109375" style="137" customWidth="1"/>
    <col min="12077" max="12077" width="8.21875" style="137" customWidth="1"/>
    <col min="12078" max="12078" width="8.6640625" style="137" customWidth="1"/>
    <col min="12079" max="12080" width="8.77734375" style="137"/>
    <col min="12081" max="12082" width="8.44140625" style="137" customWidth="1"/>
    <col min="12083" max="12083" width="8.6640625" style="137" customWidth="1"/>
    <col min="12084" max="12084" width="8.44140625" style="137" customWidth="1"/>
    <col min="12085" max="12087" width="8.88671875" style="137" customWidth="1"/>
    <col min="12088" max="12088" width="9.109375" style="137" customWidth="1"/>
    <col min="12089" max="12089" width="9" style="137" customWidth="1"/>
    <col min="12090" max="12090" width="9.109375" style="137" customWidth="1"/>
    <col min="12091" max="12091" width="9.33203125" style="137" customWidth="1"/>
    <col min="12092" max="12092" width="9" style="137" customWidth="1"/>
    <col min="12093" max="12093" width="9.109375" style="137" customWidth="1"/>
    <col min="12094" max="12094" width="9.21875" style="137" customWidth="1"/>
    <col min="12095" max="12096" width="9.109375" style="137" customWidth="1"/>
    <col min="12097" max="12097" width="10.77734375" style="137" customWidth="1"/>
    <col min="12098" max="12136" width="0" style="137" hidden="1" customWidth="1"/>
    <col min="12137" max="12137" width="9.88671875" style="137" customWidth="1"/>
    <col min="12138" max="12138" width="10.109375" style="137" customWidth="1"/>
    <col min="12139" max="12139" width="1.21875" style="137" customWidth="1"/>
    <col min="12140" max="12140" width="10.77734375" style="137" customWidth="1"/>
    <col min="12141" max="12288" width="8.77734375" style="137"/>
    <col min="12289" max="12289" width="16.77734375" style="137" customWidth="1"/>
    <col min="12290" max="12290" width="18.6640625" style="137" customWidth="1"/>
    <col min="12291" max="12294" width="10.33203125" style="137" customWidth="1"/>
    <col min="12295" max="12295" width="11.77734375" style="137" customWidth="1"/>
    <col min="12296" max="12296" width="10.33203125" style="137" customWidth="1"/>
    <col min="12297" max="12297" width="10.109375" style="137" customWidth="1"/>
    <col min="12298" max="12298" width="9.33203125" style="137" customWidth="1"/>
    <col min="12299" max="12301" width="9.33203125" style="137" bestFit="1" customWidth="1"/>
    <col min="12302" max="12302" width="11.6640625" style="137" bestFit="1" customWidth="1"/>
    <col min="12303" max="12303" width="8.77734375" style="137"/>
    <col min="12304" max="12304" width="9.44140625" style="137" bestFit="1" customWidth="1"/>
    <col min="12305" max="12309" width="8.77734375" style="137"/>
    <col min="12310" max="12310" width="10.109375" style="137" bestFit="1" customWidth="1"/>
    <col min="12311" max="12311" width="9.44140625" style="137" bestFit="1" customWidth="1"/>
    <col min="12312" max="12312" width="8.77734375" style="137"/>
    <col min="12313" max="12313" width="10.109375" style="137" customWidth="1"/>
    <col min="12314" max="12314" width="8.77734375" style="137"/>
    <col min="12315" max="12315" width="10.44140625" style="137" customWidth="1"/>
    <col min="12316" max="12317" width="8.77734375" style="137"/>
    <col min="12318" max="12318" width="10.109375" style="137" customWidth="1"/>
    <col min="12319" max="12319" width="8.77734375" style="137"/>
    <col min="12320" max="12320" width="9" style="137" customWidth="1"/>
    <col min="12321" max="12321" width="8.88671875" style="137" customWidth="1"/>
    <col min="12322" max="12322" width="8.77734375" style="137"/>
    <col min="12323" max="12324" width="8.88671875" style="137" customWidth="1"/>
    <col min="12325" max="12325" width="9" style="137" customWidth="1"/>
    <col min="12326" max="12326" width="8.44140625" style="137" customWidth="1"/>
    <col min="12327" max="12327" width="8.6640625" style="137" customWidth="1"/>
    <col min="12328" max="12328" width="8.109375" style="137" customWidth="1"/>
    <col min="12329" max="12329" width="8.21875" style="137" customWidth="1"/>
    <col min="12330" max="12332" width="8.109375" style="137" customWidth="1"/>
    <col min="12333" max="12333" width="8.21875" style="137" customWidth="1"/>
    <col min="12334" max="12334" width="8.6640625" style="137" customWidth="1"/>
    <col min="12335" max="12336" width="8.77734375" style="137"/>
    <col min="12337" max="12338" width="8.44140625" style="137" customWidth="1"/>
    <col min="12339" max="12339" width="8.6640625" style="137" customWidth="1"/>
    <col min="12340" max="12340" width="8.44140625" style="137" customWidth="1"/>
    <col min="12341" max="12343" width="8.88671875" style="137" customWidth="1"/>
    <col min="12344" max="12344" width="9.109375" style="137" customWidth="1"/>
    <col min="12345" max="12345" width="9" style="137" customWidth="1"/>
    <col min="12346" max="12346" width="9.109375" style="137" customWidth="1"/>
    <col min="12347" max="12347" width="9.33203125" style="137" customWidth="1"/>
    <col min="12348" max="12348" width="9" style="137" customWidth="1"/>
    <col min="12349" max="12349" width="9.109375" style="137" customWidth="1"/>
    <col min="12350" max="12350" width="9.21875" style="137" customWidth="1"/>
    <col min="12351" max="12352" width="9.109375" style="137" customWidth="1"/>
    <col min="12353" max="12353" width="10.77734375" style="137" customWidth="1"/>
    <col min="12354" max="12392" width="0" style="137" hidden="1" customWidth="1"/>
    <col min="12393" max="12393" width="9.88671875" style="137" customWidth="1"/>
    <col min="12394" max="12394" width="10.109375" style="137" customWidth="1"/>
    <col min="12395" max="12395" width="1.21875" style="137" customWidth="1"/>
    <col min="12396" max="12396" width="10.77734375" style="137" customWidth="1"/>
    <col min="12397" max="12544" width="8.77734375" style="137"/>
    <col min="12545" max="12545" width="16.77734375" style="137" customWidth="1"/>
    <col min="12546" max="12546" width="18.6640625" style="137" customWidth="1"/>
    <col min="12547" max="12550" width="10.33203125" style="137" customWidth="1"/>
    <col min="12551" max="12551" width="11.77734375" style="137" customWidth="1"/>
    <col min="12552" max="12552" width="10.33203125" style="137" customWidth="1"/>
    <col min="12553" max="12553" width="10.109375" style="137" customWidth="1"/>
    <col min="12554" max="12554" width="9.33203125" style="137" customWidth="1"/>
    <col min="12555" max="12557" width="9.33203125" style="137" bestFit="1" customWidth="1"/>
    <col min="12558" max="12558" width="11.6640625" style="137" bestFit="1" customWidth="1"/>
    <col min="12559" max="12559" width="8.77734375" style="137"/>
    <col min="12560" max="12560" width="9.44140625" style="137" bestFit="1" customWidth="1"/>
    <col min="12561" max="12565" width="8.77734375" style="137"/>
    <col min="12566" max="12566" width="10.109375" style="137" bestFit="1" customWidth="1"/>
    <col min="12567" max="12567" width="9.44140625" style="137" bestFit="1" customWidth="1"/>
    <col min="12568" max="12568" width="8.77734375" style="137"/>
    <col min="12569" max="12569" width="10.109375" style="137" customWidth="1"/>
    <col min="12570" max="12570" width="8.77734375" style="137"/>
    <col min="12571" max="12571" width="10.44140625" style="137" customWidth="1"/>
    <col min="12572" max="12573" width="8.77734375" style="137"/>
    <col min="12574" max="12574" width="10.109375" style="137" customWidth="1"/>
    <col min="12575" max="12575" width="8.77734375" style="137"/>
    <col min="12576" max="12576" width="9" style="137" customWidth="1"/>
    <col min="12577" max="12577" width="8.88671875" style="137" customWidth="1"/>
    <col min="12578" max="12578" width="8.77734375" style="137"/>
    <col min="12579" max="12580" width="8.88671875" style="137" customWidth="1"/>
    <col min="12581" max="12581" width="9" style="137" customWidth="1"/>
    <col min="12582" max="12582" width="8.44140625" style="137" customWidth="1"/>
    <col min="12583" max="12583" width="8.6640625" style="137" customWidth="1"/>
    <col min="12584" max="12584" width="8.109375" style="137" customWidth="1"/>
    <col min="12585" max="12585" width="8.21875" style="137" customWidth="1"/>
    <col min="12586" max="12588" width="8.109375" style="137" customWidth="1"/>
    <col min="12589" max="12589" width="8.21875" style="137" customWidth="1"/>
    <col min="12590" max="12590" width="8.6640625" style="137" customWidth="1"/>
    <col min="12591" max="12592" width="8.77734375" style="137"/>
    <col min="12593" max="12594" width="8.44140625" style="137" customWidth="1"/>
    <col min="12595" max="12595" width="8.6640625" style="137" customWidth="1"/>
    <col min="12596" max="12596" width="8.44140625" style="137" customWidth="1"/>
    <col min="12597" max="12599" width="8.88671875" style="137" customWidth="1"/>
    <col min="12600" max="12600" width="9.109375" style="137" customWidth="1"/>
    <col min="12601" max="12601" width="9" style="137" customWidth="1"/>
    <col min="12602" max="12602" width="9.109375" style="137" customWidth="1"/>
    <col min="12603" max="12603" width="9.33203125" style="137" customWidth="1"/>
    <col min="12604" max="12604" width="9" style="137" customWidth="1"/>
    <col min="12605" max="12605" width="9.109375" style="137" customWidth="1"/>
    <col min="12606" max="12606" width="9.21875" style="137" customWidth="1"/>
    <col min="12607" max="12608" width="9.109375" style="137" customWidth="1"/>
    <col min="12609" max="12609" width="10.77734375" style="137" customWidth="1"/>
    <col min="12610" max="12648" width="0" style="137" hidden="1" customWidth="1"/>
    <col min="12649" max="12649" width="9.88671875" style="137" customWidth="1"/>
    <col min="12650" max="12650" width="10.109375" style="137" customWidth="1"/>
    <col min="12651" max="12651" width="1.21875" style="137" customWidth="1"/>
    <col min="12652" max="12652" width="10.77734375" style="137" customWidth="1"/>
    <col min="12653" max="12800" width="8.77734375" style="137"/>
    <col min="12801" max="12801" width="16.77734375" style="137" customWidth="1"/>
    <col min="12802" max="12802" width="18.6640625" style="137" customWidth="1"/>
    <col min="12803" max="12806" width="10.33203125" style="137" customWidth="1"/>
    <col min="12807" max="12807" width="11.77734375" style="137" customWidth="1"/>
    <col min="12808" max="12808" width="10.33203125" style="137" customWidth="1"/>
    <col min="12809" max="12809" width="10.109375" style="137" customWidth="1"/>
    <col min="12810" max="12810" width="9.33203125" style="137" customWidth="1"/>
    <col min="12811" max="12813" width="9.33203125" style="137" bestFit="1" customWidth="1"/>
    <col min="12814" max="12814" width="11.6640625" style="137" bestFit="1" customWidth="1"/>
    <col min="12815" max="12815" width="8.77734375" style="137"/>
    <col min="12816" max="12816" width="9.44140625" style="137" bestFit="1" customWidth="1"/>
    <col min="12817" max="12821" width="8.77734375" style="137"/>
    <col min="12822" max="12822" width="10.109375" style="137" bestFit="1" customWidth="1"/>
    <col min="12823" max="12823" width="9.44140625" style="137" bestFit="1" customWidth="1"/>
    <col min="12824" max="12824" width="8.77734375" style="137"/>
    <col min="12825" max="12825" width="10.109375" style="137" customWidth="1"/>
    <col min="12826" max="12826" width="8.77734375" style="137"/>
    <col min="12827" max="12827" width="10.44140625" style="137" customWidth="1"/>
    <col min="12828" max="12829" width="8.77734375" style="137"/>
    <col min="12830" max="12830" width="10.109375" style="137" customWidth="1"/>
    <col min="12831" max="12831" width="8.77734375" style="137"/>
    <col min="12832" max="12832" width="9" style="137" customWidth="1"/>
    <col min="12833" max="12833" width="8.88671875" style="137" customWidth="1"/>
    <col min="12834" max="12834" width="8.77734375" style="137"/>
    <col min="12835" max="12836" width="8.88671875" style="137" customWidth="1"/>
    <col min="12837" max="12837" width="9" style="137" customWidth="1"/>
    <col min="12838" max="12838" width="8.44140625" style="137" customWidth="1"/>
    <col min="12839" max="12839" width="8.6640625" style="137" customWidth="1"/>
    <col min="12840" max="12840" width="8.109375" style="137" customWidth="1"/>
    <col min="12841" max="12841" width="8.21875" style="137" customWidth="1"/>
    <col min="12842" max="12844" width="8.109375" style="137" customWidth="1"/>
    <col min="12845" max="12845" width="8.21875" style="137" customWidth="1"/>
    <col min="12846" max="12846" width="8.6640625" style="137" customWidth="1"/>
    <col min="12847" max="12848" width="8.77734375" style="137"/>
    <col min="12849" max="12850" width="8.44140625" style="137" customWidth="1"/>
    <col min="12851" max="12851" width="8.6640625" style="137" customWidth="1"/>
    <col min="12852" max="12852" width="8.44140625" style="137" customWidth="1"/>
    <col min="12853" max="12855" width="8.88671875" style="137" customWidth="1"/>
    <col min="12856" max="12856" width="9.109375" style="137" customWidth="1"/>
    <col min="12857" max="12857" width="9" style="137" customWidth="1"/>
    <col min="12858" max="12858" width="9.109375" style="137" customWidth="1"/>
    <col min="12859" max="12859" width="9.33203125" style="137" customWidth="1"/>
    <col min="12860" max="12860" width="9" style="137" customWidth="1"/>
    <col min="12861" max="12861" width="9.109375" style="137" customWidth="1"/>
    <col min="12862" max="12862" width="9.21875" style="137" customWidth="1"/>
    <col min="12863" max="12864" width="9.109375" style="137" customWidth="1"/>
    <col min="12865" max="12865" width="10.77734375" style="137" customWidth="1"/>
    <col min="12866" max="12904" width="0" style="137" hidden="1" customWidth="1"/>
    <col min="12905" max="12905" width="9.88671875" style="137" customWidth="1"/>
    <col min="12906" max="12906" width="10.109375" style="137" customWidth="1"/>
    <col min="12907" max="12907" width="1.21875" style="137" customWidth="1"/>
    <col min="12908" max="12908" width="10.77734375" style="137" customWidth="1"/>
    <col min="12909" max="13056" width="8.77734375" style="137"/>
    <col min="13057" max="13057" width="16.77734375" style="137" customWidth="1"/>
    <col min="13058" max="13058" width="18.6640625" style="137" customWidth="1"/>
    <col min="13059" max="13062" width="10.33203125" style="137" customWidth="1"/>
    <col min="13063" max="13063" width="11.77734375" style="137" customWidth="1"/>
    <col min="13064" max="13064" width="10.33203125" style="137" customWidth="1"/>
    <col min="13065" max="13065" width="10.109375" style="137" customWidth="1"/>
    <col min="13066" max="13066" width="9.33203125" style="137" customWidth="1"/>
    <col min="13067" max="13069" width="9.33203125" style="137" bestFit="1" customWidth="1"/>
    <col min="13070" max="13070" width="11.6640625" style="137" bestFit="1" customWidth="1"/>
    <col min="13071" max="13071" width="8.77734375" style="137"/>
    <col min="13072" max="13072" width="9.44140625" style="137" bestFit="1" customWidth="1"/>
    <col min="13073" max="13077" width="8.77734375" style="137"/>
    <col min="13078" max="13078" width="10.109375" style="137" bestFit="1" customWidth="1"/>
    <col min="13079" max="13079" width="9.44140625" style="137" bestFit="1" customWidth="1"/>
    <col min="13080" max="13080" width="8.77734375" style="137"/>
    <col min="13081" max="13081" width="10.109375" style="137" customWidth="1"/>
    <col min="13082" max="13082" width="8.77734375" style="137"/>
    <col min="13083" max="13083" width="10.44140625" style="137" customWidth="1"/>
    <col min="13084" max="13085" width="8.77734375" style="137"/>
    <col min="13086" max="13086" width="10.109375" style="137" customWidth="1"/>
    <col min="13087" max="13087" width="8.77734375" style="137"/>
    <col min="13088" max="13088" width="9" style="137" customWidth="1"/>
    <col min="13089" max="13089" width="8.88671875" style="137" customWidth="1"/>
    <col min="13090" max="13090" width="8.77734375" style="137"/>
    <col min="13091" max="13092" width="8.88671875" style="137" customWidth="1"/>
    <col min="13093" max="13093" width="9" style="137" customWidth="1"/>
    <col min="13094" max="13094" width="8.44140625" style="137" customWidth="1"/>
    <col min="13095" max="13095" width="8.6640625" style="137" customWidth="1"/>
    <col min="13096" max="13096" width="8.109375" style="137" customWidth="1"/>
    <col min="13097" max="13097" width="8.21875" style="137" customWidth="1"/>
    <col min="13098" max="13100" width="8.109375" style="137" customWidth="1"/>
    <col min="13101" max="13101" width="8.21875" style="137" customWidth="1"/>
    <col min="13102" max="13102" width="8.6640625" style="137" customWidth="1"/>
    <col min="13103" max="13104" width="8.77734375" style="137"/>
    <col min="13105" max="13106" width="8.44140625" style="137" customWidth="1"/>
    <col min="13107" max="13107" width="8.6640625" style="137" customWidth="1"/>
    <col min="13108" max="13108" width="8.44140625" style="137" customWidth="1"/>
    <col min="13109" max="13111" width="8.88671875" style="137" customWidth="1"/>
    <col min="13112" max="13112" width="9.109375" style="137" customWidth="1"/>
    <col min="13113" max="13113" width="9" style="137" customWidth="1"/>
    <col min="13114" max="13114" width="9.109375" style="137" customWidth="1"/>
    <col min="13115" max="13115" width="9.33203125" style="137" customWidth="1"/>
    <col min="13116" max="13116" width="9" style="137" customWidth="1"/>
    <col min="13117" max="13117" width="9.109375" style="137" customWidth="1"/>
    <col min="13118" max="13118" width="9.21875" style="137" customWidth="1"/>
    <col min="13119" max="13120" width="9.109375" style="137" customWidth="1"/>
    <col min="13121" max="13121" width="10.77734375" style="137" customWidth="1"/>
    <col min="13122" max="13160" width="0" style="137" hidden="1" customWidth="1"/>
    <col min="13161" max="13161" width="9.88671875" style="137" customWidth="1"/>
    <col min="13162" max="13162" width="10.109375" style="137" customWidth="1"/>
    <col min="13163" max="13163" width="1.21875" style="137" customWidth="1"/>
    <col min="13164" max="13164" width="10.77734375" style="137" customWidth="1"/>
    <col min="13165" max="13312" width="8.77734375" style="137"/>
    <col min="13313" max="13313" width="16.77734375" style="137" customWidth="1"/>
    <col min="13314" max="13314" width="18.6640625" style="137" customWidth="1"/>
    <col min="13315" max="13318" width="10.33203125" style="137" customWidth="1"/>
    <col min="13319" max="13319" width="11.77734375" style="137" customWidth="1"/>
    <col min="13320" max="13320" width="10.33203125" style="137" customWidth="1"/>
    <col min="13321" max="13321" width="10.109375" style="137" customWidth="1"/>
    <col min="13322" max="13322" width="9.33203125" style="137" customWidth="1"/>
    <col min="13323" max="13325" width="9.33203125" style="137" bestFit="1" customWidth="1"/>
    <col min="13326" max="13326" width="11.6640625" style="137" bestFit="1" customWidth="1"/>
    <col min="13327" max="13327" width="8.77734375" style="137"/>
    <col min="13328" max="13328" width="9.44140625" style="137" bestFit="1" customWidth="1"/>
    <col min="13329" max="13333" width="8.77734375" style="137"/>
    <col min="13334" max="13334" width="10.109375" style="137" bestFit="1" customWidth="1"/>
    <col min="13335" max="13335" width="9.44140625" style="137" bestFit="1" customWidth="1"/>
    <col min="13336" max="13336" width="8.77734375" style="137"/>
    <col min="13337" max="13337" width="10.109375" style="137" customWidth="1"/>
    <col min="13338" max="13338" width="8.77734375" style="137"/>
    <col min="13339" max="13339" width="10.44140625" style="137" customWidth="1"/>
    <col min="13340" max="13341" width="8.77734375" style="137"/>
    <col min="13342" max="13342" width="10.109375" style="137" customWidth="1"/>
    <col min="13343" max="13343" width="8.77734375" style="137"/>
    <col min="13344" max="13344" width="9" style="137" customWidth="1"/>
    <col min="13345" max="13345" width="8.88671875" style="137" customWidth="1"/>
    <col min="13346" max="13346" width="8.77734375" style="137"/>
    <col min="13347" max="13348" width="8.88671875" style="137" customWidth="1"/>
    <col min="13349" max="13349" width="9" style="137" customWidth="1"/>
    <col min="13350" max="13350" width="8.44140625" style="137" customWidth="1"/>
    <col min="13351" max="13351" width="8.6640625" style="137" customWidth="1"/>
    <col min="13352" max="13352" width="8.109375" style="137" customWidth="1"/>
    <col min="13353" max="13353" width="8.21875" style="137" customWidth="1"/>
    <col min="13354" max="13356" width="8.109375" style="137" customWidth="1"/>
    <col min="13357" max="13357" width="8.21875" style="137" customWidth="1"/>
    <col min="13358" max="13358" width="8.6640625" style="137" customWidth="1"/>
    <col min="13359" max="13360" width="8.77734375" style="137"/>
    <col min="13361" max="13362" width="8.44140625" style="137" customWidth="1"/>
    <col min="13363" max="13363" width="8.6640625" style="137" customWidth="1"/>
    <col min="13364" max="13364" width="8.44140625" style="137" customWidth="1"/>
    <col min="13365" max="13367" width="8.88671875" style="137" customWidth="1"/>
    <col min="13368" max="13368" width="9.109375" style="137" customWidth="1"/>
    <col min="13369" max="13369" width="9" style="137" customWidth="1"/>
    <col min="13370" max="13370" width="9.109375" style="137" customWidth="1"/>
    <col min="13371" max="13371" width="9.33203125" style="137" customWidth="1"/>
    <col min="13372" max="13372" width="9" style="137" customWidth="1"/>
    <col min="13373" max="13373" width="9.109375" style="137" customWidth="1"/>
    <col min="13374" max="13374" width="9.21875" style="137" customWidth="1"/>
    <col min="13375" max="13376" width="9.109375" style="137" customWidth="1"/>
    <col min="13377" max="13377" width="10.77734375" style="137" customWidth="1"/>
    <col min="13378" max="13416" width="0" style="137" hidden="1" customWidth="1"/>
    <col min="13417" max="13417" width="9.88671875" style="137" customWidth="1"/>
    <col min="13418" max="13418" width="10.109375" style="137" customWidth="1"/>
    <col min="13419" max="13419" width="1.21875" style="137" customWidth="1"/>
    <col min="13420" max="13420" width="10.77734375" style="137" customWidth="1"/>
    <col min="13421" max="13568" width="8.77734375" style="137"/>
    <col min="13569" max="13569" width="16.77734375" style="137" customWidth="1"/>
    <col min="13570" max="13570" width="18.6640625" style="137" customWidth="1"/>
    <col min="13571" max="13574" width="10.33203125" style="137" customWidth="1"/>
    <col min="13575" max="13575" width="11.77734375" style="137" customWidth="1"/>
    <col min="13576" max="13576" width="10.33203125" style="137" customWidth="1"/>
    <col min="13577" max="13577" width="10.109375" style="137" customWidth="1"/>
    <col min="13578" max="13578" width="9.33203125" style="137" customWidth="1"/>
    <col min="13579" max="13581" width="9.33203125" style="137" bestFit="1" customWidth="1"/>
    <col min="13582" max="13582" width="11.6640625" style="137" bestFit="1" customWidth="1"/>
    <col min="13583" max="13583" width="8.77734375" style="137"/>
    <col min="13584" max="13584" width="9.44140625" style="137" bestFit="1" customWidth="1"/>
    <col min="13585" max="13589" width="8.77734375" style="137"/>
    <col min="13590" max="13590" width="10.109375" style="137" bestFit="1" customWidth="1"/>
    <col min="13591" max="13591" width="9.44140625" style="137" bestFit="1" customWidth="1"/>
    <col min="13592" max="13592" width="8.77734375" style="137"/>
    <col min="13593" max="13593" width="10.109375" style="137" customWidth="1"/>
    <col min="13594" max="13594" width="8.77734375" style="137"/>
    <col min="13595" max="13595" width="10.44140625" style="137" customWidth="1"/>
    <col min="13596" max="13597" width="8.77734375" style="137"/>
    <col min="13598" max="13598" width="10.109375" style="137" customWidth="1"/>
    <col min="13599" max="13599" width="8.77734375" style="137"/>
    <col min="13600" max="13600" width="9" style="137" customWidth="1"/>
    <col min="13601" max="13601" width="8.88671875" style="137" customWidth="1"/>
    <col min="13602" max="13602" width="8.77734375" style="137"/>
    <col min="13603" max="13604" width="8.88671875" style="137" customWidth="1"/>
    <col min="13605" max="13605" width="9" style="137" customWidth="1"/>
    <col min="13606" max="13606" width="8.44140625" style="137" customWidth="1"/>
    <col min="13607" max="13607" width="8.6640625" style="137" customWidth="1"/>
    <col min="13608" max="13608" width="8.109375" style="137" customWidth="1"/>
    <col min="13609" max="13609" width="8.21875" style="137" customWidth="1"/>
    <col min="13610" max="13612" width="8.109375" style="137" customWidth="1"/>
    <col min="13613" max="13613" width="8.21875" style="137" customWidth="1"/>
    <col min="13614" max="13614" width="8.6640625" style="137" customWidth="1"/>
    <col min="13615" max="13616" width="8.77734375" style="137"/>
    <col min="13617" max="13618" width="8.44140625" style="137" customWidth="1"/>
    <col min="13619" max="13619" width="8.6640625" style="137" customWidth="1"/>
    <col min="13620" max="13620" width="8.44140625" style="137" customWidth="1"/>
    <col min="13621" max="13623" width="8.88671875" style="137" customWidth="1"/>
    <col min="13624" max="13624" width="9.109375" style="137" customWidth="1"/>
    <col min="13625" max="13625" width="9" style="137" customWidth="1"/>
    <col min="13626" max="13626" width="9.109375" style="137" customWidth="1"/>
    <col min="13627" max="13627" width="9.33203125" style="137" customWidth="1"/>
    <col min="13628" max="13628" width="9" style="137" customWidth="1"/>
    <col min="13629" max="13629" width="9.109375" style="137" customWidth="1"/>
    <col min="13630" max="13630" width="9.21875" style="137" customWidth="1"/>
    <col min="13631" max="13632" width="9.109375" style="137" customWidth="1"/>
    <col min="13633" max="13633" width="10.77734375" style="137" customWidth="1"/>
    <col min="13634" max="13672" width="0" style="137" hidden="1" customWidth="1"/>
    <col min="13673" max="13673" width="9.88671875" style="137" customWidth="1"/>
    <col min="13674" max="13674" width="10.109375" style="137" customWidth="1"/>
    <col min="13675" max="13675" width="1.21875" style="137" customWidth="1"/>
    <col min="13676" max="13676" width="10.77734375" style="137" customWidth="1"/>
    <col min="13677" max="13824" width="8.77734375" style="137"/>
    <col min="13825" max="13825" width="16.77734375" style="137" customWidth="1"/>
    <col min="13826" max="13826" width="18.6640625" style="137" customWidth="1"/>
    <col min="13827" max="13830" width="10.33203125" style="137" customWidth="1"/>
    <col min="13831" max="13831" width="11.77734375" style="137" customWidth="1"/>
    <col min="13832" max="13832" width="10.33203125" style="137" customWidth="1"/>
    <col min="13833" max="13833" width="10.109375" style="137" customWidth="1"/>
    <col min="13834" max="13834" width="9.33203125" style="137" customWidth="1"/>
    <col min="13835" max="13837" width="9.33203125" style="137" bestFit="1" customWidth="1"/>
    <col min="13838" max="13838" width="11.6640625" style="137" bestFit="1" customWidth="1"/>
    <col min="13839" max="13839" width="8.77734375" style="137"/>
    <col min="13840" max="13840" width="9.44140625" style="137" bestFit="1" customWidth="1"/>
    <col min="13841" max="13845" width="8.77734375" style="137"/>
    <col min="13846" max="13846" width="10.109375" style="137" bestFit="1" customWidth="1"/>
    <col min="13847" max="13847" width="9.44140625" style="137" bestFit="1" customWidth="1"/>
    <col min="13848" max="13848" width="8.77734375" style="137"/>
    <col min="13849" max="13849" width="10.109375" style="137" customWidth="1"/>
    <col min="13850" max="13850" width="8.77734375" style="137"/>
    <col min="13851" max="13851" width="10.44140625" style="137" customWidth="1"/>
    <col min="13852" max="13853" width="8.77734375" style="137"/>
    <col min="13854" max="13854" width="10.109375" style="137" customWidth="1"/>
    <col min="13855" max="13855" width="8.77734375" style="137"/>
    <col min="13856" max="13856" width="9" style="137" customWidth="1"/>
    <col min="13857" max="13857" width="8.88671875" style="137" customWidth="1"/>
    <col min="13858" max="13858" width="8.77734375" style="137"/>
    <col min="13859" max="13860" width="8.88671875" style="137" customWidth="1"/>
    <col min="13861" max="13861" width="9" style="137" customWidth="1"/>
    <col min="13862" max="13862" width="8.44140625" style="137" customWidth="1"/>
    <col min="13863" max="13863" width="8.6640625" style="137" customWidth="1"/>
    <col min="13864" max="13864" width="8.109375" style="137" customWidth="1"/>
    <col min="13865" max="13865" width="8.21875" style="137" customWidth="1"/>
    <col min="13866" max="13868" width="8.109375" style="137" customWidth="1"/>
    <col min="13869" max="13869" width="8.21875" style="137" customWidth="1"/>
    <col min="13870" max="13870" width="8.6640625" style="137" customWidth="1"/>
    <col min="13871" max="13872" width="8.77734375" style="137"/>
    <col min="13873" max="13874" width="8.44140625" style="137" customWidth="1"/>
    <col min="13875" max="13875" width="8.6640625" style="137" customWidth="1"/>
    <col min="13876" max="13876" width="8.44140625" style="137" customWidth="1"/>
    <col min="13877" max="13879" width="8.88671875" style="137" customWidth="1"/>
    <col min="13880" max="13880" width="9.109375" style="137" customWidth="1"/>
    <col min="13881" max="13881" width="9" style="137" customWidth="1"/>
    <col min="13882" max="13882" width="9.109375" style="137" customWidth="1"/>
    <col min="13883" max="13883" width="9.33203125" style="137" customWidth="1"/>
    <col min="13884" max="13884" width="9" style="137" customWidth="1"/>
    <col min="13885" max="13885" width="9.109375" style="137" customWidth="1"/>
    <col min="13886" max="13886" width="9.21875" style="137" customWidth="1"/>
    <col min="13887" max="13888" width="9.109375" style="137" customWidth="1"/>
    <col min="13889" max="13889" width="10.77734375" style="137" customWidth="1"/>
    <col min="13890" max="13928" width="0" style="137" hidden="1" customWidth="1"/>
    <col min="13929" max="13929" width="9.88671875" style="137" customWidth="1"/>
    <col min="13930" max="13930" width="10.109375" style="137" customWidth="1"/>
    <col min="13931" max="13931" width="1.21875" style="137" customWidth="1"/>
    <col min="13932" max="13932" width="10.77734375" style="137" customWidth="1"/>
    <col min="13933" max="14080" width="8.77734375" style="137"/>
    <col min="14081" max="14081" width="16.77734375" style="137" customWidth="1"/>
    <col min="14082" max="14082" width="18.6640625" style="137" customWidth="1"/>
    <col min="14083" max="14086" width="10.33203125" style="137" customWidth="1"/>
    <col min="14087" max="14087" width="11.77734375" style="137" customWidth="1"/>
    <col min="14088" max="14088" width="10.33203125" style="137" customWidth="1"/>
    <col min="14089" max="14089" width="10.109375" style="137" customWidth="1"/>
    <col min="14090" max="14090" width="9.33203125" style="137" customWidth="1"/>
    <col min="14091" max="14093" width="9.33203125" style="137" bestFit="1" customWidth="1"/>
    <col min="14094" max="14094" width="11.6640625" style="137" bestFit="1" customWidth="1"/>
    <col min="14095" max="14095" width="8.77734375" style="137"/>
    <col min="14096" max="14096" width="9.44140625" style="137" bestFit="1" customWidth="1"/>
    <col min="14097" max="14101" width="8.77734375" style="137"/>
    <col min="14102" max="14102" width="10.109375" style="137" bestFit="1" customWidth="1"/>
    <col min="14103" max="14103" width="9.44140625" style="137" bestFit="1" customWidth="1"/>
    <col min="14104" max="14104" width="8.77734375" style="137"/>
    <col min="14105" max="14105" width="10.109375" style="137" customWidth="1"/>
    <col min="14106" max="14106" width="8.77734375" style="137"/>
    <col min="14107" max="14107" width="10.44140625" style="137" customWidth="1"/>
    <col min="14108" max="14109" width="8.77734375" style="137"/>
    <col min="14110" max="14110" width="10.109375" style="137" customWidth="1"/>
    <col min="14111" max="14111" width="8.77734375" style="137"/>
    <col min="14112" max="14112" width="9" style="137" customWidth="1"/>
    <col min="14113" max="14113" width="8.88671875" style="137" customWidth="1"/>
    <col min="14114" max="14114" width="8.77734375" style="137"/>
    <col min="14115" max="14116" width="8.88671875" style="137" customWidth="1"/>
    <col min="14117" max="14117" width="9" style="137" customWidth="1"/>
    <col min="14118" max="14118" width="8.44140625" style="137" customWidth="1"/>
    <col min="14119" max="14119" width="8.6640625" style="137" customWidth="1"/>
    <col min="14120" max="14120" width="8.109375" style="137" customWidth="1"/>
    <col min="14121" max="14121" width="8.21875" style="137" customWidth="1"/>
    <col min="14122" max="14124" width="8.109375" style="137" customWidth="1"/>
    <col min="14125" max="14125" width="8.21875" style="137" customWidth="1"/>
    <col min="14126" max="14126" width="8.6640625" style="137" customWidth="1"/>
    <col min="14127" max="14128" width="8.77734375" style="137"/>
    <col min="14129" max="14130" width="8.44140625" style="137" customWidth="1"/>
    <col min="14131" max="14131" width="8.6640625" style="137" customWidth="1"/>
    <col min="14132" max="14132" width="8.44140625" style="137" customWidth="1"/>
    <col min="14133" max="14135" width="8.88671875" style="137" customWidth="1"/>
    <col min="14136" max="14136" width="9.109375" style="137" customWidth="1"/>
    <col min="14137" max="14137" width="9" style="137" customWidth="1"/>
    <col min="14138" max="14138" width="9.109375" style="137" customWidth="1"/>
    <col min="14139" max="14139" width="9.33203125" style="137" customWidth="1"/>
    <col min="14140" max="14140" width="9" style="137" customWidth="1"/>
    <col min="14141" max="14141" width="9.109375" style="137" customWidth="1"/>
    <col min="14142" max="14142" width="9.21875" style="137" customWidth="1"/>
    <col min="14143" max="14144" width="9.109375" style="137" customWidth="1"/>
    <col min="14145" max="14145" width="10.77734375" style="137" customWidth="1"/>
    <col min="14146" max="14184" width="0" style="137" hidden="1" customWidth="1"/>
    <col min="14185" max="14185" width="9.88671875" style="137" customWidth="1"/>
    <col min="14186" max="14186" width="10.109375" style="137" customWidth="1"/>
    <col min="14187" max="14187" width="1.21875" style="137" customWidth="1"/>
    <col min="14188" max="14188" width="10.77734375" style="137" customWidth="1"/>
    <col min="14189" max="14336" width="8.77734375" style="137"/>
    <col min="14337" max="14337" width="16.77734375" style="137" customWidth="1"/>
    <col min="14338" max="14338" width="18.6640625" style="137" customWidth="1"/>
    <col min="14339" max="14342" width="10.33203125" style="137" customWidth="1"/>
    <col min="14343" max="14343" width="11.77734375" style="137" customWidth="1"/>
    <col min="14344" max="14344" width="10.33203125" style="137" customWidth="1"/>
    <col min="14345" max="14345" width="10.109375" style="137" customWidth="1"/>
    <col min="14346" max="14346" width="9.33203125" style="137" customWidth="1"/>
    <col min="14347" max="14349" width="9.33203125" style="137" bestFit="1" customWidth="1"/>
    <col min="14350" max="14350" width="11.6640625" style="137" bestFit="1" customWidth="1"/>
    <col min="14351" max="14351" width="8.77734375" style="137"/>
    <col min="14352" max="14352" width="9.44140625" style="137" bestFit="1" customWidth="1"/>
    <col min="14353" max="14357" width="8.77734375" style="137"/>
    <col min="14358" max="14358" width="10.109375" style="137" bestFit="1" customWidth="1"/>
    <col min="14359" max="14359" width="9.44140625" style="137" bestFit="1" customWidth="1"/>
    <col min="14360" max="14360" width="8.77734375" style="137"/>
    <col min="14361" max="14361" width="10.109375" style="137" customWidth="1"/>
    <col min="14362" max="14362" width="8.77734375" style="137"/>
    <col min="14363" max="14363" width="10.44140625" style="137" customWidth="1"/>
    <col min="14364" max="14365" width="8.77734375" style="137"/>
    <col min="14366" max="14366" width="10.109375" style="137" customWidth="1"/>
    <col min="14367" max="14367" width="8.77734375" style="137"/>
    <col min="14368" max="14368" width="9" style="137" customWidth="1"/>
    <col min="14369" max="14369" width="8.88671875" style="137" customWidth="1"/>
    <col min="14370" max="14370" width="8.77734375" style="137"/>
    <col min="14371" max="14372" width="8.88671875" style="137" customWidth="1"/>
    <col min="14373" max="14373" width="9" style="137" customWidth="1"/>
    <col min="14374" max="14374" width="8.44140625" style="137" customWidth="1"/>
    <col min="14375" max="14375" width="8.6640625" style="137" customWidth="1"/>
    <col min="14376" max="14376" width="8.109375" style="137" customWidth="1"/>
    <col min="14377" max="14377" width="8.21875" style="137" customWidth="1"/>
    <col min="14378" max="14380" width="8.109375" style="137" customWidth="1"/>
    <col min="14381" max="14381" width="8.21875" style="137" customWidth="1"/>
    <col min="14382" max="14382" width="8.6640625" style="137" customWidth="1"/>
    <col min="14383" max="14384" width="8.77734375" style="137"/>
    <col min="14385" max="14386" width="8.44140625" style="137" customWidth="1"/>
    <col min="14387" max="14387" width="8.6640625" style="137" customWidth="1"/>
    <col min="14388" max="14388" width="8.44140625" style="137" customWidth="1"/>
    <col min="14389" max="14391" width="8.88671875" style="137" customWidth="1"/>
    <col min="14392" max="14392" width="9.109375" style="137" customWidth="1"/>
    <col min="14393" max="14393" width="9" style="137" customWidth="1"/>
    <col min="14394" max="14394" width="9.109375" style="137" customWidth="1"/>
    <col min="14395" max="14395" width="9.33203125" style="137" customWidth="1"/>
    <col min="14396" max="14396" width="9" style="137" customWidth="1"/>
    <col min="14397" max="14397" width="9.109375" style="137" customWidth="1"/>
    <col min="14398" max="14398" width="9.21875" style="137" customWidth="1"/>
    <col min="14399" max="14400" width="9.109375" style="137" customWidth="1"/>
    <col min="14401" max="14401" width="10.77734375" style="137" customWidth="1"/>
    <col min="14402" max="14440" width="0" style="137" hidden="1" customWidth="1"/>
    <col min="14441" max="14441" width="9.88671875" style="137" customWidth="1"/>
    <col min="14442" max="14442" width="10.109375" style="137" customWidth="1"/>
    <col min="14443" max="14443" width="1.21875" style="137" customWidth="1"/>
    <col min="14444" max="14444" width="10.77734375" style="137" customWidth="1"/>
    <col min="14445" max="14592" width="8.77734375" style="137"/>
    <col min="14593" max="14593" width="16.77734375" style="137" customWidth="1"/>
    <col min="14594" max="14594" width="18.6640625" style="137" customWidth="1"/>
    <col min="14595" max="14598" width="10.33203125" style="137" customWidth="1"/>
    <col min="14599" max="14599" width="11.77734375" style="137" customWidth="1"/>
    <col min="14600" max="14600" width="10.33203125" style="137" customWidth="1"/>
    <col min="14601" max="14601" width="10.109375" style="137" customWidth="1"/>
    <col min="14602" max="14602" width="9.33203125" style="137" customWidth="1"/>
    <col min="14603" max="14605" width="9.33203125" style="137" bestFit="1" customWidth="1"/>
    <col min="14606" max="14606" width="11.6640625" style="137" bestFit="1" customWidth="1"/>
    <col min="14607" max="14607" width="8.77734375" style="137"/>
    <col min="14608" max="14608" width="9.44140625" style="137" bestFit="1" customWidth="1"/>
    <col min="14609" max="14613" width="8.77734375" style="137"/>
    <col min="14614" max="14614" width="10.109375" style="137" bestFit="1" customWidth="1"/>
    <col min="14615" max="14615" width="9.44140625" style="137" bestFit="1" customWidth="1"/>
    <col min="14616" max="14616" width="8.77734375" style="137"/>
    <col min="14617" max="14617" width="10.109375" style="137" customWidth="1"/>
    <col min="14618" max="14618" width="8.77734375" style="137"/>
    <col min="14619" max="14619" width="10.44140625" style="137" customWidth="1"/>
    <col min="14620" max="14621" width="8.77734375" style="137"/>
    <col min="14622" max="14622" width="10.109375" style="137" customWidth="1"/>
    <col min="14623" max="14623" width="8.77734375" style="137"/>
    <col min="14624" max="14624" width="9" style="137" customWidth="1"/>
    <col min="14625" max="14625" width="8.88671875" style="137" customWidth="1"/>
    <col min="14626" max="14626" width="8.77734375" style="137"/>
    <col min="14627" max="14628" width="8.88671875" style="137" customWidth="1"/>
    <col min="14629" max="14629" width="9" style="137" customWidth="1"/>
    <col min="14630" max="14630" width="8.44140625" style="137" customWidth="1"/>
    <col min="14631" max="14631" width="8.6640625" style="137" customWidth="1"/>
    <col min="14632" max="14632" width="8.109375" style="137" customWidth="1"/>
    <col min="14633" max="14633" width="8.21875" style="137" customWidth="1"/>
    <col min="14634" max="14636" width="8.109375" style="137" customWidth="1"/>
    <col min="14637" max="14637" width="8.21875" style="137" customWidth="1"/>
    <col min="14638" max="14638" width="8.6640625" style="137" customWidth="1"/>
    <col min="14639" max="14640" width="8.77734375" style="137"/>
    <col min="14641" max="14642" width="8.44140625" style="137" customWidth="1"/>
    <col min="14643" max="14643" width="8.6640625" style="137" customWidth="1"/>
    <col min="14644" max="14644" width="8.44140625" style="137" customWidth="1"/>
    <col min="14645" max="14647" width="8.88671875" style="137" customWidth="1"/>
    <col min="14648" max="14648" width="9.109375" style="137" customWidth="1"/>
    <col min="14649" max="14649" width="9" style="137" customWidth="1"/>
    <col min="14650" max="14650" width="9.109375" style="137" customWidth="1"/>
    <col min="14651" max="14651" width="9.33203125" style="137" customWidth="1"/>
    <col min="14652" max="14652" width="9" style="137" customWidth="1"/>
    <col min="14653" max="14653" width="9.109375" style="137" customWidth="1"/>
    <col min="14654" max="14654" width="9.21875" style="137" customWidth="1"/>
    <col min="14655" max="14656" width="9.109375" style="137" customWidth="1"/>
    <col min="14657" max="14657" width="10.77734375" style="137" customWidth="1"/>
    <col min="14658" max="14696" width="0" style="137" hidden="1" customWidth="1"/>
    <col min="14697" max="14697" width="9.88671875" style="137" customWidth="1"/>
    <col min="14698" max="14698" width="10.109375" style="137" customWidth="1"/>
    <col min="14699" max="14699" width="1.21875" style="137" customWidth="1"/>
    <col min="14700" max="14700" width="10.77734375" style="137" customWidth="1"/>
    <col min="14701" max="14848" width="8.77734375" style="137"/>
    <col min="14849" max="14849" width="16.77734375" style="137" customWidth="1"/>
    <col min="14850" max="14850" width="18.6640625" style="137" customWidth="1"/>
    <col min="14851" max="14854" width="10.33203125" style="137" customWidth="1"/>
    <col min="14855" max="14855" width="11.77734375" style="137" customWidth="1"/>
    <col min="14856" max="14856" width="10.33203125" style="137" customWidth="1"/>
    <col min="14857" max="14857" width="10.109375" style="137" customWidth="1"/>
    <col min="14858" max="14858" width="9.33203125" style="137" customWidth="1"/>
    <col min="14859" max="14861" width="9.33203125" style="137" bestFit="1" customWidth="1"/>
    <col min="14862" max="14862" width="11.6640625" style="137" bestFit="1" customWidth="1"/>
    <col min="14863" max="14863" width="8.77734375" style="137"/>
    <col min="14864" max="14864" width="9.44140625" style="137" bestFit="1" customWidth="1"/>
    <col min="14865" max="14869" width="8.77734375" style="137"/>
    <col min="14870" max="14870" width="10.109375" style="137" bestFit="1" customWidth="1"/>
    <col min="14871" max="14871" width="9.44140625" style="137" bestFit="1" customWidth="1"/>
    <col min="14872" max="14872" width="8.77734375" style="137"/>
    <col min="14873" max="14873" width="10.109375" style="137" customWidth="1"/>
    <col min="14874" max="14874" width="8.77734375" style="137"/>
    <col min="14875" max="14875" width="10.44140625" style="137" customWidth="1"/>
    <col min="14876" max="14877" width="8.77734375" style="137"/>
    <col min="14878" max="14878" width="10.109375" style="137" customWidth="1"/>
    <col min="14879" max="14879" width="8.77734375" style="137"/>
    <col min="14880" max="14880" width="9" style="137" customWidth="1"/>
    <col min="14881" max="14881" width="8.88671875" style="137" customWidth="1"/>
    <col min="14882" max="14882" width="8.77734375" style="137"/>
    <col min="14883" max="14884" width="8.88671875" style="137" customWidth="1"/>
    <col min="14885" max="14885" width="9" style="137" customWidth="1"/>
    <col min="14886" max="14886" width="8.44140625" style="137" customWidth="1"/>
    <col min="14887" max="14887" width="8.6640625" style="137" customWidth="1"/>
    <col min="14888" max="14888" width="8.109375" style="137" customWidth="1"/>
    <col min="14889" max="14889" width="8.21875" style="137" customWidth="1"/>
    <col min="14890" max="14892" width="8.109375" style="137" customWidth="1"/>
    <col min="14893" max="14893" width="8.21875" style="137" customWidth="1"/>
    <col min="14894" max="14894" width="8.6640625" style="137" customWidth="1"/>
    <col min="14895" max="14896" width="8.77734375" style="137"/>
    <col min="14897" max="14898" width="8.44140625" style="137" customWidth="1"/>
    <col min="14899" max="14899" width="8.6640625" style="137" customWidth="1"/>
    <col min="14900" max="14900" width="8.44140625" style="137" customWidth="1"/>
    <col min="14901" max="14903" width="8.88671875" style="137" customWidth="1"/>
    <col min="14904" max="14904" width="9.109375" style="137" customWidth="1"/>
    <col min="14905" max="14905" width="9" style="137" customWidth="1"/>
    <col min="14906" max="14906" width="9.109375" style="137" customWidth="1"/>
    <col min="14907" max="14907" width="9.33203125" style="137" customWidth="1"/>
    <col min="14908" max="14908" width="9" style="137" customWidth="1"/>
    <col min="14909" max="14909" width="9.109375" style="137" customWidth="1"/>
    <col min="14910" max="14910" width="9.21875" style="137" customWidth="1"/>
    <col min="14911" max="14912" width="9.109375" style="137" customWidth="1"/>
    <col min="14913" max="14913" width="10.77734375" style="137" customWidth="1"/>
    <col min="14914" max="14952" width="0" style="137" hidden="1" customWidth="1"/>
    <col min="14953" max="14953" width="9.88671875" style="137" customWidth="1"/>
    <col min="14954" max="14954" width="10.109375" style="137" customWidth="1"/>
    <col min="14955" max="14955" width="1.21875" style="137" customWidth="1"/>
    <col min="14956" max="14956" width="10.77734375" style="137" customWidth="1"/>
    <col min="14957" max="15104" width="8.77734375" style="137"/>
    <col min="15105" max="15105" width="16.77734375" style="137" customWidth="1"/>
    <col min="15106" max="15106" width="18.6640625" style="137" customWidth="1"/>
    <col min="15107" max="15110" width="10.33203125" style="137" customWidth="1"/>
    <col min="15111" max="15111" width="11.77734375" style="137" customWidth="1"/>
    <col min="15112" max="15112" width="10.33203125" style="137" customWidth="1"/>
    <col min="15113" max="15113" width="10.109375" style="137" customWidth="1"/>
    <col min="15114" max="15114" width="9.33203125" style="137" customWidth="1"/>
    <col min="15115" max="15117" width="9.33203125" style="137" bestFit="1" customWidth="1"/>
    <col min="15118" max="15118" width="11.6640625" style="137" bestFit="1" customWidth="1"/>
    <col min="15119" max="15119" width="8.77734375" style="137"/>
    <col min="15120" max="15120" width="9.44140625" style="137" bestFit="1" customWidth="1"/>
    <col min="15121" max="15125" width="8.77734375" style="137"/>
    <col min="15126" max="15126" width="10.109375" style="137" bestFit="1" customWidth="1"/>
    <col min="15127" max="15127" width="9.44140625" style="137" bestFit="1" customWidth="1"/>
    <col min="15128" max="15128" width="8.77734375" style="137"/>
    <col min="15129" max="15129" width="10.109375" style="137" customWidth="1"/>
    <col min="15130" max="15130" width="8.77734375" style="137"/>
    <col min="15131" max="15131" width="10.44140625" style="137" customWidth="1"/>
    <col min="15132" max="15133" width="8.77734375" style="137"/>
    <col min="15134" max="15134" width="10.109375" style="137" customWidth="1"/>
    <col min="15135" max="15135" width="8.77734375" style="137"/>
    <col min="15136" max="15136" width="9" style="137" customWidth="1"/>
    <col min="15137" max="15137" width="8.88671875" style="137" customWidth="1"/>
    <col min="15138" max="15138" width="8.77734375" style="137"/>
    <col min="15139" max="15140" width="8.88671875" style="137" customWidth="1"/>
    <col min="15141" max="15141" width="9" style="137" customWidth="1"/>
    <col min="15142" max="15142" width="8.44140625" style="137" customWidth="1"/>
    <col min="15143" max="15143" width="8.6640625" style="137" customWidth="1"/>
    <col min="15144" max="15144" width="8.109375" style="137" customWidth="1"/>
    <col min="15145" max="15145" width="8.21875" style="137" customWidth="1"/>
    <col min="15146" max="15148" width="8.109375" style="137" customWidth="1"/>
    <col min="15149" max="15149" width="8.21875" style="137" customWidth="1"/>
    <col min="15150" max="15150" width="8.6640625" style="137" customWidth="1"/>
    <col min="15151" max="15152" width="8.77734375" style="137"/>
    <col min="15153" max="15154" width="8.44140625" style="137" customWidth="1"/>
    <col min="15155" max="15155" width="8.6640625" style="137" customWidth="1"/>
    <col min="15156" max="15156" width="8.44140625" style="137" customWidth="1"/>
    <col min="15157" max="15159" width="8.88671875" style="137" customWidth="1"/>
    <col min="15160" max="15160" width="9.109375" style="137" customWidth="1"/>
    <col min="15161" max="15161" width="9" style="137" customWidth="1"/>
    <col min="15162" max="15162" width="9.109375" style="137" customWidth="1"/>
    <col min="15163" max="15163" width="9.33203125" style="137" customWidth="1"/>
    <col min="15164" max="15164" width="9" style="137" customWidth="1"/>
    <col min="15165" max="15165" width="9.109375" style="137" customWidth="1"/>
    <col min="15166" max="15166" width="9.21875" style="137" customWidth="1"/>
    <col min="15167" max="15168" width="9.109375" style="137" customWidth="1"/>
    <col min="15169" max="15169" width="10.77734375" style="137" customWidth="1"/>
    <col min="15170" max="15208" width="0" style="137" hidden="1" customWidth="1"/>
    <col min="15209" max="15209" width="9.88671875" style="137" customWidth="1"/>
    <col min="15210" max="15210" width="10.109375" style="137" customWidth="1"/>
    <col min="15211" max="15211" width="1.21875" style="137" customWidth="1"/>
    <col min="15212" max="15212" width="10.77734375" style="137" customWidth="1"/>
    <col min="15213" max="15360" width="8.77734375" style="137"/>
    <col min="15361" max="15361" width="16.77734375" style="137" customWidth="1"/>
    <col min="15362" max="15362" width="18.6640625" style="137" customWidth="1"/>
    <col min="15363" max="15366" width="10.33203125" style="137" customWidth="1"/>
    <col min="15367" max="15367" width="11.77734375" style="137" customWidth="1"/>
    <col min="15368" max="15368" width="10.33203125" style="137" customWidth="1"/>
    <col min="15369" max="15369" width="10.109375" style="137" customWidth="1"/>
    <col min="15370" max="15370" width="9.33203125" style="137" customWidth="1"/>
    <col min="15371" max="15373" width="9.33203125" style="137" bestFit="1" customWidth="1"/>
    <col min="15374" max="15374" width="11.6640625" style="137" bestFit="1" customWidth="1"/>
    <col min="15375" max="15375" width="8.77734375" style="137"/>
    <col min="15376" max="15376" width="9.44140625" style="137" bestFit="1" customWidth="1"/>
    <col min="15377" max="15381" width="8.77734375" style="137"/>
    <col min="15382" max="15382" width="10.109375" style="137" bestFit="1" customWidth="1"/>
    <col min="15383" max="15383" width="9.44140625" style="137" bestFit="1" customWidth="1"/>
    <col min="15384" max="15384" width="8.77734375" style="137"/>
    <col min="15385" max="15385" width="10.109375" style="137" customWidth="1"/>
    <col min="15386" max="15386" width="8.77734375" style="137"/>
    <col min="15387" max="15387" width="10.44140625" style="137" customWidth="1"/>
    <col min="15388" max="15389" width="8.77734375" style="137"/>
    <col min="15390" max="15390" width="10.109375" style="137" customWidth="1"/>
    <col min="15391" max="15391" width="8.77734375" style="137"/>
    <col min="15392" max="15392" width="9" style="137" customWidth="1"/>
    <col min="15393" max="15393" width="8.88671875" style="137" customWidth="1"/>
    <col min="15394" max="15394" width="8.77734375" style="137"/>
    <col min="15395" max="15396" width="8.88671875" style="137" customWidth="1"/>
    <col min="15397" max="15397" width="9" style="137" customWidth="1"/>
    <col min="15398" max="15398" width="8.44140625" style="137" customWidth="1"/>
    <col min="15399" max="15399" width="8.6640625" style="137" customWidth="1"/>
    <col min="15400" max="15400" width="8.109375" style="137" customWidth="1"/>
    <col min="15401" max="15401" width="8.21875" style="137" customWidth="1"/>
    <col min="15402" max="15404" width="8.109375" style="137" customWidth="1"/>
    <col min="15405" max="15405" width="8.21875" style="137" customWidth="1"/>
    <col min="15406" max="15406" width="8.6640625" style="137" customWidth="1"/>
    <col min="15407" max="15408" width="8.77734375" style="137"/>
    <col min="15409" max="15410" width="8.44140625" style="137" customWidth="1"/>
    <col min="15411" max="15411" width="8.6640625" style="137" customWidth="1"/>
    <col min="15412" max="15412" width="8.44140625" style="137" customWidth="1"/>
    <col min="15413" max="15415" width="8.88671875" style="137" customWidth="1"/>
    <col min="15416" max="15416" width="9.109375" style="137" customWidth="1"/>
    <col min="15417" max="15417" width="9" style="137" customWidth="1"/>
    <col min="15418" max="15418" width="9.109375" style="137" customWidth="1"/>
    <col min="15419" max="15419" width="9.33203125" style="137" customWidth="1"/>
    <col min="15420" max="15420" width="9" style="137" customWidth="1"/>
    <col min="15421" max="15421" width="9.109375" style="137" customWidth="1"/>
    <col min="15422" max="15422" width="9.21875" style="137" customWidth="1"/>
    <col min="15423" max="15424" width="9.109375" style="137" customWidth="1"/>
    <col min="15425" max="15425" width="10.77734375" style="137" customWidth="1"/>
    <col min="15426" max="15464" width="0" style="137" hidden="1" customWidth="1"/>
    <col min="15465" max="15465" width="9.88671875" style="137" customWidth="1"/>
    <col min="15466" max="15466" width="10.109375" style="137" customWidth="1"/>
    <col min="15467" max="15467" width="1.21875" style="137" customWidth="1"/>
    <col min="15468" max="15468" width="10.77734375" style="137" customWidth="1"/>
    <col min="15469" max="15616" width="8.77734375" style="137"/>
    <col min="15617" max="15617" width="16.77734375" style="137" customWidth="1"/>
    <col min="15618" max="15618" width="18.6640625" style="137" customWidth="1"/>
    <col min="15619" max="15622" width="10.33203125" style="137" customWidth="1"/>
    <col min="15623" max="15623" width="11.77734375" style="137" customWidth="1"/>
    <col min="15624" max="15624" width="10.33203125" style="137" customWidth="1"/>
    <col min="15625" max="15625" width="10.109375" style="137" customWidth="1"/>
    <col min="15626" max="15626" width="9.33203125" style="137" customWidth="1"/>
    <col min="15627" max="15629" width="9.33203125" style="137" bestFit="1" customWidth="1"/>
    <col min="15630" max="15630" width="11.6640625" style="137" bestFit="1" customWidth="1"/>
    <col min="15631" max="15631" width="8.77734375" style="137"/>
    <col min="15632" max="15632" width="9.44140625" style="137" bestFit="1" customWidth="1"/>
    <col min="15633" max="15637" width="8.77734375" style="137"/>
    <col min="15638" max="15638" width="10.109375" style="137" bestFit="1" customWidth="1"/>
    <col min="15639" max="15639" width="9.44140625" style="137" bestFit="1" customWidth="1"/>
    <col min="15640" max="15640" width="8.77734375" style="137"/>
    <col min="15641" max="15641" width="10.109375" style="137" customWidth="1"/>
    <col min="15642" max="15642" width="8.77734375" style="137"/>
    <col min="15643" max="15643" width="10.44140625" style="137" customWidth="1"/>
    <col min="15644" max="15645" width="8.77734375" style="137"/>
    <col min="15646" max="15646" width="10.109375" style="137" customWidth="1"/>
    <col min="15647" max="15647" width="8.77734375" style="137"/>
    <col min="15648" max="15648" width="9" style="137" customWidth="1"/>
    <col min="15649" max="15649" width="8.88671875" style="137" customWidth="1"/>
    <col min="15650" max="15650" width="8.77734375" style="137"/>
    <col min="15651" max="15652" width="8.88671875" style="137" customWidth="1"/>
    <col min="15653" max="15653" width="9" style="137" customWidth="1"/>
    <col min="15654" max="15654" width="8.44140625" style="137" customWidth="1"/>
    <col min="15655" max="15655" width="8.6640625" style="137" customWidth="1"/>
    <col min="15656" max="15656" width="8.109375" style="137" customWidth="1"/>
    <col min="15657" max="15657" width="8.21875" style="137" customWidth="1"/>
    <col min="15658" max="15660" width="8.109375" style="137" customWidth="1"/>
    <col min="15661" max="15661" width="8.21875" style="137" customWidth="1"/>
    <col min="15662" max="15662" width="8.6640625" style="137" customWidth="1"/>
    <col min="15663" max="15664" width="8.77734375" style="137"/>
    <col min="15665" max="15666" width="8.44140625" style="137" customWidth="1"/>
    <col min="15667" max="15667" width="8.6640625" style="137" customWidth="1"/>
    <col min="15668" max="15668" width="8.44140625" style="137" customWidth="1"/>
    <col min="15669" max="15671" width="8.88671875" style="137" customWidth="1"/>
    <col min="15672" max="15672" width="9.109375" style="137" customWidth="1"/>
    <col min="15673" max="15673" width="9" style="137" customWidth="1"/>
    <col min="15674" max="15674" width="9.109375" style="137" customWidth="1"/>
    <col min="15675" max="15675" width="9.33203125" style="137" customWidth="1"/>
    <col min="15676" max="15676" width="9" style="137" customWidth="1"/>
    <col min="15677" max="15677" width="9.109375" style="137" customWidth="1"/>
    <col min="15678" max="15678" width="9.21875" style="137" customWidth="1"/>
    <col min="15679" max="15680" width="9.109375" style="137" customWidth="1"/>
    <col min="15681" max="15681" width="10.77734375" style="137" customWidth="1"/>
    <col min="15682" max="15720" width="0" style="137" hidden="1" customWidth="1"/>
    <col min="15721" max="15721" width="9.88671875" style="137" customWidth="1"/>
    <col min="15722" max="15722" width="10.109375" style="137" customWidth="1"/>
    <col min="15723" max="15723" width="1.21875" style="137" customWidth="1"/>
    <col min="15724" max="15724" width="10.77734375" style="137" customWidth="1"/>
    <col min="15725" max="15872" width="8.77734375" style="137"/>
    <col min="15873" max="15873" width="16.77734375" style="137" customWidth="1"/>
    <col min="15874" max="15874" width="18.6640625" style="137" customWidth="1"/>
    <col min="15875" max="15878" width="10.33203125" style="137" customWidth="1"/>
    <col min="15879" max="15879" width="11.77734375" style="137" customWidth="1"/>
    <col min="15880" max="15880" width="10.33203125" style="137" customWidth="1"/>
    <col min="15881" max="15881" width="10.109375" style="137" customWidth="1"/>
    <col min="15882" max="15882" width="9.33203125" style="137" customWidth="1"/>
    <col min="15883" max="15885" width="9.33203125" style="137" bestFit="1" customWidth="1"/>
    <col min="15886" max="15886" width="11.6640625" style="137" bestFit="1" customWidth="1"/>
    <col min="15887" max="15887" width="8.77734375" style="137"/>
    <col min="15888" max="15888" width="9.44140625" style="137" bestFit="1" customWidth="1"/>
    <col min="15889" max="15893" width="8.77734375" style="137"/>
    <col min="15894" max="15894" width="10.109375" style="137" bestFit="1" customWidth="1"/>
    <col min="15895" max="15895" width="9.44140625" style="137" bestFit="1" customWidth="1"/>
    <col min="15896" max="15896" width="8.77734375" style="137"/>
    <col min="15897" max="15897" width="10.109375" style="137" customWidth="1"/>
    <col min="15898" max="15898" width="8.77734375" style="137"/>
    <col min="15899" max="15899" width="10.44140625" style="137" customWidth="1"/>
    <col min="15900" max="15901" width="8.77734375" style="137"/>
    <col min="15902" max="15902" width="10.109375" style="137" customWidth="1"/>
    <col min="15903" max="15903" width="8.77734375" style="137"/>
    <col min="15904" max="15904" width="9" style="137" customWidth="1"/>
    <col min="15905" max="15905" width="8.88671875" style="137" customWidth="1"/>
    <col min="15906" max="15906" width="8.77734375" style="137"/>
    <col min="15907" max="15908" width="8.88671875" style="137" customWidth="1"/>
    <col min="15909" max="15909" width="9" style="137" customWidth="1"/>
    <col min="15910" max="15910" width="8.44140625" style="137" customWidth="1"/>
    <col min="15911" max="15911" width="8.6640625" style="137" customWidth="1"/>
    <col min="15912" max="15912" width="8.109375" style="137" customWidth="1"/>
    <col min="15913" max="15913" width="8.21875" style="137" customWidth="1"/>
    <col min="15914" max="15916" width="8.109375" style="137" customWidth="1"/>
    <col min="15917" max="15917" width="8.21875" style="137" customWidth="1"/>
    <col min="15918" max="15918" width="8.6640625" style="137" customWidth="1"/>
    <col min="15919" max="15920" width="8.77734375" style="137"/>
    <col min="15921" max="15922" width="8.44140625" style="137" customWidth="1"/>
    <col min="15923" max="15923" width="8.6640625" style="137" customWidth="1"/>
    <col min="15924" max="15924" width="8.44140625" style="137" customWidth="1"/>
    <col min="15925" max="15927" width="8.88671875" style="137" customWidth="1"/>
    <col min="15928" max="15928" width="9.109375" style="137" customWidth="1"/>
    <col min="15929" max="15929" width="9" style="137" customWidth="1"/>
    <col min="15930" max="15930" width="9.109375" style="137" customWidth="1"/>
    <col min="15931" max="15931" width="9.33203125" style="137" customWidth="1"/>
    <col min="15932" max="15932" width="9" style="137" customWidth="1"/>
    <col min="15933" max="15933" width="9.109375" style="137" customWidth="1"/>
    <col min="15934" max="15934" width="9.21875" style="137" customWidth="1"/>
    <col min="15935" max="15936" width="9.109375" style="137" customWidth="1"/>
    <col min="15937" max="15937" width="10.77734375" style="137" customWidth="1"/>
    <col min="15938" max="15976" width="0" style="137" hidden="1" customWidth="1"/>
    <col min="15977" max="15977" width="9.88671875" style="137" customWidth="1"/>
    <col min="15978" max="15978" width="10.109375" style="137" customWidth="1"/>
    <col min="15979" max="15979" width="1.21875" style="137" customWidth="1"/>
    <col min="15980" max="15980" width="10.77734375" style="137" customWidth="1"/>
    <col min="15981" max="16128" width="8.77734375" style="137"/>
    <col min="16129" max="16129" width="16.77734375" style="137" customWidth="1"/>
    <col min="16130" max="16130" width="18.6640625" style="137" customWidth="1"/>
    <col min="16131" max="16134" width="10.33203125" style="137" customWidth="1"/>
    <col min="16135" max="16135" width="11.77734375" style="137" customWidth="1"/>
    <col min="16136" max="16136" width="10.33203125" style="137" customWidth="1"/>
    <col min="16137" max="16137" width="10.109375" style="137" customWidth="1"/>
    <col min="16138" max="16138" width="9.33203125" style="137" customWidth="1"/>
    <col min="16139" max="16141" width="9.33203125" style="137" bestFit="1" customWidth="1"/>
    <col min="16142" max="16142" width="11.6640625" style="137" bestFit="1" customWidth="1"/>
    <col min="16143" max="16143" width="8.77734375" style="137"/>
    <col min="16144" max="16144" width="9.44140625" style="137" bestFit="1" customWidth="1"/>
    <col min="16145" max="16149" width="8.77734375" style="137"/>
    <col min="16150" max="16150" width="10.109375" style="137" bestFit="1" customWidth="1"/>
    <col min="16151" max="16151" width="9.44140625" style="137" bestFit="1" customWidth="1"/>
    <col min="16152" max="16152" width="8.77734375" style="137"/>
    <col min="16153" max="16153" width="10.109375" style="137" customWidth="1"/>
    <col min="16154" max="16154" width="8.77734375" style="137"/>
    <col min="16155" max="16155" width="10.44140625" style="137" customWidth="1"/>
    <col min="16156" max="16157" width="8.77734375" style="137"/>
    <col min="16158" max="16158" width="10.109375" style="137" customWidth="1"/>
    <col min="16159" max="16159" width="8.77734375" style="137"/>
    <col min="16160" max="16160" width="9" style="137" customWidth="1"/>
    <col min="16161" max="16161" width="8.88671875" style="137" customWidth="1"/>
    <col min="16162" max="16162" width="8.77734375" style="137"/>
    <col min="16163" max="16164" width="8.88671875" style="137" customWidth="1"/>
    <col min="16165" max="16165" width="9" style="137" customWidth="1"/>
    <col min="16166" max="16166" width="8.44140625" style="137" customWidth="1"/>
    <col min="16167" max="16167" width="8.6640625" style="137" customWidth="1"/>
    <col min="16168" max="16168" width="8.109375" style="137" customWidth="1"/>
    <col min="16169" max="16169" width="8.21875" style="137" customWidth="1"/>
    <col min="16170" max="16172" width="8.109375" style="137" customWidth="1"/>
    <col min="16173" max="16173" width="8.21875" style="137" customWidth="1"/>
    <col min="16174" max="16174" width="8.6640625" style="137" customWidth="1"/>
    <col min="16175" max="16176" width="8.77734375" style="137"/>
    <col min="16177" max="16178" width="8.44140625" style="137" customWidth="1"/>
    <col min="16179" max="16179" width="8.6640625" style="137" customWidth="1"/>
    <col min="16180" max="16180" width="8.44140625" style="137" customWidth="1"/>
    <col min="16181" max="16183" width="8.88671875" style="137" customWidth="1"/>
    <col min="16184" max="16184" width="9.109375" style="137" customWidth="1"/>
    <col min="16185" max="16185" width="9" style="137" customWidth="1"/>
    <col min="16186" max="16186" width="9.109375" style="137" customWidth="1"/>
    <col min="16187" max="16187" width="9.33203125" style="137" customWidth="1"/>
    <col min="16188" max="16188" width="9" style="137" customWidth="1"/>
    <col min="16189" max="16189" width="9.109375" style="137" customWidth="1"/>
    <col min="16190" max="16190" width="9.21875" style="137" customWidth="1"/>
    <col min="16191" max="16192" width="9.109375" style="137" customWidth="1"/>
    <col min="16193" max="16193" width="10.77734375" style="137" customWidth="1"/>
    <col min="16194" max="16232" width="0" style="137" hidden="1" customWidth="1"/>
    <col min="16233" max="16233" width="9.88671875" style="137" customWidth="1"/>
    <col min="16234" max="16234" width="10.109375" style="137" customWidth="1"/>
    <col min="16235" max="16235" width="1.21875" style="137" customWidth="1"/>
    <col min="16236" max="16236" width="10.77734375" style="137" customWidth="1"/>
    <col min="16237" max="16384" width="8.77734375" style="137"/>
  </cols>
  <sheetData>
    <row r="1" spans="1:108" s="136" customFormat="1" ht="21.75" customHeight="1" x14ac:dyDescent="0.3">
      <c r="A1" s="135" t="s">
        <v>383</v>
      </c>
      <c r="N1" s="280" t="s">
        <v>384</v>
      </c>
      <c r="O1" s="281"/>
      <c r="P1" s="280" t="s">
        <v>385</v>
      </c>
      <c r="Q1" s="281"/>
      <c r="R1" s="280" t="s">
        <v>386</v>
      </c>
      <c r="S1" s="281"/>
      <c r="T1" s="280" t="s">
        <v>387</v>
      </c>
      <c r="U1" s="281"/>
      <c r="V1" s="280" t="s">
        <v>388</v>
      </c>
      <c r="W1" s="282"/>
      <c r="X1" s="283" t="s">
        <v>389</v>
      </c>
      <c r="Y1" s="284"/>
      <c r="Z1" s="285"/>
      <c r="AA1" s="137"/>
      <c r="AD1" s="135" t="s">
        <v>390</v>
      </c>
      <c r="AG1" s="138" t="s">
        <v>391</v>
      </c>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O1" s="306" t="s">
        <v>384</v>
      </c>
      <c r="BP1" s="307"/>
      <c r="BQ1" s="307"/>
      <c r="BR1" s="307"/>
      <c r="BS1" s="308"/>
      <c r="BT1" s="306" t="s">
        <v>385</v>
      </c>
      <c r="BU1" s="307"/>
      <c r="BV1" s="307"/>
      <c r="BW1" s="307"/>
      <c r="BX1" s="308"/>
      <c r="BY1" s="277" t="s">
        <v>386</v>
      </c>
      <c r="BZ1" s="278"/>
      <c r="CA1" s="278"/>
      <c r="CB1" s="278"/>
      <c r="CC1" s="279"/>
      <c r="CD1" s="277" t="s">
        <v>387</v>
      </c>
      <c r="CE1" s="278"/>
      <c r="CF1" s="278"/>
      <c r="CG1" s="278"/>
      <c r="CH1" s="279"/>
      <c r="CI1" s="277" t="s">
        <v>389</v>
      </c>
      <c r="CJ1" s="278"/>
      <c r="CK1" s="278"/>
      <c r="CL1" s="278"/>
      <c r="CM1" s="278"/>
      <c r="CN1" s="278"/>
      <c r="CO1" s="278"/>
      <c r="CP1" s="279"/>
      <c r="CQ1" s="277" t="s">
        <v>388</v>
      </c>
      <c r="CR1" s="278"/>
      <c r="CS1" s="278"/>
      <c r="CT1" s="278"/>
      <c r="CU1" s="279"/>
    </row>
    <row r="2" spans="1:108" s="136" customFormat="1" ht="16.5" customHeight="1" thickBot="1" x14ac:dyDescent="0.35">
      <c r="A2" s="135"/>
      <c r="N2" s="139"/>
      <c r="O2" s="140" t="s">
        <v>392</v>
      </c>
      <c r="P2" s="141"/>
      <c r="Q2" s="140" t="s">
        <v>392</v>
      </c>
      <c r="R2" s="139"/>
      <c r="S2" s="140" t="s">
        <v>392</v>
      </c>
      <c r="T2" s="139"/>
      <c r="U2" s="140" t="s">
        <v>392</v>
      </c>
      <c r="V2" s="139"/>
      <c r="W2" s="140" t="s">
        <v>392</v>
      </c>
      <c r="X2" s="142" t="s">
        <v>393</v>
      </c>
      <c r="Y2" s="143" t="s">
        <v>394</v>
      </c>
      <c r="Z2" s="140" t="s">
        <v>392</v>
      </c>
      <c r="AA2" s="137"/>
      <c r="AD2" s="135"/>
      <c r="AG2" s="138"/>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O2" s="144"/>
      <c r="BP2" s="145"/>
      <c r="BQ2" s="145"/>
      <c r="BR2" s="145"/>
      <c r="BS2" s="145"/>
      <c r="BT2" s="144"/>
      <c r="BU2" s="145"/>
      <c r="BV2" s="145"/>
      <c r="BW2" s="145"/>
      <c r="BX2" s="145"/>
      <c r="BY2" s="146"/>
      <c r="BZ2" s="147"/>
      <c r="CA2" s="147"/>
      <c r="CB2" s="147"/>
      <c r="CC2" s="148"/>
      <c r="CD2" s="146"/>
      <c r="CE2" s="147"/>
      <c r="CF2" s="147"/>
      <c r="CG2" s="147"/>
      <c r="CH2" s="148"/>
      <c r="CI2" s="147"/>
      <c r="CJ2" s="147"/>
      <c r="CK2" s="147"/>
      <c r="CL2" s="146"/>
      <c r="CM2" s="147"/>
      <c r="CN2" s="147"/>
      <c r="CO2" s="147"/>
      <c r="CP2" s="148"/>
      <c r="CQ2" s="146"/>
      <c r="CR2" s="147"/>
      <c r="CS2" s="147"/>
      <c r="CT2" s="147"/>
      <c r="CU2" s="148"/>
    </row>
    <row r="3" spans="1:108" ht="15.75" customHeight="1" x14ac:dyDescent="0.25">
      <c r="A3" s="149" t="s">
        <v>395</v>
      </c>
      <c r="D3" s="286" t="s">
        <v>396</v>
      </c>
      <c r="E3" s="287"/>
      <c r="F3" s="287"/>
      <c r="G3" s="287"/>
      <c r="H3" s="287"/>
      <c r="I3" s="287"/>
      <c r="J3" s="287"/>
      <c r="K3" s="288"/>
      <c r="L3" s="295" t="s">
        <v>397</v>
      </c>
      <c r="M3" s="296"/>
      <c r="N3" s="142" t="s">
        <v>60</v>
      </c>
      <c r="O3" s="150">
        <v>1</v>
      </c>
      <c r="P3" s="151" t="s">
        <v>60</v>
      </c>
      <c r="Q3" s="150">
        <v>1</v>
      </c>
      <c r="R3" s="143" t="s">
        <v>78</v>
      </c>
      <c r="S3" s="150">
        <v>1</v>
      </c>
      <c r="T3" s="143" t="s">
        <v>60</v>
      </c>
      <c r="U3" s="150">
        <v>1</v>
      </c>
      <c r="V3" s="143" t="s">
        <v>335</v>
      </c>
      <c r="W3" s="152">
        <v>1</v>
      </c>
      <c r="X3" s="153" t="s">
        <v>398</v>
      </c>
      <c r="Y3" s="154" t="str">
        <f ca="1">INDIRECT(X3&amp;7,TRUE)</f>
        <v>Li</v>
      </c>
      <c r="Z3" s="150">
        <v>1</v>
      </c>
      <c r="AD3" s="143" t="s">
        <v>399</v>
      </c>
      <c r="AE3" s="155">
        <v>-10</v>
      </c>
      <c r="AF3" s="156">
        <v>-20</v>
      </c>
      <c r="BO3" s="157" t="s">
        <v>60</v>
      </c>
      <c r="BP3" s="158" t="s">
        <v>62</v>
      </c>
      <c r="BQ3" s="158" t="s">
        <v>71</v>
      </c>
      <c r="BR3" s="159"/>
      <c r="BS3" s="159"/>
      <c r="BT3" s="157" t="s">
        <v>60</v>
      </c>
      <c r="BU3" s="158" t="s">
        <v>78</v>
      </c>
      <c r="BV3" s="158" t="s">
        <v>71</v>
      </c>
      <c r="BW3" s="159"/>
      <c r="BX3" s="159"/>
      <c r="BY3" s="157" t="s">
        <v>78</v>
      </c>
      <c r="BZ3" s="158" t="s">
        <v>80</v>
      </c>
      <c r="CA3" s="158" t="s">
        <v>79</v>
      </c>
      <c r="CB3" s="159"/>
      <c r="CC3" s="160"/>
      <c r="CD3" s="157" t="s">
        <v>60</v>
      </c>
      <c r="CE3" s="158" t="s">
        <v>65</v>
      </c>
      <c r="CF3" s="158" t="s">
        <v>64</v>
      </c>
      <c r="CG3" s="159"/>
      <c r="CH3" s="159"/>
      <c r="CI3" s="161"/>
      <c r="CJ3" s="159"/>
      <c r="CK3" s="160"/>
      <c r="CL3" s="158" t="str">
        <f ca="1">Y3</f>
        <v>Li</v>
      </c>
      <c r="CM3" s="158" t="str">
        <f ca="1">Y4</f>
        <v>Rb</v>
      </c>
      <c r="CN3" s="158" t="str">
        <f ca="1">Y5</f>
        <v>Cs</v>
      </c>
      <c r="CO3" s="159"/>
      <c r="CP3" s="160"/>
      <c r="CQ3" s="157" t="s">
        <v>335</v>
      </c>
      <c r="CR3" s="158" t="s">
        <v>58</v>
      </c>
      <c r="CS3" s="158" t="s">
        <v>400</v>
      </c>
      <c r="CT3" s="159"/>
      <c r="CU3" s="160"/>
    </row>
    <row r="4" spans="1:108" ht="12.75" customHeight="1" thickBot="1" x14ac:dyDescent="0.3">
      <c r="D4" s="289"/>
      <c r="E4" s="290"/>
      <c r="F4" s="290"/>
      <c r="G4" s="290"/>
      <c r="H4" s="290"/>
      <c r="I4" s="290"/>
      <c r="J4" s="290"/>
      <c r="K4" s="291"/>
      <c r="L4" s="297"/>
      <c r="M4" s="298"/>
      <c r="N4" s="142" t="s">
        <v>62</v>
      </c>
      <c r="O4" s="162">
        <v>25</v>
      </c>
      <c r="P4" s="151" t="s">
        <v>78</v>
      </c>
      <c r="Q4" s="162">
        <v>100</v>
      </c>
      <c r="R4" s="143" t="s">
        <v>80</v>
      </c>
      <c r="S4" s="162">
        <v>4</v>
      </c>
      <c r="T4" s="143" t="s">
        <v>65</v>
      </c>
      <c r="U4" s="162">
        <v>1</v>
      </c>
      <c r="V4" s="143" t="s">
        <v>58</v>
      </c>
      <c r="W4" s="163">
        <v>10</v>
      </c>
      <c r="X4" s="164" t="s">
        <v>401</v>
      </c>
      <c r="Y4" s="143" t="str">
        <f ca="1">INDIRECT(X4&amp;7,TRUE)</f>
        <v>Rb</v>
      </c>
      <c r="Z4" s="162">
        <v>4</v>
      </c>
      <c r="AD4" s="143" t="s">
        <v>402</v>
      </c>
      <c r="AE4" s="165">
        <v>-16</v>
      </c>
      <c r="AF4" s="166"/>
      <c r="AG4" s="137" t="s">
        <v>403</v>
      </c>
      <c r="BO4" s="167"/>
      <c r="BP4" s="168"/>
      <c r="BQ4" s="168"/>
      <c r="BT4" s="167"/>
      <c r="BU4" s="168"/>
      <c r="BV4" s="168"/>
      <c r="BY4" s="167"/>
      <c r="BZ4" s="168"/>
      <c r="CA4" s="168"/>
      <c r="CC4" s="169"/>
      <c r="CD4" s="167"/>
      <c r="CE4" s="168"/>
      <c r="CF4" s="168"/>
      <c r="CI4" s="170"/>
      <c r="CK4" s="169"/>
      <c r="CL4" s="168"/>
      <c r="CM4" s="168"/>
      <c r="CN4" s="168"/>
      <c r="CP4" s="169"/>
      <c r="CQ4" s="167"/>
      <c r="CR4" s="168"/>
      <c r="CS4" s="168"/>
      <c r="CU4" s="169"/>
    </row>
    <row r="5" spans="1:108" ht="12.75" customHeight="1" thickBot="1" x14ac:dyDescent="0.3">
      <c r="A5" s="149"/>
      <c r="D5" s="292"/>
      <c r="E5" s="293"/>
      <c r="F5" s="293"/>
      <c r="G5" s="293"/>
      <c r="H5" s="293"/>
      <c r="I5" s="293"/>
      <c r="J5" s="293"/>
      <c r="K5" s="294"/>
      <c r="L5" s="297"/>
      <c r="M5" s="298"/>
      <c r="N5" s="171" t="s">
        <v>71</v>
      </c>
      <c r="O5" s="172">
        <v>25</v>
      </c>
      <c r="P5" s="173" t="s">
        <v>71</v>
      </c>
      <c r="Q5" s="172">
        <v>25</v>
      </c>
      <c r="R5" s="174" t="s">
        <v>79</v>
      </c>
      <c r="S5" s="172">
        <v>10</v>
      </c>
      <c r="T5" s="174" t="s">
        <v>64</v>
      </c>
      <c r="U5" s="172">
        <v>1</v>
      </c>
      <c r="V5" s="174" t="s">
        <v>404</v>
      </c>
      <c r="W5" s="175">
        <v>1000</v>
      </c>
      <c r="X5" s="176" t="s">
        <v>405</v>
      </c>
      <c r="Y5" s="174" t="str">
        <f ca="1">INDIRECT(X5&amp;7,TRUE)</f>
        <v>Cs</v>
      </c>
      <c r="Z5" s="172">
        <v>10</v>
      </c>
      <c r="AG5" s="177" t="s">
        <v>406</v>
      </c>
      <c r="AH5" s="178" t="s">
        <v>407</v>
      </c>
      <c r="AI5" s="178" t="s">
        <v>62</v>
      </c>
      <c r="AJ5" s="178" t="s">
        <v>408</v>
      </c>
      <c r="AK5" s="179" t="s">
        <v>409</v>
      </c>
      <c r="AL5" s="179" t="s">
        <v>72</v>
      </c>
      <c r="AM5" s="179" t="s">
        <v>398</v>
      </c>
      <c r="AN5" s="179" t="s">
        <v>58</v>
      </c>
      <c r="AO5" s="179" t="s">
        <v>410</v>
      </c>
      <c r="AP5" s="179" t="s">
        <v>411</v>
      </c>
      <c r="AQ5" s="179" t="s">
        <v>412</v>
      </c>
      <c r="AR5" s="179" t="s">
        <v>413</v>
      </c>
      <c r="AS5" s="179" t="s">
        <v>414</v>
      </c>
      <c r="AT5" s="179" t="s">
        <v>415</v>
      </c>
      <c r="AU5" s="179" t="s">
        <v>416</v>
      </c>
      <c r="AV5" s="179" t="s">
        <v>61</v>
      </c>
      <c r="AW5" s="179" t="s">
        <v>417</v>
      </c>
      <c r="AX5" s="179" t="s">
        <v>418</v>
      </c>
      <c r="AY5" s="179" t="s">
        <v>419</v>
      </c>
      <c r="AZ5" s="179" t="s">
        <v>91</v>
      </c>
      <c r="BA5" s="179" t="s">
        <v>401</v>
      </c>
      <c r="BB5" s="179" t="s">
        <v>405</v>
      </c>
      <c r="BC5" s="179" t="s">
        <v>420</v>
      </c>
      <c r="BD5" s="179" t="s">
        <v>421</v>
      </c>
      <c r="BE5" s="179" t="s">
        <v>422</v>
      </c>
      <c r="BF5" s="179" t="s">
        <v>423</v>
      </c>
      <c r="BG5" s="178" t="s">
        <v>424</v>
      </c>
      <c r="BH5" s="178" t="s">
        <v>425</v>
      </c>
      <c r="BI5" s="178" t="s">
        <v>426</v>
      </c>
      <c r="BJ5" s="180" t="s">
        <v>406</v>
      </c>
      <c r="BO5" s="167"/>
      <c r="BP5" s="168"/>
      <c r="BQ5" s="168"/>
      <c r="BT5" s="167"/>
      <c r="BU5" s="168"/>
      <c r="BV5" s="168"/>
      <c r="BY5" s="167"/>
      <c r="BZ5" s="168"/>
      <c r="CA5" s="168"/>
      <c r="CC5" s="169"/>
      <c r="CD5" s="167"/>
      <c r="CE5" s="168"/>
      <c r="CF5" s="168"/>
      <c r="CI5" s="299" t="s">
        <v>427</v>
      </c>
      <c r="CJ5" s="300"/>
      <c r="CK5" s="301"/>
      <c r="CL5" s="168"/>
      <c r="CM5" s="168"/>
      <c r="CN5" s="168"/>
      <c r="CP5" s="169"/>
      <c r="CQ5" s="167"/>
      <c r="CR5" s="168"/>
      <c r="CS5" s="168"/>
      <c r="CU5" s="169"/>
    </row>
    <row r="6" spans="1:108" ht="12.75" customHeight="1" thickBot="1" x14ac:dyDescent="0.3">
      <c r="I6" s="302" t="s">
        <v>428</v>
      </c>
      <c r="J6" s="303"/>
      <c r="K6" s="303"/>
      <c r="L6" s="303"/>
      <c r="M6" s="303"/>
      <c r="N6" s="303"/>
      <c r="O6" s="304"/>
      <c r="P6" s="303"/>
      <c r="Q6" s="304"/>
      <c r="R6" s="303"/>
      <c r="S6" s="304"/>
      <c r="T6" s="303"/>
      <c r="U6" s="304"/>
      <c r="V6" s="303"/>
      <c r="W6" s="303"/>
      <c r="X6" s="304"/>
      <c r="Y6" s="304"/>
      <c r="Z6" s="304"/>
      <c r="AA6" s="303"/>
      <c r="AB6" s="303"/>
      <c r="AC6" s="303"/>
      <c r="AD6" s="305"/>
      <c r="AK6" s="181" t="s">
        <v>429</v>
      </c>
      <c r="AL6" s="182"/>
      <c r="AM6" s="182">
        <v>0.14410999999999999</v>
      </c>
      <c r="AN6" s="183">
        <v>4.3499999999999997E-2</v>
      </c>
      <c r="AO6" s="182">
        <v>2.5569999999999999E-2</v>
      </c>
      <c r="AP6" s="183">
        <v>4.99E-2</v>
      </c>
      <c r="AQ6" s="182">
        <v>8.226E-2</v>
      </c>
      <c r="AR6" s="182"/>
      <c r="AS6" s="182"/>
      <c r="AT6" s="182">
        <v>2.8209999999999999E-2</v>
      </c>
      <c r="AU6" s="182">
        <v>5.2639999999999999E-2</v>
      </c>
      <c r="AV6" s="182">
        <v>2.0820000000000002E-2</v>
      </c>
      <c r="AW6" s="182">
        <v>1.6389999999999998E-2</v>
      </c>
      <c r="AX6" s="182">
        <v>3.3329999999999999E-2</v>
      </c>
      <c r="AY6" s="182">
        <v>5.5440000000000003E-2</v>
      </c>
      <c r="AZ6" s="182"/>
      <c r="BA6" s="183"/>
      <c r="BB6" s="182"/>
      <c r="BC6" s="182"/>
      <c r="BD6" s="182"/>
      <c r="BE6" s="182">
        <v>3.5810000000000002E-2</v>
      </c>
      <c r="BF6" s="184"/>
      <c r="BN6" s="168" t="s">
        <v>430</v>
      </c>
      <c r="BO6" s="185">
        <f>O3</f>
        <v>1</v>
      </c>
      <c r="BP6" s="149">
        <f>O4</f>
        <v>25</v>
      </c>
      <c r="BQ6" s="149">
        <f>O5</f>
        <v>25</v>
      </c>
      <c r="BT6" s="185">
        <f>Q3</f>
        <v>1</v>
      </c>
      <c r="BU6" s="149">
        <f>Q4</f>
        <v>100</v>
      </c>
      <c r="BV6" s="149">
        <f>Q5</f>
        <v>25</v>
      </c>
      <c r="BY6" s="185">
        <f>S3</f>
        <v>1</v>
      </c>
      <c r="BZ6" s="149">
        <f>S4</f>
        <v>4</v>
      </c>
      <c r="CA6" s="149">
        <f>S5</f>
        <v>10</v>
      </c>
      <c r="CC6" s="169"/>
      <c r="CD6" s="185">
        <f>U3</f>
        <v>1</v>
      </c>
      <c r="CE6" s="149">
        <f>U4</f>
        <v>1</v>
      </c>
      <c r="CF6" s="149">
        <f>U5</f>
        <v>1</v>
      </c>
      <c r="CI6" s="186" t="s">
        <v>401</v>
      </c>
      <c r="CJ6" s="187" t="s">
        <v>405</v>
      </c>
      <c r="CK6" s="188" t="s">
        <v>420</v>
      </c>
      <c r="CL6" s="149">
        <f>Z3</f>
        <v>1</v>
      </c>
      <c r="CM6" s="149">
        <f>Z4</f>
        <v>4</v>
      </c>
      <c r="CN6" s="149">
        <f>Z5</f>
        <v>10</v>
      </c>
      <c r="CP6" s="169"/>
      <c r="CQ6" s="185">
        <v>1</v>
      </c>
      <c r="CR6" s="149">
        <v>10</v>
      </c>
      <c r="CS6" s="149">
        <v>1000</v>
      </c>
      <c r="CU6" s="169"/>
    </row>
    <row r="7" spans="1:108" s="149" customFormat="1" ht="27.75" customHeight="1" x14ac:dyDescent="0.25">
      <c r="A7" s="189" t="s">
        <v>431</v>
      </c>
      <c r="B7" s="190" t="s">
        <v>432</v>
      </c>
      <c r="C7" s="191" t="s">
        <v>433</v>
      </c>
      <c r="D7" s="191" t="s">
        <v>434</v>
      </c>
      <c r="E7" s="192" t="s">
        <v>435</v>
      </c>
      <c r="F7" s="192" t="s">
        <v>436</v>
      </c>
      <c r="G7" s="191" t="s">
        <v>437</v>
      </c>
      <c r="H7" s="191" t="s">
        <v>438</v>
      </c>
      <c r="I7" s="191" t="s">
        <v>27</v>
      </c>
      <c r="J7" s="191" t="s">
        <v>78</v>
      </c>
      <c r="K7" s="191" t="s">
        <v>335</v>
      </c>
      <c r="L7" s="191" t="s">
        <v>58</v>
      </c>
      <c r="M7" s="191" t="s">
        <v>334</v>
      </c>
      <c r="N7" s="191" t="s">
        <v>336</v>
      </c>
      <c r="O7" s="191" t="s">
        <v>327</v>
      </c>
      <c r="P7" s="191" t="s">
        <v>71</v>
      </c>
      <c r="Q7" s="191" t="s">
        <v>60</v>
      </c>
      <c r="R7" s="191" t="s">
        <v>62</v>
      </c>
      <c r="S7" s="191" t="s">
        <v>65</v>
      </c>
      <c r="T7" s="191" t="s">
        <v>64</v>
      </c>
      <c r="U7" s="191" t="s">
        <v>63</v>
      </c>
      <c r="V7" s="191" t="s">
        <v>198</v>
      </c>
      <c r="W7" s="191" t="s">
        <v>86</v>
      </c>
      <c r="X7" s="191" t="s">
        <v>80</v>
      </c>
      <c r="Y7" s="191" t="s">
        <v>79</v>
      </c>
      <c r="Z7" s="191" t="s">
        <v>76</v>
      </c>
      <c r="AA7" s="191" t="s">
        <v>77</v>
      </c>
      <c r="AB7" s="191" t="s">
        <v>74</v>
      </c>
      <c r="AC7" s="191" t="s">
        <v>75</v>
      </c>
      <c r="AD7" s="193" t="s">
        <v>439</v>
      </c>
      <c r="AE7" s="194" t="s">
        <v>440</v>
      </c>
      <c r="AF7" s="193" t="s">
        <v>441</v>
      </c>
      <c r="AG7" s="195" t="s">
        <v>434</v>
      </c>
      <c r="AH7" s="196" t="s">
        <v>442</v>
      </c>
      <c r="AI7" s="196" t="s">
        <v>443</v>
      </c>
      <c r="AJ7" s="197" t="s">
        <v>437</v>
      </c>
      <c r="AK7" s="197" t="s">
        <v>438</v>
      </c>
      <c r="AL7" s="197" t="s">
        <v>27</v>
      </c>
      <c r="AM7" s="197" t="s">
        <v>78</v>
      </c>
      <c r="AN7" s="197" t="s">
        <v>335</v>
      </c>
      <c r="AO7" s="197" t="s">
        <v>58</v>
      </c>
      <c r="AP7" s="197" t="s">
        <v>334</v>
      </c>
      <c r="AQ7" s="197" t="s">
        <v>336</v>
      </c>
      <c r="AR7" s="197" t="s">
        <v>327</v>
      </c>
      <c r="AS7" s="197" t="s">
        <v>71</v>
      </c>
      <c r="AT7" s="197" t="s">
        <v>60</v>
      </c>
      <c r="AU7" s="197" t="s">
        <v>62</v>
      </c>
      <c r="AV7" s="197" t="s">
        <v>65</v>
      </c>
      <c r="AW7" s="197" t="s">
        <v>64</v>
      </c>
      <c r="AX7" s="197" t="s">
        <v>63</v>
      </c>
      <c r="AY7" s="197" t="s">
        <v>198</v>
      </c>
      <c r="AZ7" s="197" t="s">
        <v>86</v>
      </c>
      <c r="BA7" s="197" t="s">
        <v>80</v>
      </c>
      <c r="BB7" s="197" t="s">
        <v>79</v>
      </c>
      <c r="BC7" s="197" t="s">
        <v>76</v>
      </c>
      <c r="BD7" s="197" t="s">
        <v>77</v>
      </c>
      <c r="BE7" s="197" t="s">
        <v>74</v>
      </c>
      <c r="BF7" s="197" t="s">
        <v>75</v>
      </c>
      <c r="BG7" s="197" t="s">
        <v>444</v>
      </c>
      <c r="BH7" s="197" t="s">
        <v>445</v>
      </c>
      <c r="BI7" s="197" t="s">
        <v>446</v>
      </c>
      <c r="BJ7" s="197" t="s">
        <v>447</v>
      </c>
      <c r="BK7" s="198" t="s">
        <v>448</v>
      </c>
      <c r="BL7" s="198" t="s">
        <v>449</v>
      </c>
      <c r="BM7" s="198" t="s">
        <v>450</v>
      </c>
      <c r="BN7" s="199" t="s">
        <v>451</v>
      </c>
      <c r="BO7" s="200" t="str">
        <f>IF(BO6=1,BO3,CONCATENATE(BO6," ",BO3))</f>
        <v>Cl</v>
      </c>
      <c r="BP7" s="201" t="str">
        <f>IF(BP6=1,BP3,CONCATENATE(BP6," ",BP3))</f>
        <v>25 F</v>
      </c>
      <c r="BQ7" s="201" t="str">
        <f>IF(BQ6=1,BQ3,CONCATENATE(BQ6," ",BQ3))</f>
        <v>25 B</v>
      </c>
      <c r="BR7" s="201" t="s">
        <v>401</v>
      </c>
      <c r="BS7" s="201" t="s">
        <v>405</v>
      </c>
      <c r="BT7" s="200" t="str">
        <f>IF(BT6=1,BT3,CONCATENATE(BT6," ",BT3))</f>
        <v>Cl</v>
      </c>
      <c r="BU7" s="201" t="str">
        <f>IF(BU6=1,BU3,CONCATENATE(BU6," ",BU3))</f>
        <v>100 Li</v>
      </c>
      <c r="BV7" s="201" t="str">
        <f>IF(BV6=1,BV3,CONCATENATE(BV6," ",BV3))</f>
        <v>25 B</v>
      </c>
      <c r="BW7" s="201" t="s">
        <v>401</v>
      </c>
      <c r="BX7" s="201" t="s">
        <v>405</v>
      </c>
      <c r="BY7" s="200" t="str">
        <f>IF(BY6=1,BY3,CONCATENATE(BY6," ",BY3))</f>
        <v>Li</v>
      </c>
      <c r="BZ7" s="201" t="str">
        <f>IF(BZ6=1,BZ3,CONCATENATE(BZ6," ",BZ3))</f>
        <v>4 Rb</v>
      </c>
      <c r="CA7" s="201" t="str">
        <f>IF(CA6=1,CA3,CONCATENATE(CA6," ",CA3))</f>
        <v>10 Cs</v>
      </c>
      <c r="CB7" s="201" t="s">
        <v>401</v>
      </c>
      <c r="CC7" s="202" t="s">
        <v>405</v>
      </c>
      <c r="CD7" s="200" t="str">
        <f>IF(CD6=1,CD3,CONCATENATE(CD6," ",CD3))</f>
        <v>Cl</v>
      </c>
      <c r="CE7" s="201" t="str">
        <f>IF(CE6=1,CE3,CONCATENATE(CE6," ",CE3))</f>
        <v>SO4</v>
      </c>
      <c r="CF7" s="201" t="str">
        <f>IF(CF6=1,CF3,CONCATENATE(CF6," ",CF3))</f>
        <v>HCO3</v>
      </c>
      <c r="CG7" s="201" t="s">
        <v>401</v>
      </c>
      <c r="CH7" s="201" t="s">
        <v>405</v>
      </c>
      <c r="CI7" s="203" t="str">
        <f ca="1">CL3</f>
        <v>Li</v>
      </c>
      <c r="CJ7" s="204" t="str">
        <f ca="1">CM3</f>
        <v>Rb</v>
      </c>
      <c r="CK7" s="205" t="str">
        <f ca="1">CN3</f>
        <v>Cs</v>
      </c>
      <c r="CL7" s="201" t="str">
        <f ca="1">IF(CL6=1,CL3,CONCATENATE(CL6," ",CL3))</f>
        <v>Li</v>
      </c>
      <c r="CM7" s="201" t="str">
        <f ca="1">IF(CM6=1,CM3,CONCATENATE(CM6," ",CM3))</f>
        <v>4 Rb</v>
      </c>
      <c r="CN7" s="201" t="str">
        <f ca="1">IF(CN6=1,CN3,CONCATENATE(CN6," ",CN3))</f>
        <v>10 Cs</v>
      </c>
      <c r="CO7" s="201" t="s">
        <v>401</v>
      </c>
      <c r="CP7" s="202" t="s">
        <v>405</v>
      </c>
      <c r="CQ7" s="200" t="str">
        <f>IF(CQ6=1,CQ3,CONCATENATE(CQ6," ",CQ3))</f>
        <v>Na</v>
      </c>
      <c r="CR7" s="201" t="str">
        <f>IF(CR6=1,CR3,CONCATENATE(CR6," ",CR3))</f>
        <v>10 K</v>
      </c>
      <c r="CS7" s="201" t="str">
        <f>IF(CS6=1,CS3,CONCATENATE(CS6," ",CS3))</f>
        <v>1000 Mg^0.5</v>
      </c>
      <c r="CT7" s="201" t="s">
        <v>401</v>
      </c>
      <c r="CU7" s="202" t="s">
        <v>405</v>
      </c>
      <c r="CW7" s="149" t="s">
        <v>452</v>
      </c>
      <c r="CX7" s="199" t="s">
        <v>453</v>
      </c>
      <c r="CY7" s="199" t="s">
        <v>454</v>
      </c>
      <c r="CZ7" s="199" t="s">
        <v>455</v>
      </c>
      <c r="DA7" s="187" t="s">
        <v>456</v>
      </c>
      <c r="DB7" s="206"/>
      <c r="DC7" s="206" t="s">
        <v>457</v>
      </c>
    </row>
    <row r="8" spans="1:108" ht="14.4" x14ac:dyDescent="0.3">
      <c r="A8" s="207"/>
      <c r="B8" s="207"/>
      <c r="C8" s="208"/>
      <c r="D8" s="209" t="s">
        <v>191</v>
      </c>
      <c r="E8" s="210"/>
      <c r="F8" s="211"/>
      <c r="G8" s="212"/>
      <c r="H8" s="212"/>
      <c r="I8" s="209">
        <v>6.1</v>
      </c>
      <c r="J8" s="209">
        <v>6.1</v>
      </c>
      <c r="K8" s="209">
        <v>45960</v>
      </c>
      <c r="L8" s="209">
        <v>267.3</v>
      </c>
      <c r="M8" s="209">
        <v>5218</v>
      </c>
      <c r="N8" s="209">
        <v>1043</v>
      </c>
      <c r="O8" s="209">
        <f>N8*2.14133</f>
        <v>2233.4071899999999</v>
      </c>
      <c r="P8" s="213"/>
      <c r="Q8" s="209">
        <v>84700</v>
      </c>
      <c r="R8" s="214"/>
      <c r="S8" s="209"/>
      <c r="T8" s="209">
        <v>170</v>
      </c>
      <c r="U8" s="209"/>
      <c r="V8" s="209">
        <v>65.599999999999994</v>
      </c>
      <c r="W8" s="209"/>
      <c r="X8" s="213"/>
      <c r="Y8" s="213"/>
      <c r="Z8" s="209">
        <v>428.9</v>
      </c>
      <c r="AA8" s="209">
        <v>7.9450000000000003</v>
      </c>
      <c r="AB8" s="209">
        <v>93</v>
      </c>
      <c r="AC8" s="213"/>
      <c r="AD8" s="215"/>
      <c r="AE8" s="209"/>
      <c r="AF8" s="209"/>
      <c r="AG8" s="207" t="str">
        <f ca="1">IF(ISERROR(BO8),"",INDIRECT(AG$5&amp;(CELL("row", AG8))))</f>
        <v>W_ID_001_FS_001</v>
      </c>
      <c r="AH8" s="207">
        <f t="shared" ref="AH8:AL23" ca="1" si="0">INDIRECT(AH$5&amp;(CELL("row", AH8)))</f>
        <v>0</v>
      </c>
      <c r="AI8" s="207">
        <f t="shared" ca="1" si="0"/>
        <v>0</v>
      </c>
      <c r="AJ8" s="207">
        <f t="shared" ca="1" si="0"/>
        <v>0</v>
      </c>
      <c r="AK8" s="207">
        <f t="shared" ca="1" si="0"/>
        <v>0</v>
      </c>
      <c r="AL8" s="207">
        <f t="shared" ca="1" si="0"/>
        <v>6.1</v>
      </c>
      <c r="AM8" s="213"/>
      <c r="AN8" s="207">
        <f t="shared" ref="AN8:BC23" ca="1" si="1">ABS(INDIRECT(AN$5&amp;(CELL("row", AN8))))</f>
        <v>45960</v>
      </c>
      <c r="AO8" s="207">
        <f t="shared" ca="1" si="1"/>
        <v>267.3</v>
      </c>
      <c r="AP8" s="207">
        <f t="shared" ca="1" si="1"/>
        <v>5218</v>
      </c>
      <c r="AQ8" s="216">
        <f t="shared" ca="1" si="1"/>
        <v>1043</v>
      </c>
      <c r="AR8" s="207">
        <f t="shared" ca="1" si="1"/>
        <v>2233.4071899999999</v>
      </c>
      <c r="AS8" s="207">
        <f t="shared" ca="1" si="1"/>
        <v>0</v>
      </c>
      <c r="AT8" s="207">
        <f t="shared" ca="1" si="1"/>
        <v>84700</v>
      </c>
      <c r="AU8" s="207">
        <f t="shared" ca="1" si="1"/>
        <v>0</v>
      </c>
      <c r="AV8" s="207">
        <f t="shared" ca="1" si="1"/>
        <v>0</v>
      </c>
      <c r="AW8" s="207">
        <f t="shared" ca="1" si="1"/>
        <v>170</v>
      </c>
      <c r="AX8" s="207">
        <f t="shared" ca="1" si="1"/>
        <v>0</v>
      </c>
      <c r="AY8" s="207">
        <f t="shared" ca="1" si="1"/>
        <v>65.599999999999994</v>
      </c>
      <c r="AZ8" s="207">
        <f t="shared" ca="1" si="1"/>
        <v>0</v>
      </c>
      <c r="BA8" s="207">
        <f t="shared" ca="1" si="1"/>
        <v>0</v>
      </c>
      <c r="BB8" s="207">
        <f t="shared" ca="1" si="1"/>
        <v>0</v>
      </c>
      <c r="BC8" s="207">
        <f t="shared" ca="1" si="1"/>
        <v>428.9</v>
      </c>
      <c r="BD8" s="207">
        <f t="shared" ref="BD8:BG22" ca="1" si="2">ABS(INDIRECT(BD$5&amp;(CELL("row", BD8))))</f>
        <v>7.9450000000000003</v>
      </c>
      <c r="BE8" s="207">
        <f t="shared" ca="1" si="2"/>
        <v>93</v>
      </c>
      <c r="BF8" s="207">
        <f t="shared" ca="1" si="2"/>
        <v>0</v>
      </c>
      <c r="BG8" s="207">
        <f t="shared" ca="1" si="2"/>
        <v>0</v>
      </c>
      <c r="BH8" s="207">
        <f t="shared" ref="BH8:BH71" ca="1" si="3">INDIRECT(BH$5&amp;(CELL("row", BH8)))</f>
        <v>0</v>
      </c>
      <c r="BI8" s="207">
        <f ca="1">IF(INDIRECT(BI$5&amp;(CELL("row", BI8)))=0,99,INDIRECT(BI$5&amp;(CELL("row", BI8))))</f>
        <v>99</v>
      </c>
      <c r="BJ8" s="207" t="str">
        <f ca="1">IF(BI8=99,"",INDIRECT(BJ$5&amp;(CELL("row", BJ8))))</f>
        <v/>
      </c>
      <c r="BK8" s="217">
        <f ca="1">IF(AL8=0,ABS(AM8)*AM$6+ABS(AN8)*AN$6+ABS(AO8)*AO$6+ABS(AP8)*AP$6+ABS(AQ8)*AQ$6+ABS(AY8)*AY$6+ABS(BE8)*BE$6, ABS(AM8)*AM$6+ABS(AN8)*AN$6+ABS(AO8)*AO$6+ABS(AP8)*AP$6+ABS(AQ8)*AQ$6+ABS(AY8)*AY$6+0.992*10^(3-AL8)+ABS(BE8)*BE$6)</f>
        <v>2359.2382229736086</v>
      </c>
      <c r="BL8" s="217">
        <f ca="1">ABS(AT8)*AT$6+ABS(AU8)*AU$6+ABS(AV8)*AV$6+ABS(AW8)*AW$6+ABS(AX8)*AX$6</f>
        <v>2392.1732999999999</v>
      </c>
      <c r="BM8" s="218">
        <f ca="1">IF(BK8=0,"",(BK8-BL8)/(BK8+BL8))</f>
        <v>-6.9316406013553138E-3</v>
      </c>
      <c r="BN8" s="219"/>
      <c r="BO8" s="220">
        <f t="shared" ref="BO8:BO34" ca="1" si="4">(AT8*BO$6)/(AT8*BO$6+AU8*BP$6+AS8*BQ$6)</f>
        <v>1</v>
      </c>
      <c r="BP8" s="220">
        <f t="shared" ref="BP8:BP34" ca="1" si="5">(AU8*BP$6)/(AT8*BO$6+AU8*BP$6+AS8*BQ$6)</f>
        <v>0</v>
      </c>
      <c r="BQ8" s="220">
        <f t="shared" ref="BQ8:BQ34" ca="1" si="6">(AS8*BQ$6)/(AT8*BO$6+AU8*BP$6+AS8*BQ$6)</f>
        <v>0</v>
      </c>
      <c r="BR8" s="221">
        <f t="shared" ref="BR8:BR34" ca="1" si="7">0.5774*BO8+1.1547*BQ8</f>
        <v>0.57740000000000002</v>
      </c>
      <c r="BS8" s="222">
        <f ca="1">IF(ISERROR(BO8),-1,BO8)</f>
        <v>1</v>
      </c>
      <c r="BT8" s="220">
        <f t="shared" ref="BT8:BT34" ca="1" si="8">(AT8*BT$6)/(AT8*BT$6+AM8*BU$6+AS8*BV$6)</f>
        <v>1</v>
      </c>
      <c r="BU8" s="220">
        <f t="shared" ref="BU8:BU34" ca="1" si="9">(AM8*BU$6)/(AT8*BT$6+AM8*BU$6+AS8*BV$6)</f>
        <v>0</v>
      </c>
      <c r="BV8" s="220">
        <f t="shared" ref="BV8:BV34" ca="1" si="10">(AS8*BV$6)/(AT8*BT$6+AM8*BU$6+AS8*BV$6)</f>
        <v>0</v>
      </c>
      <c r="BW8" s="221">
        <f t="shared" ref="BW8:BW34" ca="1" si="11">0.5774*BT8+1.1547*BV8</f>
        <v>0.57740000000000002</v>
      </c>
      <c r="BX8" s="222">
        <f ca="1">IF(ISERROR(BT8),-1,BT8)</f>
        <v>1</v>
      </c>
      <c r="BY8" s="220" t="e">
        <f t="shared" ref="BY8:BY34" ca="1" si="12">(AM8*BY$6)/(AM8*$BY$6+BA8*$BZ$6+BB8*$CA$6)</f>
        <v>#DIV/0!</v>
      </c>
      <c r="BZ8" s="220" t="e">
        <f t="shared" ref="BZ8:BZ34" ca="1" si="13">(BA8*BZ$6)/(AM8*$BY$6+BA8*$BZ$6+BB8*$CA$6)</f>
        <v>#DIV/0!</v>
      </c>
      <c r="CA8" s="220" t="e">
        <f t="shared" ref="CA8:CA34" ca="1" si="14">(BB8*CA$6)/(AM8*$BY$6+BA8*$BZ$6+BB8*$CA$6)</f>
        <v>#DIV/0!</v>
      </c>
      <c r="CB8" s="221" t="e">
        <f t="shared" ref="CB8:CB34" ca="1" si="15">0.5774*BY8+1.1547*CA8</f>
        <v>#DIV/0!</v>
      </c>
      <c r="CC8" s="222">
        <f ca="1">IF(ISERROR(BY8),-1,BY8)</f>
        <v>-1</v>
      </c>
      <c r="CD8" s="220">
        <f t="shared" ref="CD8:CD34" ca="1" si="16">(AT8*CD$6)/(AT8*CD$6+AV8*CE$6+AW8*CF$6)</f>
        <v>0.99799693649110399</v>
      </c>
      <c r="CE8" s="220">
        <f t="shared" ref="CE8:CE34" ca="1" si="17">(AV8*CE$6)/(AT8*CD$6+AV8*CE$6+AW8*CF$6)</f>
        <v>0</v>
      </c>
      <c r="CF8" s="220">
        <f t="shared" ref="CF8:CF34" ca="1" si="18">(AW8*CF$6)/(AT8*CD$6+AV8*CE$6+AW8*CF$6)</f>
        <v>2.0030635088959586E-3</v>
      </c>
      <c r="CG8" s="221">
        <f t="shared" ref="CG8:CG34" ca="1" si="19">0.5774*CD8+1.1547*CF8</f>
        <v>0.57855636856368564</v>
      </c>
      <c r="CH8" s="222">
        <f ca="1">IF(ISERROR(CD8),-1,CD8)</f>
        <v>0.99799693649110399</v>
      </c>
      <c r="CI8" s="223" t="e">
        <f ca="1">INDIRECT("R"&amp;ROW(CI8)&amp;"C"&amp;(COLUMN(INDIRECT(X$3&amp;ROW(CI8),TRUE))+29),FALSE)</f>
        <v>#REF!</v>
      </c>
      <c r="CJ8" s="223" t="e">
        <f ca="1">INDIRECT("R"&amp;ROW(CJ8)&amp;"C"&amp;(COLUMN(INDIRECT($X$4&amp;ROW(CJ8),TRUE))+29),FALSE)</f>
        <v>#REF!</v>
      </c>
      <c r="CK8" s="223" t="e">
        <f ca="1">INDIRECT("R"&amp;ROW(CK8)&amp;"C"&amp;(COLUMN(INDIRECT($X$5&amp;ROW(CK8),TRUE))+29),FALSE)</f>
        <v>#REF!</v>
      </c>
      <c r="CL8" s="224" t="e">
        <f ca="1">(CI8*CL$6)/(CI8*CL$6+CJ8*CM$6+CK8*CN$6)</f>
        <v>#REF!</v>
      </c>
      <c r="CM8" s="220" t="e">
        <f ca="1">(CJ8*CM$6)/(CI8*CL$6+CJ8*CM$6+CK8*CN$6)</f>
        <v>#REF!</v>
      </c>
      <c r="CN8" s="220" t="e">
        <f ca="1">(CK8*CN$6)/(CI8*CL$6+CJ8*CM$6+CK8*CN$6)</f>
        <v>#REF!</v>
      </c>
      <c r="CO8" s="221" t="e">
        <f t="shared" ref="CO8:CO34" ca="1" si="20">0.5774*CL8+1.1547*CN8</f>
        <v>#REF!</v>
      </c>
      <c r="CP8" s="222">
        <f ca="1">IF(ISERROR(CL8),-1,CL8)</f>
        <v>-1</v>
      </c>
      <c r="CQ8" s="220">
        <f t="shared" ref="CQ8:CQ34" ca="1" si="21">(AN8*CQ$6)/(AN8*CQ$6+AO8*CR$6+(AQ8^0.5)*CS$6)</f>
        <v>0.56790863568928707</v>
      </c>
      <c r="CR8" s="220">
        <f t="shared" ref="CR8:CR34" ca="1" si="22">(AO8*CR$6)/(AN8*CQ$6+AO8*CR$6+(AQ8^0.5)*CS$6)</f>
        <v>3.302915107044091E-2</v>
      </c>
      <c r="CS8" s="220">
        <f t="shared" ref="CS8:CS34" ca="1" si="23">((AQ8^0.5)*CS$6)/(AN8*CQ$6+AO8*CR$6+(AQ8^0.5)*CS$6)</f>
        <v>0.39906221324027208</v>
      </c>
      <c r="CT8" s="221">
        <f t="shared" ref="CT8:CT34" ca="1" si="24">0.5774*CQ8+1.1547*CS8</f>
        <v>0.78870758387553663</v>
      </c>
      <c r="CU8" s="222">
        <f ca="1">IF(ISERROR(CQ8),-1,CQ8)</f>
        <v>0.56790863568928707</v>
      </c>
      <c r="CW8" s="219">
        <f ca="1">IF(ISERROR(2*LOG(AO8)-LOG(AQ8)),-99,2*LOG(AO8)-LOG(AQ8))</f>
        <v>1.8357136090865431</v>
      </c>
      <c r="CX8" s="221">
        <f ca="1">IF(ISERROR(2*LOG(AO8)-LOG(AP8)),-99,2*LOG(AO8)-LOG(AP8))</f>
        <v>1.1364938427488722</v>
      </c>
      <c r="CY8" s="219">
        <f ca="1">IF(ISERROR(10*AQ8/(10*AQ8+AP8)),-99,10*AQ8/(10*AQ8+AP8))</f>
        <v>0.66653885480572594</v>
      </c>
      <c r="CZ8" s="219">
        <f ca="1">IF(ISERROR(10*AO8/(10*AO8+AN8)),-99,10*AO8/(10*AO8+AN8))</f>
        <v>5.4962679661957926E-2</v>
      </c>
      <c r="DA8" s="225">
        <f ca="1">0.00000031665*AR8^3 - 0.00036686*AR8^2 + 0.28831*AR8 + 77.034 *LOG(AR8) - 42.198</f>
        <v>2557.3944213190207</v>
      </c>
      <c r="DB8" s="226"/>
      <c r="DC8" s="225">
        <f ca="1">IF(ISERROR(DA8),-999,0.000000068133*DA8^4-0.00003873*DA8^3+0.0090986*DA8^2+3.3034*DA8+28.833)</f>
        <v>2334579.3358353395</v>
      </c>
    </row>
    <row r="9" spans="1:108" ht="14.4" x14ac:dyDescent="0.3">
      <c r="A9" s="207"/>
      <c r="B9" s="207"/>
      <c r="C9" s="208"/>
      <c r="D9" s="209" t="s">
        <v>192</v>
      </c>
      <c r="E9" s="210"/>
      <c r="F9" s="212"/>
      <c r="G9" s="212"/>
      <c r="H9" s="212"/>
      <c r="I9" s="209">
        <v>6.01</v>
      </c>
      <c r="J9" s="209">
        <v>6.01</v>
      </c>
      <c r="K9" s="209">
        <v>38800</v>
      </c>
      <c r="L9" s="209">
        <v>548</v>
      </c>
      <c r="M9" s="209">
        <v>6190</v>
      </c>
      <c r="N9" s="209">
        <v>983</v>
      </c>
      <c r="O9" s="209">
        <f t="shared" ref="O9:O57" si="25">N9*2.14133</f>
        <v>2104.9273899999998</v>
      </c>
      <c r="P9" s="213"/>
      <c r="Q9" s="209">
        <v>75710</v>
      </c>
      <c r="R9" s="214"/>
      <c r="S9" s="209"/>
      <c r="T9" s="209">
        <v>151</v>
      </c>
      <c r="U9" s="209"/>
      <c r="V9" s="209">
        <v>76.7</v>
      </c>
      <c r="W9" s="209"/>
      <c r="X9" s="213"/>
      <c r="Y9" s="213"/>
      <c r="Z9" s="209">
        <v>373</v>
      </c>
      <c r="AA9" s="209">
        <v>8.24</v>
      </c>
      <c r="AB9" s="209">
        <v>72.099999999999994</v>
      </c>
      <c r="AC9" s="213"/>
      <c r="AD9" s="215"/>
      <c r="AE9" s="209"/>
      <c r="AF9" s="209"/>
      <c r="AG9" s="207" t="str">
        <f t="shared" ref="AG9:AG37" ca="1" si="26">IF(ISERROR(BO9),"",INDIRECT(AG$5&amp;(CELL("row", AG9))))</f>
        <v>W_ID_001_FS_002</v>
      </c>
      <c r="AH9" s="207">
        <f t="shared" ca="1" si="0"/>
        <v>0</v>
      </c>
      <c r="AI9" s="207">
        <f t="shared" ca="1" si="0"/>
        <v>0</v>
      </c>
      <c r="AJ9" s="207">
        <f t="shared" ca="1" si="0"/>
        <v>0</v>
      </c>
      <c r="AK9" s="207">
        <f t="shared" ca="1" si="0"/>
        <v>0</v>
      </c>
      <c r="AL9" s="207">
        <f t="shared" ca="1" si="0"/>
        <v>6.01</v>
      </c>
      <c r="AM9" s="213"/>
      <c r="AN9" s="207">
        <f t="shared" ca="1" si="1"/>
        <v>38800</v>
      </c>
      <c r="AO9" s="207">
        <f t="shared" ca="1" si="1"/>
        <v>548</v>
      </c>
      <c r="AP9" s="207">
        <f t="shared" ca="1" si="1"/>
        <v>6190</v>
      </c>
      <c r="AQ9" s="216">
        <f t="shared" ca="1" si="1"/>
        <v>983</v>
      </c>
      <c r="AR9" s="207">
        <f t="shared" ca="1" si="1"/>
        <v>2104.9273899999998</v>
      </c>
      <c r="AS9" s="207">
        <f t="shared" ca="1" si="1"/>
        <v>0</v>
      </c>
      <c r="AT9" s="207">
        <f t="shared" ca="1" si="1"/>
        <v>75710</v>
      </c>
      <c r="AU9" s="207">
        <f t="shared" ca="1" si="1"/>
        <v>0</v>
      </c>
      <c r="AV9" s="207">
        <f t="shared" ca="1" si="1"/>
        <v>0</v>
      </c>
      <c r="AW9" s="207">
        <f t="shared" ca="1" si="1"/>
        <v>151</v>
      </c>
      <c r="AX9" s="207">
        <f t="shared" ca="1" si="1"/>
        <v>0</v>
      </c>
      <c r="AY9" s="207">
        <f t="shared" ca="1" si="1"/>
        <v>76.7</v>
      </c>
      <c r="AZ9" s="207">
        <f t="shared" ca="1" si="1"/>
        <v>0</v>
      </c>
      <c r="BA9" s="207">
        <f t="shared" ca="1" si="1"/>
        <v>0</v>
      </c>
      <c r="BB9" s="207">
        <f t="shared" ca="1" si="1"/>
        <v>0</v>
      </c>
      <c r="BC9" s="207">
        <f t="shared" ca="1" si="1"/>
        <v>373</v>
      </c>
      <c r="BD9" s="207">
        <f t="shared" ca="1" si="2"/>
        <v>8.24</v>
      </c>
      <c r="BE9" s="207">
        <f t="shared" ca="1" si="2"/>
        <v>72.099999999999994</v>
      </c>
      <c r="BF9" s="207">
        <f t="shared" ca="1" si="2"/>
        <v>0</v>
      </c>
      <c r="BG9" s="207">
        <f t="shared" ca="1" si="2"/>
        <v>0</v>
      </c>
      <c r="BH9" s="207">
        <f t="shared" ca="1" si="3"/>
        <v>0</v>
      </c>
      <c r="BI9" s="207">
        <f t="shared" ref="BI9:BI57" ca="1" si="27">IF(INDIRECT(BI$5&amp;(CELL("row", BI9)))=0,99,INDIRECT(BI$5&amp;(CELL("row", BI9))))</f>
        <v>99</v>
      </c>
      <c r="BJ9" s="207" t="str">
        <f t="shared" ref="BJ9:BJ37" ca="1" si="28">IF(BI9=99,"",INDIRECT(BJ$5&amp;(CELL("row", BJ9))))</f>
        <v/>
      </c>
      <c r="BK9" s="217">
        <f t="shared" ref="BK9:BK27" ca="1" si="29">IF(AL9=0,ABS(AM9)*AM$6+ABS(AN9)*AN$6+ABS(AO9)*AO$6+ABS(AP9)*AP$6+ABS(AQ9)*AQ$6+ABS(AY9)*AY$6+ABS(BE9)*BE$6, ABS(AM9)*AM$6+ABS(AN9)*AN$6+ABS(AO9)*AO$6+ABS(AP9)*AP$6+ABS(AQ9)*AQ$6+ABS(AY9)*AY$6+0.992*10^(3-AL9)+ABS(BE9)*BE$6)</f>
        <v>2098.3900584193229</v>
      </c>
      <c r="BL9" s="217">
        <f t="shared" ref="BL9:BL27" ca="1" si="30">ABS(AT9)*AT$6+ABS(AU9)*AU$6+ABS(AV9)*AV$6+ABS(AW9)*AW$6+ABS(AX9)*AX$6</f>
        <v>2138.2539899999997</v>
      </c>
      <c r="BM9" s="218">
        <f t="shared" ref="BM9:BM57" ca="1" si="31">IF(BK9=0,"",(BK9-BL9)/(BK9+BL9))</f>
        <v>-9.4093181124219917E-3</v>
      </c>
      <c r="BO9" s="220">
        <f t="shared" ca="1" si="4"/>
        <v>1</v>
      </c>
      <c r="BP9" s="220">
        <f t="shared" ca="1" si="5"/>
        <v>0</v>
      </c>
      <c r="BQ9" s="220">
        <f t="shared" ca="1" si="6"/>
        <v>0</v>
      </c>
      <c r="BR9" s="221">
        <f t="shared" ca="1" si="7"/>
        <v>0.57740000000000002</v>
      </c>
      <c r="BS9" s="222">
        <f t="shared" ref="BS9:BS36" ca="1" si="32">IF(ISERROR(BO9),-1,BO9)</f>
        <v>1</v>
      </c>
      <c r="BT9" s="220">
        <f t="shared" ca="1" si="8"/>
        <v>1</v>
      </c>
      <c r="BU9" s="220">
        <f t="shared" ca="1" si="9"/>
        <v>0</v>
      </c>
      <c r="BV9" s="220">
        <f t="shared" ca="1" si="10"/>
        <v>0</v>
      </c>
      <c r="BW9" s="221">
        <f t="shared" ca="1" si="11"/>
        <v>0.57740000000000002</v>
      </c>
      <c r="BX9" s="222">
        <f t="shared" ref="BX9:BX27" ca="1" si="33">IF(ISERROR(BT9),-1,BT9)</f>
        <v>1</v>
      </c>
      <c r="BY9" s="220" t="e">
        <f t="shared" ca="1" si="12"/>
        <v>#DIV/0!</v>
      </c>
      <c r="BZ9" s="220" t="e">
        <f t="shared" ca="1" si="13"/>
        <v>#DIV/0!</v>
      </c>
      <c r="CA9" s="220" t="e">
        <f t="shared" ca="1" si="14"/>
        <v>#DIV/0!</v>
      </c>
      <c r="CB9" s="221" t="e">
        <f t="shared" ca="1" si="15"/>
        <v>#DIV/0!</v>
      </c>
      <c r="CC9" s="222">
        <f t="shared" ref="CC9:CC36" ca="1" si="34">IF(ISERROR(BY9),-1,BY9)</f>
        <v>-1</v>
      </c>
      <c r="CD9" s="220">
        <f t="shared" ca="1" si="16"/>
        <v>0.99800951740683619</v>
      </c>
      <c r="CE9" s="220">
        <f t="shared" ca="1" si="17"/>
        <v>0</v>
      </c>
      <c r="CF9" s="220">
        <f t="shared" ca="1" si="18"/>
        <v>1.9904825931638128E-3</v>
      </c>
      <c r="CG9" s="221">
        <f t="shared" ca="1" si="19"/>
        <v>0.57854910560103356</v>
      </c>
      <c r="CH9" s="222">
        <f t="shared" ref="CH9:CH36" ca="1" si="35">IF(ISERROR(CD9),-1,CD9)</f>
        <v>0.99800951740683619</v>
      </c>
      <c r="CI9" s="223" t="e">
        <f ca="1">INDIRECT("R"&amp;ROW(CI9)&amp;"C"&amp;(COLUMN(INDIRECT(X$3&amp;ROW(CI9),TRUE))+29),FALSE)</f>
        <v>#REF!</v>
      </c>
      <c r="CJ9" s="223" t="e">
        <f t="shared" ref="CJ9:CJ57" ca="1" si="36">INDIRECT("R"&amp;ROW(CJ9)&amp;"C"&amp;(COLUMN(INDIRECT($X$4&amp;ROW(CJ9),TRUE))+29),FALSE)</f>
        <v>#REF!</v>
      </c>
      <c r="CK9" s="223" t="e">
        <f t="shared" ref="CK9:CK57" ca="1" si="37">INDIRECT("R"&amp;ROW(CK9)&amp;"C"&amp;(COLUMN(INDIRECT($X$5&amp;ROW(CK9),TRUE))+29),FALSE)</f>
        <v>#REF!</v>
      </c>
      <c r="CL9" s="227" t="e">
        <f t="shared" ref="CL9:CL57" ca="1" si="38">(CI9*CL$6)/(CI9*CL$6+CJ9*CM$6+CK9*CN$6)</f>
        <v>#REF!</v>
      </c>
      <c r="CM9" s="220" t="e">
        <f t="shared" ref="CM9:CM57" ca="1" si="39">(CJ9*CM$6)/(CI9*CL$6+CJ9*CM$6+CK9*CN$6)</f>
        <v>#REF!</v>
      </c>
      <c r="CN9" s="220" t="e">
        <f t="shared" ref="CN9:CN57" ca="1" si="40">(CK9*CN$6)/(CI9*CL$6+CJ9*CM$6+CK9*CN$6)</f>
        <v>#REF!</v>
      </c>
      <c r="CO9" s="221" t="e">
        <f t="shared" ca="1" si="20"/>
        <v>#REF!</v>
      </c>
      <c r="CP9" s="222">
        <f t="shared" ref="CP9:CP36" ca="1" si="41">IF(ISERROR(CL9),-1,CL9)</f>
        <v>-1</v>
      </c>
      <c r="CQ9" s="220">
        <f t="shared" ca="1" si="21"/>
        <v>0.51300473065511243</v>
      </c>
      <c r="CR9" s="220">
        <f t="shared" ca="1" si="22"/>
        <v>7.2455307319330323E-2</v>
      </c>
      <c r="CS9" s="220">
        <f t="shared" ca="1" si="23"/>
        <v>0.41453996202555726</v>
      </c>
      <c r="CT9" s="221">
        <f t="shared" ca="1" si="24"/>
        <v>0.77487822563117292</v>
      </c>
      <c r="CU9" s="222">
        <f t="shared" ref="CU9:CU36" ca="1" si="42">IF(ISERROR(CQ9),-1,CQ9)</f>
        <v>0.51300473065511243</v>
      </c>
      <c r="CW9" s="219">
        <f t="shared" ref="CW9:CW57" ca="1" si="43">IF(ISERROR(2*LOG(AO9)-LOG(AQ9)),-99,2*LOG(AO9)-LOG(AQ9))</f>
        <v>2.485007599136603</v>
      </c>
      <c r="CX9" s="221">
        <f t="shared" ref="CX9:CX57" ca="1" si="44">IF(ISERROR(2*LOG(AO9)-LOG(AP9)),-99,2*LOG(AO9)-LOG(AP9))</f>
        <v>1.6858704679486203</v>
      </c>
      <c r="CY9" s="219">
        <f t="shared" ref="CY9:CY57" ca="1" si="45">IF(ISERROR(10*AQ9/(10*AQ9+AP9)),-99,10*AQ9/(10*AQ9+AP9))</f>
        <v>0.61360799001248445</v>
      </c>
      <c r="CZ9" s="219">
        <f t="shared" ref="CZ9:CZ57" ca="1" si="46">IF(ISERROR(10*AO9/(10*AO9+AN9)),-99,10*AO9/(10*AO9+AN9))</f>
        <v>0.12375790424570912</v>
      </c>
      <c r="DA9" s="225">
        <f t="shared" ref="DA9:DA57" ca="1" si="47">0.00000031665*AR9^3 - 0.00036686*AR9^2 + 0.28831*AR9 + 77.034 *LOG(AR9) - 42.198</f>
        <v>2148.4085115603011</v>
      </c>
      <c r="DB9" s="226"/>
      <c r="DC9" s="225">
        <f t="shared" ref="DC9:DC72" ca="1" si="48">IF(ISERROR(DA9),-999,0.000000068133*DA9^4-0.00003873*DA9^3+0.0090986*DA9^2+3.3034*DA9+28.833)</f>
        <v>1116589.2959441922</v>
      </c>
    </row>
    <row r="10" spans="1:108" ht="14.25" customHeight="1" x14ac:dyDescent="0.3">
      <c r="A10" s="207"/>
      <c r="B10" s="207"/>
      <c r="C10" s="208"/>
      <c r="D10" s="209" t="s">
        <v>200</v>
      </c>
      <c r="E10" s="210"/>
      <c r="F10" s="212"/>
      <c r="G10" s="212"/>
      <c r="H10" s="212"/>
      <c r="I10" s="209">
        <v>6</v>
      </c>
      <c r="J10" s="209">
        <v>6</v>
      </c>
      <c r="K10" s="209">
        <v>45840</v>
      </c>
      <c r="L10" s="209">
        <v>264.3</v>
      </c>
      <c r="M10" s="209">
        <v>5181</v>
      </c>
      <c r="N10" s="209">
        <v>1039</v>
      </c>
      <c r="O10" s="209">
        <f t="shared" si="25"/>
        <v>2224.8418699999997</v>
      </c>
      <c r="P10" s="213"/>
      <c r="Q10" s="209">
        <v>84500</v>
      </c>
      <c r="R10" s="214"/>
      <c r="S10" s="209"/>
      <c r="T10" s="209">
        <v>175</v>
      </c>
      <c r="U10" s="209"/>
      <c r="V10" s="209">
        <v>65.2</v>
      </c>
      <c r="W10" s="209"/>
      <c r="X10" s="213"/>
      <c r="Y10" s="213"/>
      <c r="Z10" s="209">
        <v>429.4</v>
      </c>
      <c r="AA10" s="209">
        <v>7.8650000000000002</v>
      </c>
      <c r="AB10" s="209">
        <v>102.5</v>
      </c>
      <c r="AC10" s="213"/>
      <c r="AD10" s="212"/>
      <c r="AE10" s="209"/>
      <c r="AF10" s="209"/>
      <c r="AG10" s="207" t="str">
        <f t="shared" ca="1" si="26"/>
        <v>W_ID_002_FS_001</v>
      </c>
      <c r="AH10" s="207">
        <f t="shared" ca="1" si="0"/>
        <v>0</v>
      </c>
      <c r="AI10" s="207">
        <f t="shared" ca="1" si="0"/>
        <v>0</v>
      </c>
      <c r="AJ10" s="207">
        <f t="shared" ca="1" si="0"/>
        <v>0</v>
      </c>
      <c r="AK10" s="207">
        <f t="shared" ca="1" si="0"/>
        <v>0</v>
      </c>
      <c r="AL10" s="207">
        <f t="shared" ca="1" si="0"/>
        <v>6</v>
      </c>
      <c r="AM10" s="213"/>
      <c r="AN10" s="207">
        <f t="shared" ca="1" si="1"/>
        <v>45840</v>
      </c>
      <c r="AO10" s="207">
        <f t="shared" ca="1" si="1"/>
        <v>264.3</v>
      </c>
      <c r="AP10" s="207">
        <f t="shared" ca="1" si="1"/>
        <v>5181</v>
      </c>
      <c r="AQ10" s="216">
        <f t="shared" ca="1" si="1"/>
        <v>1039</v>
      </c>
      <c r="AR10" s="207">
        <f t="shared" ca="1" si="1"/>
        <v>2224.8418699999997</v>
      </c>
      <c r="AS10" s="207">
        <f t="shared" ca="1" si="1"/>
        <v>0</v>
      </c>
      <c r="AT10" s="207">
        <f t="shared" ca="1" si="1"/>
        <v>84500</v>
      </c>
      <c r="AU10" s="207">
        <f t="shared" ca="1" si="1"/>
        <v>0</v>
      </c>
      <c r="AV10" s="207">
        <f t="shared" ca="1" si="1"/>
        <v>0</v>
      </c>
      <c r="AW10" s="207">
        <f t="shared" ca="1" si="1"/>
        <v>175</v>
      </c>
      <c r="AX10" s="207">
        <f t="shared" ca="1" si="1"/>
        <v>0</v>
      </c>
      <c r="AY10" s="207">
        <f t="shared" ca="1" si="1"/>
        <v>65.2</v>
      </c>
      <c r="AZ10" s="207">
        <f t="shared" ca="1" si="1"/>
        <v>0</v>
      </c>
      <c r="BA10" s="207">
        <f t="shared" ca="1" si="1"/>
        <v>0</v>
      </c>
      <c r="BB10" s="207">
        <f t="shared" ca="1" si="1"/>
        <v>0</v>
      </c>
      <c r="BC10" s="207">
        <f t="shared" ca="1" si="1"/>
        <v>429.4</v>
      </c>
      <c r="BD10" s="207">
        <f t="shared" ca="1" si="2"/>
        <v>7.8650000000000002</v>
      </c>
      <c r="BE10" s="207">
        <f t="shared" ca="1" si="2"/>
        <v>102.5</v>
      </c>
      <c r="BF10" s="207">
        <f t="shared" ca="1" si="2"/>
        <v>0</v>
      </c>
      <c r="BG10" s="207">
        <f t="shared" ca="1" si="2"/>
        <v>0</v>
      </c>
      <c r="BH10" s="207">
        <f t="shared" ca="1" si="3"/>
        <v>0</v>
      </c>
      <c r="BI10" s="207">
        <f t="shared" ca="1" si="27"/>
        <v>99</v>
      </c>
      <c r="BJ10" s="207" t="str">
        <f t="shared" ca="1" si="28"/>
        <v/>
      </c>
      <c r="BK10" s="217">
        <f t="shared" ca="1" si="29"/>
        <v>2352.0843960000002</v>
      </c>
      <c r="BL10" s="217">
        <f t="shared" ca="1" si="30"/>
        <v>2386.6132499999999</v>
      </c>
      <c r="BM10" s="218">
        <f t="shared" ca="1" si="31"/>
        <v>-7.2865703996003971E-3</v>
      </c>
      <c r="BO10" s="220">
        <f t="shared" ca="1" si="4"/>
        <v>1</v>
      </c>
      <c r="BP10" s="220">
        <f t="shared" ca="1" si="5"/>
        <v>0</v>
      </c>
      <c r="BQ10" s="220">
        <f t="shared" ca="1" si="6"/>
        <v>0</v>
      </c>
      <c r="BR10" s="221">
        <f t="shared" ca="1" si="7"/>
        <v>0.57740000000000002</v>
      </c>
      <c r="BS10" s="222">
        <f t="shared" ca="1" si="32"/>
        <v>1</v>
      </c>
      <c r="BT10" s="220">
        <f t="shared" ca="1" si="8"/>
        <v>1</v>
      </c>
      <c r="BU10" s="220">
        <f t="shared" ca="1" si="9"/>
        <v>0</v>
      </c>
      <c r="BV10" s="220">
        <f t="shared" ca="1" si="10"/>
        <v>0</v>
      </c>
      <c r="BW10" s="221">
        <f t="shared" ca="1" si="11"/>
        <v>0.57740000000000002</v>
      </c>
      <c r="BX10" s="222">
        <f t="shared" ca="1" si="33"/>
        <v>1</v>
      </c>
      <c r="BY10" s="220" t="e">
        <f t="shared" ca="1" si="12"/>
        <v>#DIV/0!</v>
      </c>
      <c r="BZ10" s="220" t="e">
        <f t="shared" ca="1" si="13"/>
        <v>#DIV/0!</v>
      </c>
      <c r="CA10" s="220" t="e">
        <f t="shared" ca="1" si="14"/>
        <v>#DIV/0!</v>
      </c>
      <c r="CB10" s="221" t="e">
        <f t="shared" ca="1" si="15"/>
        <v>#DIV/0!</v>
      </c>
      <c r="CC10" s="222">
        <f t="shared" ca="1" si="34"/>
        <v>-1</v>
      </c>
      <c r="CD10" s="220">
        <f t="shared" ca="1" si="16"/>
        <v>0.99793327428402712</v>
      </c>
      <c r="CE10" s="220">
        <f t="shared" ca="1" si="17"/>
        <v>0</v>
      </c>
      <c r="CF10" s="220">
        <f t="shared" ca="1" si="18"/>
        <v>2.0667257159728372E-3</v>
      </c>
      <c r="CG10" s="221">
        <f t="shared" ca="1" si="19"/>
        <v>0.57859312075583114</v>
      </c>
      <c r="CH10" s="222">
        <f t="shared" ca="1" si="35"/>
        <v>0.99793327428402712</v>
      </c>
      <c r="CI10" s="223" t="e">
        <f t="shared" ref="CI10:CI57" ca="1" si="49">INDIRECT("R"&amp;ROW(CI10)&amp;"C"&amp;(COLUMN(INDIRECT(X$3&amp;ROW(CI10),TRUE))+29),FALSE)</f>
        <v>#REF!</v>
      </c>
      <c r="CJ10" s="223" t="e">
        <f t="shared" ca="1" si="36"/>
        <v>#REF!</v>
      </c>
      <c r="CK10" s="223" t="e">
        <f t="shared" ca="1" si="37"/>
        <v>#REF!</v>
      </c>
      <c r="CL10" s="227" t="e">
        <f t="shared" ca="1" si="38"/>
        <v>#REF!</v>
      </c>
      <c r="CM10" s="220" t="e">
        <f t="shared" ca="1" si="39"/>
        <v>#REF!</v>
      </c>
      <c r="CN10" s="220" t="e">
        <f t="shared" ca="1" si="40"/>
        <v>#REF!</v>
      </c>
      <c r="CO10" s="221" t="e">
        <f t="shared" ca="1" si="20"/>
        <v>#REF!</v>
      </c>
      <c r="CP10" s="222">
        <f t="shared" ca="1" si="41"/>
        <v>-1</v>
      </c>
      <c r="CQ10" s="220">
        <f t="shared" ca="1" si="21"/>
        <v>0.56791346232756068</v>
      </c>
      <c r="CR10" s="220">
        <f t="shared" ca="1" si="22"/>
        <v>3.2744225151216028E-2</v>
      </c>
      <c r="CS10" s="220">
        <f t="shared" ca="1" si="23"/>
        <v>0.39934231252122343</v>
      </c>
      <c r="CT10" s="221">
        <f t="shared" ca="1" si="24"/>
        <v>0.78903380141619017</v>
      </c>
      <c r="CU10" s="222">
        <f t="shared" ca="1" si="42"/>
        <v>0.56791346232756068</v>
      </c>
      <c r="CW10" s="219">
        <f t="shared" ca="1" si="43"/>
        <v>1.8275787787062434</v>
      </c>
      <c r="CX10" s="221">
        <f t="shared" ca="1" si="44"/>
        <v>1.1297807339762995</v>
      </c>
      <c r="CY10" s="219">
        <f t="shared" ca="1" si="45"/>
        <v>0.66726607154325346</v>
      </c>
      <c r="CZ10" s="219">
        <f t="shared" ca="1" si="46"/>
        <v>5.4513953344471261E-2</v>
      </c>
      <c r="DA10" s="225">
        <f t="shared" ca="1" si="47"/>
        <v>2528.3745276935174</v>
      </c>
      <c r="DB10" s="226"/>
      <c r="DC10" s="225">
        <f t="shared" ca="1" si="48"/>
        <v>2224894.8388389815</v>
      </c>
    </row>
    <row r="11" spans="1:108" ht="15" x14ac:dyDescent="0.3">
      <c r="A11" s="207"/>
      <c r="B11" s="207"/>
      <c r="C11" s="208"/>
      <c r="D11" s="209" t="s">
        <v>281</v>
      </c>
      <c r="E11" s="210"/>
      <c r="F11" s="212"/>
      <c r="G11" s="211"/>
      <c r="H11" s="228"/>
      <c r="I11" s="207">
        <v>6.05</v>
      </c>
      <c r="J11" s="207">
        <v>6.05</v>
      </c>
      <c r="K11" s="207">
        <v>43000</v>
      </c>
      <c r="L11" s="207">
        <v>630</v>
      </c>
      <c r="M11" s="207">
        <v>5900</v>
      </c>
      <c r="N11" s="207">
        <v>900</v>
      </c>
      <c r="O11" s="209">
        <f t="shared" si="25"/>
        <v>1927.1969999999999</v>
      </c>
      <c r="P11" s="213"/>
      <c r="Q11" s="207">
        <v>78000</v>
      </c>
      <c r="R11" s="214"/>
      <c r="S11" s="207">
        <v>330</v>
      </c>
      <c r="T11" s="207"/>
      <c r="U11" s="209"/>
      <c r="V11" s="229"/>
      <c r="W11" s="207"/>
      <c r="X11" s="213"/>
      <c r="Y11" s="213"/>
      <c r="Z11" s="207">
        <v>356</v>
      </c>
      <c r="AA11" s="207">
        <v>4.2</v>
      </c>
      <c r="AB11" s="207">
        <v>76</v>
      </c>
      <c r="AC11" s="213"/>
      <c r="AD11" s="215"/>
      <c r="AE11" s="209"/>
      <c r="AF11" s="209"/>
      <c r="AG11" s="207" t="str">
        <f t="shared" ca="1" si="26"/>
        <v>W_ID_003_FS_001</v>
      </c>
      <c r="AH11" s="207">
        <f t="shared" ca="1" si="0"/>
        <v>0</v>
      </c>
      <c r="AI11" s="207">
        <f t="shared" ca="1" si="0"/>
        <v>0</v>
      </c>
      <c r="AJ11" s="207">
        <f t="shared" ca="1" si="0"/>
        <v>0</v>
      </c>
      <c r="AK11" s="207">
        <f t="shared" ca="1" si="0"/>
        <v>0</v>
      </c>
      <c r="AL11" s="207">
        <f t="shared" ca="1" si="0"/>
        <v>6.05</v>
      </c>
      <c r="AM11" s="213"/>
      <c r="AN11" s="207">
        <f t="shared" ca="1" si="1"/>
        <v>43000</v>
      </c>
      <c r="AO11" s="207">
        <f t="shared" ca="1" si="1"/>
        <v>630</v>
      </c>
      <c r="AP11" s="207">
        <f t="shared" ca="1" si="1"/>
        <v>5900</v>
      </c>
      <c r="AQ11" s="216">
        <f t="shared" ca="1" si="1"/>
        <v>900</v>
      </c>
      <c r="AR11" s="207">
        <f t="shared" ca="1" si="1"/>
        <v>1927.1969999999999</v>
      </c>
      <c r="AS11" s="207">
        <f t="shared" ca="1" si="1"/>
        <v>0</v>
      </c>
      <c r="AT11" s="207">
        <f t="shared" ca="1" si="1"/>
        <v>78000</v>
      </c>
      <c r="AU11" s="207">
        <f t="shared" ca="1" si="1"/>
        <v>0</v>
      </c>
      <c r="AV11" s="207">
        <f t="shared" ca="1" si="1"/>
        <v>330</v>
      </c>
      <c r="AW11" s="207">
        <f t="shared" ca="1" si="1"/>
        <v>0</v>
      </c>
      <c r="AX11" s="207">
        <f t="shared" ca="1" si="1"/>
        <v>0</v>
      </c>
      <c r="AY11" s="207">
        <f t="shared" ca="1" si="1"/>
        <v>0</v>
      </c>
      <c r="AZ11" s="207">
        <f t="shared" ca="1" si="1"/>
        <v>0</v>
      </c>
      <c r="BA11" s="207">
        <f t="shared" ca="1" si="1"/>
        <v>0</v>
      </c>
      <c r="BB11" s="207">
        <f t="shared" ca="1" si="1"/>
        <v>0</v>
      </c>
      <c r="BC11" s="207">
        <f t="shared" ca="1" si="1"/>
        <v>356</v>
      </c>
      <c r="BD11" s="207">
        <f t="shared" ca="1" si="2"/>
        <v>4.2</v>
      </c>
      <c r="BE11" s="207">
        <f t="shared" ca="1" si="2"/>
        <v>76</v>
      </c>
      <c r="BF11" s="207">
        <f t="shared" ca="1" si="2"/>
        <v>0</v>
      </c>
      <c r="BG11" s="207">
        <f t="shared" ca="1" si="2"/>
        <v>0</v>
      </c>
      <c r="BH11" s="207">
        <f t="shared" ca="1" si="3"/>
        <v>0</v>
      </c>
      <c r="BI11" s="207">
        <f t="shared" ca="1" si="27"/>
        <v>99</v>
      </c>
      <c r="BJ11" s="207" t="str">
        <f t="shared" ca="1" si="28"/>
        <v/>
      </c>
      <c r="BK11" s="217">
        <f t="shared" ca="1" si="29"/>
        <v>2257.7755441209301</v>
      </c>
      <c r="BL11" s="217">
        <f t="shared" ca="1" si="30"/>
        <v>2207.2506000000003</v>
      </c>
      <c r="BM11" s="218">
        <f t="shared" ca="1" si="31"/>
        <v>1.1315710701370848E-2</v>
      </c>
      <c r="BO11" s="220">
        <f t="shared" ca="1" si="4"/>
        <v>1</v>
      </c>
      <c r="BP11" s="220">
        <f t="shared" ca="1" si="5"/>
        <v>0</v>
      </c>
      <c r="BQ11" s="220">
        <f t="shared" ca="1" si="6"/>
        <v>0</v>
      </c>
      <c r="BR11" s="221">
        <f t="shared" ca="1" si="7"/>
        <v>0.57740000000000002</v>
      </c>
      <c r="BS11" s="222">
        <f t="shared" ca="1" si="32"/>
        <v>1</v>
      </c>
      <c r="BT11" s="220">
        <f t="shared" ca="1" si="8"/>
        <v>1</v>
      </c>
      <c r="BU11" s="220">
        <f t="shared" ca="1" si="9"/>
        <v>0</v>
      </c>
      <c r="BV11" s="220">
        <f t="shared" ca="1" si="10"/>
        <v>0</v>
      </c>
      <c r="BW11" s="221">
        <f t="shared" ca="1" si="11"/>
        <v>0.57740000000000002</v>
      </c>
      <c r="BX11" s="222">
        <f t="shared" ca="1" si="33"/>
        <v>1</v>
      </c>
      <c r="BY11" s="220" t="e">
        <f t="shared" ca="1" si="12"/>
        <v>#DIV/0!</v>
      </c>
      <c r="BZ11" s="220" t="e">
        <f t="shared" ca="1" si="13"/>
        <v>#DIV/0!</v>
      </c>
      <c r="CA11" s="220" t="e">
        <f t="shared" ca="1" si="14"/>
        <v>#DIV/0!</v>
      </c>
      <c r="CB11" s="221" t="e">
        <f t="shared" ca="1" si="15"/>
        <v>#DIV/0!</v>
      </c>
      <c r="CC11" s="222">
        <f t="shared" ca="1" si="34"/>
        <v>-1</v>
      </c>
      <c r="CD11" s="220">
        <f t="shared" ca="1" si="16"/>
        <v>0.99578705476828799</v>
      </c>
      <c r="CE11" s="220">
        <f t="shared" ca="1" si="17"/>
        <v>4.2129452317119873E-3</v>
      </c>
      <c r="CF11" s="220">
        <f t="shared" ca="1" si="18"/>
        <v>0</v>
      </c>
      <c r="CG11" s="221">
        <f t="shared" ca="1" si="19"/>
        <v>0.57496744542320954</v>
      </c>
      <c r="CH11" s="222">
        <f t="shared" ca="1" si="35"/>
        <v>0.99578705476828799</v>
      </c>
      <c r="CI11" s="223" t="e">
        <f t="shared" ca="1" si="49"/>
        <v>#REF!</v>
      </c>
      <c r="CJ11" s="223" t="e">
        <f t="shared" ca="1" si="36"/>
        <v>#REF!</v>
      </c>
      <c r="CK11" s="223" t="e">
        <f t="shared" ca="1" si="37"/>
        <v>#REF!</v>
      </c>
      <c r="CL11" s="227" t="e">
        <f t="shared" ca="1" si="38"/>
        <v>#REF!</v>
      </c>
      <c r="CM11" s="220" t="e">
        <f t="shared" ca="1" si="39"/>
        <v>#REF!</v>
      </c>
      <c r="CN11" s="220" t="e">
        <f t="shared" ca="1" si="40"/>
        <v>#REF!</v>
      </c>
      <c r="CO11" s="221" t="e">
        <f t="shared" ca="1" si="20"/>
        <v>#REF!</v>
      </c>
      <c r="CP11" s="222">
        <f t="shared" ca="1" si="41"/>
        <v>-1</v>
      </c>
      <c r="CQ11" s="220">
        <f t="shared" ca="1" si="21"/>
        <v>0.54224464060529631</v>
      </c>
      <c r="CR11" s="220">
        <f t="shared" ca="1" si="22"/>
        <v>7.9445145018915517E-2</v>
      </c>
      <c r="CS11" s="220">
        <f t="shared" ca="1" si="23"/>
        <v>0.37831021437578816</v>
      </c>
      <c r="CT11" s="221">
        <f t="shared" ca="1" si="24"/>
        <v>0.74992686002522069</v>
      </c>
      <c r="CU11" s="222">
        <f t="shared" ca="1" si="42"/>
        <v>0.54224464060529631</v>
      </c>
      <c r="CW11" s="219">
        <f t="shared" ca="1" si="43"/>
        <v>2.6444385894678386</v>
      </c>
      <c r="CX11" s="221">
        <f t="shared" ca="1" si="44"/>
        <v>1.8278290872650191</v>
      </c>
      <c r="CY11" s="219">
        <f t="shared" ca="1" si="45"/>
        <v>0.60402684563758391</v>
      </c>
      <c r="CZ11" s="219">
        <f t="shared" ca="1" si="46"/>
        <v>0.12778904665314403</v>
      </c>
      <c r="DA11" s="225">
        <f t="shared" ca="1" si="47"/>
        <v>1670.443708727375</v>
      </c>
      <c r="DB11" s="226"/>
      <c r="DC11" s="225">
        <f t="shared" ca="1" si="48"/>
        <v>380907.58229252207</v>
      </c>
    </row>
    <row r="12" spans="1:108" ht="15" x14ac:dyDescent="0.3">
      <c r="A12" s="207"/>
      <c r="B12" s="207"/>
      <c r="C12" s="208"/>
      <c r="D12" s="209" t="s">
        <v>282</v>
      </c>
      <c r="E12" s="210"/>
      <c r="F12" s="212"/>
      <c r="G12" s="212"/>
      <c r="H12" s="228"/>
      <c r="I12" s="207">
        <v>6.34</v>
      </c>
      <c r="J12" s="207">
        <v>6.34</v>
      </c>
      <c r="K12" s="207">
        <v>42000</v>
      </c>
      <c r="L12" s="207">
        <v>670</v>
      </c>
      <c r="M12" s="207">
        <v>5800</v>
      </c>
      <c r="N12" s="207">
        <v>880</v>
      </c>
      <c r="O12" s="209">
        <f t="shared" si="25"/>
        <v>1884.3704</v>
      </c>
      <c r="P12" s="213"/>
      <c r="Q12" s="207">
        <v>75000</v>
      </c>
      <c r="R12" s="214"/>
      <c r="S12" s="207">
        <v>320</v>
      </c>
      <c r="T12" s="207">
        <v>21</v>
      </c>
      <c r="U12" s="209"/>
      <c r="V12" s="229"/>
      <c r="W12" s="207"/>
      <c r="X12" s="213"/>
      <c r="Y12" s="213"/>
      <c r="Z12" s="207">
        <v>350</v>
      </c>
      <c r="AA12" s="207">
        <v>4.0999999999999996</v>
      </c>
      <c r="AB12" s="207">
        <v>30</v>
      </c>
      <c r="AC12" s="213"/>
      <c r="AD12" s="212"/>
      <c r="AE12" s="209"/>
      <c r="AF12" s="209"/>
      <c r="AG12" s="207" t="str">
        <f t="shared" ca="1" si="26"/>
        <v>W_ID_003_FS_002</v>
      </c>
      <c r="AH12" s="207">
        <f t="shared" ca="1" si="0"/>
        <v>0</v>
      </c>
      <c r="AI12" s="207">
        <f t="shared" ca="1" si="0"/>
        <v>0</v>
      </c>
      <c r="AJ12" s="207">
        <f t="shared" ca="1" si="0"/>
        <v>0</v>
      </c>
      <c r="AK12" s="207">
        <f t="shared" ca="1" si="0"/>
        <v>0</v>
      </c>
      <c r="AL12" s="207">
        <f t="shared" ca="1" si="0"/>
        <v>6.34</v>
      </c>
      <c r="AM12" s="213"/>
      <c r="AN12" s="207">
        <f t="shared" ca="1" si="1"/>
        <v>42000</v>
      </c>
      <c r="AO12" s="207">
        <f t="shared" ca="1" si="1"/>
        <v>670</v>
      </c>
      <c r="AP12" s="207">
        <f t="shared" ca="1" si="1"/>
        <v>5800</v>
      </c>
      <c r="AQ12" s="216">
        <f t="shared" ca="1" si="1"/>
        <v>880</v>
      </c>
      <c r="AR12" s="207">
        <f t="shared" ca="1" si="1"/>
        <v>1884.3704</v>
      </c>
      <c r="AS12" s="207">
        <f t="shared" ca="1" si="1"/>
        <v>0</v>
      </c>
      <c r="AT12" s="207">
        <f t="shared" ca="1" si="1"/>
        <v>75000</v>
      </c>
      <c r="AU12" s="207">
        <f t="shared" ca="1" si="1"/>
        <v>0</v>
      </c>
      <c r="AV12" s="207">
        <f t="shared" ca="1" si="1"/>
        <v>320</v>
      </c>
      <c r="AW12" s="207">
        <f t="shared" ca="1" si="1"/>
        <v>21</v>
      </c>
      <c r="AX12" s="207">
        <f t="shared" ca="1" si="1"/>
        <v>0</v>
      </c>
      <c r="AY12" s="207">
        <f t="shared" ca="1" si="1"/>
        <v>0</v>
      </c>
      <c r="AZ12" s="207">
        <f t="shared" ca="1" si="1"/>
        <v>0</v>
      </c>
      <c r="BA12" s="207">
        <f t="shared" ca="1" si="1"/>
        <v>0</v>
      </c>
      <c r="BB12" s="207">
        <f t="shared" ca="1" si="1"/>
        <v>0</v>
      </c>
      <c r="BC12" s="207">
        <f t="shared" ca="1" si="1"/>
        <v>350</v>
      </c>
      <c r="BD12" s="207">
        <f t="shared" ca="1" si="2"/>
        <v>4.0999999999999996</v>
      </c>
      <c r="BE12" s="207">
        <f t="shared" ca="1" si="2"/>
        <v>30</v>
      </c>
      <c r="BF12" s="207">
        <f t="shared" ca="1" si="2"/>
        <v>0</v>
      </c>
      <c r="BG12" s="207">
        <f t="shared" ca="1" si="2"/>
        <v>0</v>
      </c>
      <c r="BH12" s="207">
        <f t="shared" ca="1" si="3"/>
        <v>0</v>
      </c>
      <c r="BI12" s="207">
        <f t="shared" ca="1" si="27"/>
        <v>99</v>
      </c>
      <c r="BJ12" s="207" t="str">
        <f t="shared" ca="1" si="28"/>
        <v/>
      </c>
      <c r="BK12" s="217">
        <f t="shared" ca="1" si="29"/>
        <v>2207.0154534314843</v>
      </c>
      <c r="BL12" s="217">
        <f t="shared" ca="1" si="30"/>
        <v>2122.75659</v>
      </c>
      <c r="BM12" s="218">
        <f t="shared" ca="1" si="31"/>
        <v>1.9460346315300803E-2</v>
      </c>
      <c r="BO12" s="220">
        <f t="shared" ca="1" si="4"/>
        <v>1</v>
      </c>
      <c r="BP12" s="220">
        <f t="shared" ca="1" si="5"/>
        <v>0</v>
      </c>
      <c r="BQ12" s="220">
        <f t="shared" ca="1" si="6"/>
        <v>0</v>
      </c>
      <c r="BR12" s="221">
        <f t="shared" ca="1" si="7"/>
        <v>0.57740000000000002</v>
      </c>
      <c r="BS12" s="222">
        <f t="shared" ca="1" si="32"/>
        <v>1</v>
      </c>
      <c r="BT12" s="220">
        <f t="shared" ca="1" si="8"/>
        <v>1</v>
      </c>
      <c r="BU12" s="220">
        <f t="shared" ca="1" si="9"/>
        <v>0</v>
      </c>
      <c r="BV12" s="220">
        <f t="shared" ca="1" si="10"/>
        <v>0</v>
      </c>
      <c r="BW12" s="221">
        <f t="shared" ca="1" si="11"/>
        <v>0.57740000000000002</v>
      </c>
      <c r="BX12" s="222">
        <f t="shared" ca="1" si="33"/>
        <v>1</v>
      </c>
      <c r="BY12" s="220" t="e">
        <f t="shared" ca="1" si="12"/>
        <v>#DIV/0!</v>
      </c>
      <c r="BZ12" s="220" t="e">
        <f t="shared" ca="1" si="13"/>
        <v>#DIV/0!</v>
      </c>
      <c r="CA12" s="220" t="e">
        <f t="shared" ca="1" si="14"/>
        <v>#DIV/0!</v>
      </c>
      <c r="CB12" s="221" t="e">
        <f t="shared" ca="1" si="15"/>
        <v>#DIV/0!</v>
      </c>
      <c r="CC12" s="222">
        <f t="shared" ca="1" si="34"/>
        <v>-1</v>
      </c>
      <c r="CD12" s="220">
        <f t="shared" ca="1" si="16"/>
        <v>0.99547391194701429</v>
      </c>
      <c r="CE12" s="220">
        <f t="shared" ca="1" si="17"/>
        <v>4.2473553576405938E-3</v>
      </c>
      <c r="CF12" s="220">
        <f t="shared" ca="1" si="18"/>
        <v>2.78732695345164E-4</v>
      </c>
      <c r="CG12" s="221">
        <f t="shared" ca="1" si="19"/>
        <v>0.57510848940152115</v>
      </c>
      <c r="CH12" s="222">
        <f t="shared" ca="1" si="35"/>
        <v>0.99547391194701429</v>
      </c>
      <c r="CI12" s="223" t="e">
        <f t="shared" ca="1" si="49"/>
        <v>#REF!</v>
      </c>
      <c r="CJ12" s="223" t="e">
        <f t="shared" ca="1" si="36"/>
        <v>#REF!</v>
      </c>
      <c r="CK12" s="223" t="e">
        <f t="shared" ca="1" si="37"/>
        <v>#REF!</v>
      </c>
      <c r="CL12" s="227" t="e">
        <f t="shared" ca="1" si="38"/>
        <v>#REF!</v>
      </c>
      <c r="CM12" s="220" t="e">
        <f t="shared" ca="1" si="39"/>
        <v>#REF!</v>
      </c>
      <c r="CN12" s="220" t="e">
        <f t="shared" ca="1" si="40"/>
        <v>#REF!</v>
      </c>
      <c r="CO12" s="221" t="e">
        <f t="shared" ca="1" si="20"/>
        <v>#REF!</v>
      </c>
      <c r="CP12" s="222">
        <f t="shared" ca="1" si="41"/>
        <v>-1</v>
      </c>
      <c r="CQ12" s="220">
        <f t="shared" ca="1" si="21"/>
        <v>0.53595495992326059</v>
      </c>
      <c r="CR12" s="220">
        <f t="shared" ca="1" si="22"/>
        <v>8.5497576940139194E-2</v>
      </c>
      <c r="CS12" s="220">
        <f t="shared" ca="1" si="23"/>
        <v>0.3785474631366002</v>
      </c>
      <c r="CT12" s="221">
        <f t="shared" ca="1" si="24"/>
        <v>0.74656914954352294</v>
      </c>
      <c r="CU12" s="222">
        <f t="shared" ca="1" si="42"/>
        <v>0.53595495992326059</v>
      </c>
      <c r="CW12" s="219">
        <f t="shared" ca="1" si="43"/>
        <v>2.7076669332514842</v>
      </c>
      <c r="CX12" s="221">
        <f t="shared" ca="1" si="44"/>
        <v>1.8887216118387156</v>
      </c>
      <c r="CY12" s="219">
        <f t="shared" ca="1" si="45"/>
        <v>0.60273972602739723</v>
      </c>
      <c r="CZ12" s="219">
        <f t="shared" ca="1" si="46"/>
        <v>0.1375770020533881</v>
      </c>
      <c r="DA12" s="225">
        <f t="shared" ca="1" si="47"/>
        <v>1569.4616548674396</v>
      </c>
      <c r="DB12" s="226"/>
      <c r="DC12" s="225">
        <f t="shared" ca="1" si="48"/>
        <v>291288.69034871669</v>
      </c>
      <c r="DD12" s="230"/>
    </row>
    <row r="13" spans="1:108" ht="15" x14ac:dyDescent="0.3">
      <c r="A13" s="207"/>
      <c r="B13" s="207"/>
      <c r="C13" s="208"/>
      <c r="D13" s="209" t="s">
        <v>283</v>
      </c>
      <c r="E13" s="210"/>
      <c r="F13" s="212"/>
      <c r="G13" s="211"/>
      <c r="H13" s="228"/>
      <c r="I13" s="207">
        <v>6.01</v>
      </c>
      <c r="J13" s="207">
        <v>6.01</v>
      </c>
      <c r="K13" s="207">
        <v>39000</v>
      </c>
      <c r="L13" s="207">
        <v>520</v>
      </c>
      <c r="M13" s="207">
        <v>5700</v>
      </c>
      <c r="N13" s="207">
        <v>800</v>
      </c>
      <c r="O13" s="209">
        <f t="shared" si="25"/>
        <v>1713.0639999999999</v>
      </c>
      <c r="P13" s="213"/>
      <c r="Q13" s="207"/>
      <c r="R13" s="214"/>
      <c r="S13" s="207"/>
      <c r="T13" s="207"/>
      <c r="U13" s="209"/>
      <c r="V13" s="229"/>
      <c r="W13" s="207"/>
      <c r="X13" s="213"/>
      <c r="Y13" s="213"/>
      <c r="Z13" s="207">
        <v>340</v>
      </c>
      <c r="AA13" s="207">
        <v>2.8</v>
      </c>
      <c r="AB13" s="207">
        <v>50</v>
      </c>
      <c r="AC13" s="213"/>
      <c r="AD13" s="215"/>
      <c r="AE13" s="209"/>
      <c r="AF13" s="209"/>
      <c r="AG13" s="207" t="str">
        <f t="shared" ca="1" si="26"/>
        <v/>
      </c>
      <c r="AH13" s="207">
        <f t="shared" ca="1" si="0"/>
        <v>0</v>
      </c>
      <c r="AI13" s="207">
        <f t="shared" ca="1" si="0"/>
        <v>0</v>
      </c>
      <c r="AJ13" s="207">
        <f t="shared" ca="1" si="0"/>
        <v>0</v>
      </c>
      <c r="AK13" s="207">
        <f t="shared" ca="1" si="0"/>
        <v>0</v>
      </c>
      <c r="AL13" s="207">
        <f t="shared" ca="1" si="0"/>
        <v>6.01</v>
      </c>
      <c r="AM13" s="213"/>
      <c r="AN13" s="207">
        <f t="shared" ca="1" si="1"/>
        <v>39000</v>
      </c>
      <c r="AO13" s="207">
        <f t="shared" ca="1" si="1"/>
        <v>520</v>
      </c>
      <c r="AP13" s="207">
        <f t="shared" ca="1" si="1"/>
        <v>5700</v>
      </c>
      <c r="AQ13" s="216">
        <f t="shared" ca="1" si="1"/>
        <v>800</v>
      </c>
      <c r="AR13" s="207">
        <f t="shared" ca="1" si="1"/>
        <v>1713.0639999999999</v>
      </c>
      <c r="AS13" s="207">
        <f t="shared" ca="1" si="1"/>
        <v>0</v>
      </c>
      <c r="AT13" s="207">
        <f t="shared" ca="1" si="1"/>
        <v>0</v>
      </c>
      <c r="AU13" s="207">
        <f t="shared" ca="1" si="1"/>
        <v>0</v>
      </c>
      <c r="AV13" s="207">
        <f t="shared" ca="1" si="1"/>
        <v>0</v>
      </c>
      <c r="AW13" s="207">
        <f t="shared" ca="1" si="1"/>
        <v>0</v>
      </c>
      <c r="AX13" s="207">
        <f t="shared" ca="1" si="1"/>
        <v>0</v>
      </c>
      <c r="AY13" s="207">
        <f t="shared" ca="1" si="1"/>
        <v>0</v>
      </c>
      <c r="AZ13" s="207">
        <f t="shared" ca="1" si="1"/>
        <v>0</v>
      </c>
      <c r="BA13" s="207">
        <f t="shared" ca="1" si="1"/>
        <v>0</v>
      </c>
      <c r="BB13" s="207">
        <f t="shared" ca="1" si="1"/>
        <v>0</v>
      </c>
      <c r="BC13" s="207">
        <f t="shared" ca="1" si="1"/>
        <v>340</v>
      </c>
      <c r="BD13" s="207">
        <f t="shared" ca="1" si="2"/>
        <v>2.8</v>
      </c>
      <c r="BE13" s="207">
        <f t="shared" ca="1" si="2"/>
        <v>50</v>
      </c>
      <c r="BF13" s="207">
        <f t="shared" ca="1" si="2"/>
        <v>0</v>
      </c>
      <c r="BG13" s="207">
        <f t="shared" ca="1" si="2"/>
        <v>0</v>
      </c>
      <c r="BH13" s="207">
        <f t="shared" ca="1" si="3"/>
        <v>0</v>
      </c>
      <c r="BI13" s="207">
        <f t="shared" ca="1" si="27"/>
        <v>99</v>
      </c>
      <c r="BJ13" s="207" t="str">
        <f t="shared" ca="1" si="28"/>
        <v/>
      </c>
      <c r="BK13" s="217">
        <f t="shared" ca="1" si="29"/>
        <v>2061.8258694193228</v>
      </c>
      <c r="BL13" s="217">
        <f t="shared" ca="1" si="30"/>
        <v>0</v>
      </c>
      <c r="BM13" s="218">
        <f t="shared" ca="1" si="31"/>
        <v>1</v>
      </c>
      <c r="BO13" s="220" t="e">
        <f t="shared" ca="1" si="4"/>
        <v>#DIV/0!</v>
      </c>
      <c r="BP13" s="220" t="e">
        <f t="shared" ca="1" si="5"/>
        <v>#DIV/0!</v>
      </c>
      <c r="BQ13" s="220" t="e">
        <f t="shared" ca="1" si="6"/>
        <v>#DIV/0!</v>
      </c>
      <c r="BR13" s="221" t="e">
        <f t="shared" ca="1" si="7"/>
        <v>#DIV/0!</v>
      </c>
      <c r="BS13" s="222">
        <f t="shared" ca="1" si="32"/>
        <v>-1</v>
      </c>
      <c r="BT13" s="220" t="e">
        <f t="shared" ca="1" si="8"/>
        <v>#DIV/0!</v>
      </c>
      <c r="BU13" s="220" t="e">
        <f t="shared" ca="1" si="9"/>
        <v>#DIV/0!</v>
      </c>
      <c r="BV13" s="220" t="e">
        <f t="shared" ca="1" si="10"/>
        <v>#DIV/0!</v>
      </c>
      <c r="BW13" s="221" t="e">
        <f t="shared" ca="1" si="11"/>
        <v>#DIV/0!</v>
      </c>
      <c r="BX13" s="222">
        <f t="shared" ca="1" si="33"/>
        <v>-1</v>
      </c>
      <c r="BY13" s="220" t="e">
        <f t="shared" ca="1" si="12"/>
        <v>#DIV/0!</v>
      </c>
      <c r="BZ13" s="220" t="e">
        <f t="shared" ca="1" si="13"/>
        <v>#DIV/0!</v>
      </c>
      <c r="CA13" s="220" t="e">
        <f t="shared" ca="1" si="14"/>
        <v>#DIV/0!</v>
      </c>
      <c r="CB13" s="221" t="e">
        <f t="shared" ca="1" si="15"/>
        <v>#DIV/0!</v>
      </c>
      <c r="CC13" s="222">
        <f t="shared" ca="1" si="34"/>
        <v>-1</v>
      </c>
      <c r="CD13" s="220" t="e">
        <f t="shared" ca="1" si="16"/>
        <v>#DIV/0!</v>
      </c>
      <c r="CE13" s="220" t="e">
        <f t="shared" ca="1" si="17"/>
        <v>#DIV/0!</v>
      </c>
      <c r="CF13" s="220" t="e">
        <f t="shared" ca="1" si="18"/>
        <v>#DIV/0!</v>
      </c>
      <c r="CG13" s="221" t="e">
        <f t="shared" ca="1" si="19"/>
        <v>#DIV/0!</v>
      </c>
      <c r="CH13" s="222">
        <f t="shared" ca="1" si="35"/>
        <v>-1</v>
      </c>
      <c r="CI13" s="223" t="e">
        <f t="shared" ca="1" si="49"/>
        <v>#REF!</v>
      </c>
      <c r="CJ13" s="223" t="e">
        <f t="shared" ca="1" si="36"/>
        <v>#REF!</v>
      </c>
      <c r="CK13" s="223" t="e">
        <f t="shared" ca="1" si="37"/>
        <v>#REF!</v>
      </c>
      <c r="CL13" s="227" t="e">
        <f t="shared" ca="1" si="38"/>
        <v>#REF!</v>
      </c>
      <c r="CM13" s="220" t="e">
        <f t="shared" ca="1" si="39"/>
        <v>#REF!</v>
      </c>
      <c r="CN13" s="220" t="e">
        <f t="shared" ca="1" si="40"/>
        <v>#REF!</v>
      </c>
      <c r="CO13" s="221" t="e">
        <f t="shared" ca="1" si="20"/>
        <v>#REF!</v>
      </c>
      <c r="CP13" s="222">
        <f t="shared" ca="1" si="41"/>
        <v>-1</v>
      </c>
      <c r="CQ13" s="220">
        <f t="shared" ca="1" si="21"/>
        <v>0.5380477630361169</v>
      </c>
      <c r="CR13" s="220">
        <f t="shared" ca="1" si="22"/>
        <v>7.1739701738148906E-2</v>
      </c>
      <c r="CS13" s="220">
        <f t="shared" ca="1" si="23"/>
        <v>0.39021253522573424</v>
      </c>
      <c r="CT13" s="221">
        <f t="shared" ca="1" si="24"/>
        <v>0.76124719280220932</v>
      </c>
      <c r="CU13" s="222">
        <f t="shared" ca="1" si="42"/>
        <v>0.5380477630361169</v>
      </c>
      <c r="CW13" s="219">
        <f t="shared" ca="1" si="43"/>
        <v>2.5289167002776543</v>
      </c>
      <c r="CX13" s="221">
        <f t="shared" ca="1" si="44"/>
        <v>1.6761318315971065</v>
      </c>
      <c r="CY13" s="219">
        <f t="shared" ca="1" si="45"/>
        <v>0.58394160583941601</v>
      </c>
      <c r="CZ13" s="219">
        <f t="shared" ca="1" si="46"/>
        <v>0.11764705882352941</v>
      </c>
      <c r="DA13" s="225">
        <f t="shared" ca="1" si="47"/>
        <v>1216.066039147855</v>
      </c>
      <c r="DB13" s="226"/>
      <c r="DC13" s="225">
        <f t="shared" ca="1" si="48"/>
        <v>96851.450409202967</v>
      </c>
      <c r="DD13" s="230"/>
    </row>
    <row r="14" spans="1:108" ht="15" x14ac:dyDescent="0.3">
      <c r="A14" s="207"/>
      <c r="B14" s="207"/>
      <c r="C14" s="208"/>
      <c r="D14" s="209" t="s">
        <v>284</v>
      </c>
      <c r="E14" s="210"/>
      <c r="F14" s="212"/>
      <c r="G14" s="212"/>
      <c r="H14" s="228"/>
      <c r="I14" s="207"/>
      <c r="J14" s="207"/>
      <c r="K14" s="207">
        <v>40000</v>
      </c>
      <c r="L14" s="207">
        <v>490</v>
      </c>
      <c r="M14" s="207">
        <v>5900</v>
      </c>
      <c r="N14" s="207">
        <v>800</v>
      </c>
      <c r="O14" s="209">
        <f t="shared" si="25"/>
        <v>1713.0639999999999</v>
      </c>
      <c r="P14" s="213"/>
      <c r="Q14" s="207"/>
      <c r="R14" s="214"/>
      <c r="S14" s="207"/>
      <c r="T14" s="207"/>
      <c r="U14" s="209"/>
      <c r="V14" s="229"/>
      <c r="W14" s="207"/>
      <c r="X14" s="213"/>
      <c r="Y14" s="213"/>
      <c r="Z14" s="207">
        <v>340</v>
      </c>
      <c r="AA14" s="207">
        <v>2.8</v>
      </c>
      <c r="AB14" s="207">
        <v>32</v>
      </c>
      <c r="AC14" s="213"/>
      <c r="AD14" s="212"/>
      <c r="AE14" s="209"/>
      <c r="AF14" s="209"/>
      <c r="AG14" s="207" t="str">
        <f t="shared" ca="1" si="26"/>
        <v/>
      </c>
      <c r="AH14" s="207">
        <f t="shared" ca="1" si="0"/>
        <v>0</v>
      </c>
      <c r="AI14" s="207">
        <f t="shared" ca="1" si="0"/>
        <v>0</v>
      </c>
      <c r="AJ14" s="207">
        <f t="shared" ca="1" si="0"/>
        <v>0</v>
      </c>
      <c r="AK14" s="207">
        <f t="shared" ca="1" si="0"/>
        <v>0</v>
      </c>
      <c r="AL14" s="207">
        <f t="shared" ca="1" si="0"/>
        <v>0</v>
      </c>
      <c r="AM14" s="213"/>
      <c r="AN14" s="207">
        <f t="shared" ca="1" si="1"/>
        <v>40000</v>
      </c>
      <c r="AO14" s="207">
        <f t="shared" ca="1" si="1"/>
        <v>490</v>
      </c>
      <c r="AP14" s="207">
        <f t="shared" ca="1" si="1"/>
        <v>5900</v>
      </c>
      <c r="AQ14" s="216">
        <f t="shared" ca="1" si="1"/>
        <v>800</v>
      </c>
      <c r="AR14" s="207">
        <f t="shared" ca="1" si="1"/>
        <v>1713.0639999999999</v>
      </c>
      <c r="AS14" s="207">
        <f t="shared" ca="1" si="1"/>
        <v>0</v>
      </c>
      <c r="AT14" s="207">
        <f t="shared" ca="1" si="1"/>
        <v>0</v>
      </c>
      <c r="AU14" s="207">
        <f t="shared" ca="1" si="1"/>
        <v>0</v>
      </c>
      <c r="AV14" s="207">
        <f t="shared" ca="1" si="1"/>
        <v>0</v>
      </c>
      <c r="AW14" s="207">
        <f t="shared" ca="1" si="1"/>
        <v>0</v>
      </c>
      <c r="AX14" s="207">
        <f t="shared" ca="1" si="1"/>
        <v>0</v>
      </c>
      <c r="AY14" s="207">
        <f t="shared" ca="1" si="1"/>
        <v>0</v>
      </c>
      <c r="AZ14" s="207">
        <f t="shared" ca="1" si="1"/>
        <v>0</v>
      </c>
      <c r="BA14" s="207">
        <f t="shared" ca="1" si="1"/>
        <v>0</v>
      </c>
      <c r="BB14" s="207">
        <f t="shared" ca="1" si="1"/>
        <v>0</v>
      </c>
      <c r="BC14" s="207">
        <f t="shared" ca="1" si="1"/>
        <v>340</v>
      </c>
      <c r="BD14" s="207">
        <f t="shared" ca="1" si="2"/>
        <v>2.8</v>
      </c>
      <c r="BE14" s="207">
        <f t="shared" ca="1" si="2"/>
        <v>32</v>
      </c>
      <c r="BF14" s="207">
        <f t="shared" ca="1" si="2"/>
        <v>0</v>
      </c>
      <c r="BG14" s="207">
        <f t="shared" ca="1" si="2"/>
        <v>0</v>
      </c>
      <c r="BH14" s="207">
        <f t="shared" ca="1" si="3"/>
        <v>0</v>
      </c>
      <c r="BI14" s="207">
        <f t="shared" ca="1" si="27"/>
        <v>99</v>
      </c>
      <c r="BJ14" s="207" t="str">
        <f t="shared" ca="1" si="28"/>
        <v/>
      </c>
      <c r="BK14" s="217">
        <f t="shared" ca="1" si="29"/>
        <v>2113.8932199999999</v>
      </c>
      <c r="BL14" s="217">
        <f t="shared" ca="1" si="30"/>
        <v>0</v>
      </c>
      <c r="BM14" s="218">
        <f t="shared" ca="1" si="31"/>
        <v>1</v>
      </c>
      <c r="BN14" s="231"/>
      <c r="BO14" s="220" t="e">
        <f t="shared" ca="1" si="4"/>
        <v>#DIV/0!</v>
      </c>
      <c r="BP14" s="220" t="e">
        <f t="shared" ca="1" si="5"/>
        <v>#DIV/0!</v>
      </c>
      <c r="BQ14" s="220" t="e">
        <f t="shared" ca="1" si="6"/>
        <v>#DIV/0!</v>
      </c>
      <c r="BR14" s="221" t="e">
        <f t="shared" ca="1" si="7"/>
        <v>#DIV/0!</v>
      </c>
      <c r="BS14" s="222">
        <f t="shared" ca="1" si="32"/>
        <v>-1</v>
      </c>
      <c r="BT14" s="220" t="e">
        <f t="shared" ca="1" si="8"/>
        <v>#DIV/0!</v>
      </c>
      <c r="BU14" s="220" t="e">
        <f t="shared" ca="1" si="9"/>
        <v>#DIV/0!</v>
      </c>
      <c r="BV14" s="220" t="e">
        <f t="shared" ca="1" si="10"/>
        <v>#DIV/0!</v>
      </c>
      <c r="BW14" s="221" t="e">
        <f t="shared" ca="1" si="11"/>
        <v>#DIV/0!</v>
      </c>
      <c r="BX14" s="222">
        <f t="shared" ca="1" si="33"/>
        <v>-1</v>
      </c>
      <c r="BY14" s="220" t="e">
        <f t="shared" ca="1" si="12"/>
        <v>#DIV/0!</v>
      </c>
      <c r="BZ14" s="220" t="e">
        <f t="shared" ca="1" si="13"/>
        <v>#DIV/0!</v>
      </c>
      <c r="CA14" s="220" t="e">
        <f t="shared" ca="1" si="14"/>
        <v>#DIV/0!</v>
      </c>
      <c r="CB14" s="221" t="e">
        <f t="shared" ca="1" si="15"/>
        <v>#DIV/0!</v>
      </c>
      <c r="CC14" s="222">
        <f t="shared" ca="1" si="34"/>
        <v>-1</v>
      </c>
      <c r="CD14" s="220" t="e">
        <f t="shared" ca="1" si="16"/>
        <v>#DIV/0!</v>
      </c>
      <c r="CE14" s="220" t="e">
        <f t="shared" ca="1" si="17"/>
        <v>#DIV/0!</v>
      </c>
      <c r="CF14" s="220" t="e">
        <f t="shared" ca="1" si="18"/>
        <v>#DIV/0!</v>
      </c>
      <c r="CG14" s="221" t="e">
        <f t="shared" ca="1" si="19"/>
        <v>#DIV/0!</v>
      </c>
      <c r="CH14" s="222">
        <f t="shared" ca="1" si="35"/>
        <v>-1</v>
      </c>
      <c r="CI14" s="223" t="e">
        <f t="shared" ca="1" si="49"/>
        <v>#REF!</v>
      </c>
      <c r="CJ14" s="223" t="e">
        <f t="shared" ca="1" si="36"/>
        <v>#REF!</v>
      </c>
      <c r="CK14" s="223" t="e">
        <f t="shared" ca="1" si="37"/>
        <v>#REF!</v>
      </c>
      <c r="CL14" s="227" t="e">
        <f t="shared" ca="1" si="38"/>
        <v>#REF!</v>
      </c>
      <c r="CM14" s="220" t="e">
        <f t="shared" ca="1" si="39"/>
        <v>#REF!</v>
      </c>
      <c r="CN14" s="220" t="e">
        <f t="shared" ca="1" si="40"/>
        <v>#REF!</v>
      </c>
      <c r="CO14" s="221" t="e">
        <f t="shared" ca="1" si="20"/>
        <v>#REF!</v>
      </c>
      <c r="CP14" s="222">
        <f t="shared" ca="1" si="41"/>
        <v>-1</v>
      </c>
      <c r="CQ14" s="220">
        <f t="shared" ca="1" si="21"/>
        <v>0.54656552997222385</v>
      </c>
      <c r="CR14" s="220">
        <f t="shared" ca="1" si="22"/>
        <v>6.6954277421597416E-2</v>
      </c>
      <c r="CS14" s="220">
        <f t="shared" ca="1" si="23"/>
        <v>0.38648019260617872</v>
      </c>
      <c r="CT14" s="221">
        <f t="shared" ca="1" si="24"/>
        <v>0.7618556154083167</v>
      </c>
      <c r="CU14" s="222">
        <f t="shared" ca="1" si="42"/>
        <v>0.54656552997222385</v>
      </c>
      <c r="CW14" s="219">
        <f t="shared" ca="1" si="43"/>
        <v>2.4773021730650839</v>
      </c>
      <c r="CX14" s="221">
        <f t="shared" ca="1" si="44"/>
        <v>1.6095401484148835</v>
      </c>
      <c r="CY14" s="219">
        <f t="shared" ca="1" si="45"/>
        <v>0.57553956834532372</v>
      </c>
      <c r="CZ14" s="219">
        <f t="shared" ca="1" si="46"/>
        <v>0.10913140311804009</v>
      </c>
      <c r="DA14" s="225">
        <f t="shared" ca="1" si="47"/>
        <v>1216.066039147855</v>
      </c>
      <c r="DB14" s="226"/>
      <c r="DC14" s="225">
        <f t="shared" ca="1" si="48"/>
        <v>96851.450409202967</v>
      </c>
      <c r="DD14" s="230"/>
    </row>
    <row r="15" spans="1:108" ht="15" x14ac:dyDescent="0.3">
      <c r="A15" s="207"/>
      <c r="B15" s="207"/>
      <c r="C15" s="208"/>
      <c r="D15" s="209" t="s">
        <v>285</v>
      </c>
      <c r="E15" s="210"/>
      <c r="F15" s="212"/>
      <c r="G15" s="211"/>
      <c r="H15" s="228"/>
      <c r="I15" s="207">
        <v>6</v>
      </c>
      <c r="J15" s="207">
        <v>6</v>
      </c>
      <c r="K15" s="207">
        <v>26940</v>
      </c>
      <c r="L15" s="207">
        <v>1874</v>
      </c>
      <c r="M15" s="207">
        <v>3094</v>
      </c>
      <c r="N15" s="207">
        <v>601.4</v>
      </c>
      <c r="O15" s="209">
        <f t="shared" si="25"/>
        <v>1287.7958619999999</v>
      </c>
      <c r="P15" s="213"/>
      <c r="Q15" s="207">
        <v>49800</v>
      </c>
      <c r="R15" s="214"/>
      <c r="S15" s="207">
        <v>165</v>
      </c>
      <c r="T15" s="207">
        <v>355</v>
      </c>
      <c r="U15" s="209"/>
      <c r="V15" s="229"/>
      <c r="W15" s="207"/>
      <c r="X15" s="213"/>
      <c r="Y15" s="213"/>
      <c r="Z15" s="207">
        <v>160.30000000000001</v>
      </c>
      <c r="AA15" s="207">
        <v>6.415</v>
      </c>
      <c r="AB15" s="207">
        <v>21.81</v>
      </c>
      <c r="AC15" s="213"/>
      <c r="AD15" s="215"/>
      <c r="AE15" s="209"/>
      <c r="AF15" s="209"/>
      <c r="AG15" s="207" t="str">
        <f t="shared" ca="1" si="26"/>
        <v>W_ID_005_FS_001</v>
      </c>
      <c r="AH15" s="207">
        <f t="shared" ca="1" si="0"/>
        <v>0</v>
      </c>
      <c r="AI15" s="207">
        <f t="shared" ca="1" si="0"/>
        <v>0</v>
      </c>
      <c r="AJ15" s="207">
        <f t="shared" ca="1" si="0"/>
        <v>0</v>
      </c>
      <c r="AK15" s="207">
        <f t="shared" ca="1" si="0"/>
        <v>0</v>
      </c>
      <c r="AL15" s="207">
        <f t="shared" ca="1" si="0"/>
        <v>6</v>
      </c>
      <c r="AM15" s="213"/>
      <c r="AN15" s="207">
        <f t="shared" ca="1" si="1"/>
        <v>26940</v>
      </c>
      <c r="AO15" s="207">
        <f t="shared" ca="1" si="1"/>
        <v>1874</v>
      </c>
      <c r="AP15" s="207">
        <f t="shared" ca="1" si="1"/>
        <v>3094</v>
      </c>
      <c r="AQ15" s="216">
        <f t="shared" ca="1" si="1"/>
        <v>601.4</v>
      </c>
      <c r="AR15" s="207">
        <f t="shared" ca="1" si="1"/>
        <v>1287.7958619999999</v>
      </c>
      <c r="AS15" s="207">
        <f t="shared" ca="1" si="1"/>
        <v>0</v>
      </c>
      <c r="AT15" s="207">
        <f t="shared" ca="1" si="1"/>
        <v>49800</v>
      </c>
      <c r="AU15" s="207">
        <f t="shared" ca="1" si="1"/>
        <v>0</v>
      </c>
      <c r="AV15" s="207">
        <f t="shared" ca="1" si="1"/>
        <v>165</v>
      </c>
      <c r="AW15" s="207">
        <f t="shared" ca="1" si="1"/>
        <v>355</v>
      </c>
      <c r="AX15" s="207">
        <f t="shared" ca="1" si="1"/>
        <v>0</v>
      </c>
      <c r="AY15" s="207">
        <f t="shared" ca="1" si="1"/>
        <v>0</v>
      </c>
      <c r="AZ15" s="207">
        <f t="shared" ca="1" si="1"/>
        <v>0</v>
      </c>
      <c r="BA15" s="207">
        <f t="shared" ca="1" si="1"/>
        <v>0</v>
      </c>
      <c r="BB15" s="207">
        <f t="shared" ca="1" si="1"/>
        <v>0</v>
      </c>
      <c r="BC15" s="207">
        <f t="shared" ca="1" si="1"/>
        <v>160.30000000000001</v>
      </c>
      <c r="BD15" s="207">
        <f t="shared" ca="1" si="2"/>
        <v>6.415</v>
      </c>
      <c r="BE15" s="207">
        <f t="shared" ca="1" si="2"/>
        <v>21.81</v>
      </c>
      <c r="BF15" s="207">
        <f t="shared" ca="1" si="2"/>
        <v>0</v>
      </c>
      <c r="BG15" s="207">
        <f t="shared" ca="1" si="2"/>
        <v>0</v>
      </c>
      <c r="BH15" s="207">
        <f t="shared" ca="1" si="3"/>
        <v>0</v>
      </c>
      <c r="BI15" s="207">
        <f t="shared" ca="1" si="27"/>
        <v>99</v>
      </c>
      <c r="BJ15" s="207" t="str">
        <f t="shared" ca="1" si="28"/>
        <v/>
      </c>
      <c r="BK15" s="217">
        <f t="shared" ca="1" si="29"/>
        <v>1424.4519520999997</v>
      </c>
      <c r="BL15" s="217">
        <f t="shared" ca="1" si="30"/>
        <v>1414.11175</v>
      </c>
      <c r="BM15" s="218">
        <f t="shared" ca="1" si="31"/>
        <v>3.6427585163404728E-3</v>
      </c>
      <c r="BN15" s="231"/>
      <c r="BO15" s="220">
        <f t="shared" ca="1" si="4"/>
        <v>1</v>
      </c>
      <c r="BP15" s="220">
        <f t="shared" ca="1" si="5"/>
        <v>0</v>
      </c>
      <c r="BQ15" s="220">
        <f t="shared" ca="1" si="6"/>
        <v>0</v>
      </c>
      <c r="BR15" s="221">
        <f t="shared" ca="1" si="7"/>
        <v>0.57740000000000002</v>
      </c>
      <c r="BS15" s="222">
        <f t="shared" ca="1" si="32"/>
        <v>1</v>
      </c>
      <c r="BT15" s="220">
        <f t="shared" ca="1" si="8"/>
        <v>1</v>
      </c>
      <c r="BU15" s="220">
        <f t="shared" ca="1" si="9"/>
        <v>0</v>
      </c>
      <c r="BV15" s="220">
        <f t="shared" ca="1" si="10"/>
        <v>0</v>
      </c>
      <c r="BW15" s="221">
        <f t="shared" ca="1" si="11"/>
        <v>0.57740000000000002</v>
      </c>
      <c r="BX15" s="222">
        <f t="shared" ca="1" si="33"/>
        <v>1</v>
      </c>
      <c r="BY15" s="220" t="e">
        <f t="shared" ca="1" si="12"/>
        <v>#DIV/0!</v>
      </c>
      <c r="BZ15" s="220" t="e">
        <f t="shared" ca="1" si="13"/>
        <v>#DIV/0!</v>
      </c>
      <c r="CA15" s="220" t="e">
        <f t="shared" ca="1" si="14"/>
        <v>#DIV/0!</v>
      </c>
      <c r="CB15" s="221" t="e">
        <f t="shared" ca="1" si="15"/>
        <v>#DIV/0!</v>
      </c>
      <c r="CC15" s="222">
        <f t="shared" ca="1" si="34"/>
        <v>-1</v>
      </c>
      <c r="CD15" s="220">
        <f t="shared" ca="1" si="16"/>
        <v>0.98966613672496029</v>
      </c>
      <c r="CE15" s="220">
        <f t="shared" ca="1" si="17"/>
        <v>3.2790143084260731E-3</v>
      </c>
      <c r="CF15" s="220">
        <f t="shared" ca="1" si="18"/>
        <v>7.0548489666136726E-3</v>
      </c>
      <c r="CG15" s="221">
        <f t="shared" ca="1" si="19"/>
        <v>0.579579461446741</v>
      </c>
      <c r="CH15" s="222">
        <f t="shared" ca="1" si="35"/>
        <v>0.98966613672496029</v>
      </c>
      <c r="CI15" s="223" t="e">
        <f t="shared" ca="1" si="49"/>
        <v>#REF!</v>
      </c>
      <c r="CJ15" s="223" t="e">
        <f t="shared" ca="1" si="36"/>
        <v>#REF!</v>
      </c>
      <c r="CK15" s="223" t="e">
        <f t="shared" ca="1" si="37"/>
        <v>#REF!</v>
      </c>
      <c r="CL15" s="227" t="e">
        <f t="shared" ca="1" si="38"/>
        <v>#REF!</v>
      </c>
      <c r="CM15" s="220" t="e">
        <f t="shared" ca="1" si="39"/>
        <v>#REF!</v>
      </c>
      <c r="CN15" s="220" t="e">
        <f t="shared" ca="1" si="40"/>
        <v>#REF!</v>
      </c>
      <c r="CO15" s="221" t="e">
        <f t="shared" ca="1" si="20"/>
        <v>#REF!</v>
      </c>
      <c r="CP15" s="222">
        <f t="shared" ca="1" si="41"/>
        <v>-1</v>
      </c>
      <c r="CQ15" s="220">
        <f t="shared" ca="1" si="21"/>
        <v>0.38374178006418758</v>
      </c>
      <c r="CR15" s="220">
        <f t="shared" ca="1" si="22"/>
        <v>0.26693841716417505</v>
      </c>
      <c r="CS15" s="220">
        <f t="shared" ca="1" si="23"/>
        <v>0.34931980277163738</v>
      </c>
      <c r="CT15" s="221">
        <f t="shared" ca="1" si="24"/>
        <v>0.62493208006947154</v>
      </c>
      <c r="CU15" s="222">
        <f t="shared" ca="1" si="42"/>
        <v>0.38374178006418758</v>
      </c>
      <c r="CW15" s="219">
        <f t="shared" ca="1" si="43"/>
        <v>3.7663757493390202</v>
      </c>
      <c r="CX15" s="221">
        <f t="shared" ca="1" si="44"/>
        <v>3.0550188637401701</v>
      </c>
      <c r="CY15" s="219">
        <f t="shared" ca="1" si="45"/>
        <v>0.6602986385595081</v>
      </c>
      <c r="CZ15" s="219">
        <f t="shared" ca="1" si="46"/>
        <v>0.41024518388791592</v>
      </c>
      <c r="DA15" s="225">
        <f t="shared" ca="1" si="47"/>
        <v>636.51378095293705</v>
      </c>
      <c r="DB15" s="226"/>
      <c r="DC15" s="225">
        <f t="shared" ca="1" si="48"/>
        <v>7013.7470215817548</v>
      </c>
      <c r="DD15" s="230"/>
    </row>
    <row r="16" spans="1:108" ht="15" x14ac:dyDescent="0.3">
      <c r="A16" s="207"/>
      <c r="B16" s="207"/>
      <c r="C16" s="208"/>
      <c r="D16" s="209" t="s">
        <v>289</v>
      </c>
      <c r="E16" s="210"/>
      <c r="F16" s="212"/>
      <c r="G16" s="212"/>
      <c r="H16" s="228"/>
      <c r="I16" s="207"/>
      <c r="J16" s="207"/>
      <c r="K16" s="207">
        <v>26459.69</v>
      </c>
      <c r="L16" s="207">
        <v>1498</v>
      </c>
      <c r="M16" s="207">
        <v>3018</v>
      </c>
      <c r="N16" s="207">
        <v>633.20000000000005</v>
      </c>
      <c r="O16" s="209">
        <f t="shared" si="25"/>
        <v>1355.8901560000002</v>
      </c>
      <c r="P16" s="213"/>
      <c r="Q16" s="207"/>
      <c r="R16" s="214"/>
      <c r="S16" s="207"/>
      <c r="T16" s="207"/>
      <c r="U16" s="209"/>
      <c r="V16" s="229"/>
      <c r="W16" s="207"/>
      <c r="X16" s="213"/>
      <c r="Y16" s="213"/>
      <c r="Z16" s="207">
        <v>172.62</v>
      </c>
      <c r="AA16" s="207">
        <v>6.26</v>
      </c>
      <c r="AB16" s="207">
        <v>38.700000000000003</v>
      </c>
      <c r="AC16" s="213"/>
      <c r="AD16" s="212"/>
      <c r="AE16" s="209"/>
      <c r="AF16" s="209"/>
      <c r="AG16" s="207" t="str">
        <f t="shared" ca="1" si="26"/>
        <v/>
      </c>
      <c r="AH16" s="207">
        <f t="shared" ca="1" si="0"/>
        <v>0</v>
      </c>
      <c r="AI16" s="207">
        <f t="shared" ca="1" si="0"/>
        <v>0</v>
      </c>
      <c r="AJ16" s="207">
        <f t="shared" ca="1" si="0"/>
        <v>0</v>
      </c>
      <c r="AK16" s="207">
        <f t="shared" ca="1" si="0"/>
        <v>0</v>
      </c>
      <c r="AL16" s="207">
        <f t="shared" ca="1" si="0"/>
        <v>0</v>
      </c>
      <c r="AM16" s="213"/>
      <c r="AN16" s="207">
        <f t="shared" ca="1" si="1"/>
        <v>26459.69</v>
      </c>
      <c r="AO16" s="207">
        <f t="shared" ca="1" si="1"/>
        <v>1498</v>
      </c>
      <c r="AP16" s="207">
        <f t="shared" ca="1" si="1"/>
        <v>3018</v>
      </c>
      <c r="AQ16" s="232">
        <f t="shared" ca="1" si="1"/>
        <v>633.20000000000005</v>
      </c>
      <c r="AR16" s="207">
        <f t="shared" ca="1" si="1"/>
        <v>1355.8901560000002</v>
      </c>
      <c r="AS16" s="207">
        <f t="shared" ca="1" si="1"/>
        <v>0</v>
      </c>
      <c r="AT16" s="207">
        <f t="shared" ca="1" si="1"/>
        <v>0</v>
      </c>
      <c r="AU16" s="207">
        <f t="shared" ca="1" si="1"/>
        <v>0</v>
      </c>
      <c r="AV16" s="207">
        <f t="shared" ca="1" si="1"/>
        <v>0</v>
      </c>
      <c r="AW16" s="207">
        <f t="shared" ca="1" si="1"/>
        <v>0</v>
      </c>
      <c r="AX16" s="207">
        <f t="shared" ca="1" si="1"/>
        <v>0</v>
      </c>
      <c r="AY16" s="207">
        <f t="shared" ca="1" si="1"/>
        <v>0</v>
      </c>
      <c r="AZ16" s="207">
        <f t="shared" ca="1" si="1"/>
        <v>0</v>
      </c>
      <c r="BA16" s="207">
        <f t="shared" ca="1" si="1"/>
        <v>0</v>
      </c>
      <c r="BB16" s="207">
        <f t="shared" ca="1" si="1"/>
        <v>0</v>
      </c>
      <c r="BC16" s="207">
        <f t="shared" ca="1" si="1"/>
        <v>172.62</v>
      </c>
      <c r="BD16" s="207">
        <f t="shared" ca="1" si="2"/>
        <v>6.26</v>
      </c>
      <c r="BE16" s="207">
        <f t="shared" ca="1" si="2"/>
        <v>38.700000000000003</v>
      </c>
      <c r="BF16" s="207">
        <f t="shared" ca="1" si="2"/>
        <v>0</v>
      </c>
      <c r="BG16" s="207">
        <f t="shared" ca="1" si="2"/>
        <v>0</v>
      </c>
      <c r="BH16" s="207">
        <f t="shared" ca="1" si="3"/>
        <v>0</v>
      </c>
      <c r="BI16" s="207">
        <f t="shared" ca="1" si="27"/>
        <v>99</v>
      </c>
      <c r="BJ16" s="207" t="str">
        <f t="shared" ca="1" si="28"/>
        <v/>
      </c>
      <c r="BK16" s="217">
        <f t="shared" ca="1" si="29"/>
        <v>1393.3714539999996</v>
      </c>
      <c r="BL16" s="217">
        <f t="shared" ca="1" si="30"/>
        <v>0</v>
      </c>
      <c r="BM16" s="218">
        <f t="shared" ca="1" si="31"/>
        <v>1</v>
      </c>
      <c r="BO16" s="220" t="e">
        <f t="shared" ca="1" si="4"/>
        <v>#DIV/0!</v>
      </c>
      <c r="BP16" s="220" t="e">
        <f t="shared" ca="1" si="5"/>
        <v>#DIV/0!</v>
      </c>
      <c r="BQ16" s="220" t="e">
        <f t="shared" ca="1" si="6"/>
        <v>#DIV/0!</v>
      </c>
      <c r="BR16" s="221" t="e">
        <f t="shared" ca="1" si="7"/>
        <v>#DIV/0!</v>
      </c>
      <c r="BS16" s="222">
        <f t="shared" ca="1" si="32"/>
        <v>-1</v>
      </c>
      <c r="BT16" s="220" t="e">
        <f t="shared" ca="1" si="8"/>
        <v>#DIV/0!</v>
      </c>
      <c r="BU16" s="220" t="e">
        <f t="shared" ca="1" si="9"/>
        <v>#DIV/0!</v>
      </c>
      <c r="BV16" s="220" t="e">
        <f t="shared" ca="1" si="10"/>
        <v>#DIV/0!</v>
      </c>
      <c r="BW16" s="221" t="e">
        <f t="shared" ca="1" si="11"/>
        <v>#DIV/0!</v>
      </c>
      <c r="BX16" s="222">
        <f t="shared" ca="1" si="33"/>
        <v>-1</v>
      </c>
      <c r="BY16" s="220" t="e">
        <f t="shared" ca="1" si="12"/>
        <v>#DIV/0!</v>
      </c>
      <c r="BZ16" s="220" t="e">
        <f t="shared" ca="1" si="13"/>
        <v>#DIV/0!</v>
      </c>
      <c r="CA16" s="220" t="e">
        <f t="shared" ca="1" si="14"/>
        <v>#DIV/0!</v>
      </c>
      <c r="CB16" s="221" t="e">
        <f t="shared" ca="1" si="15"/>
        <v>#DIV/0!</v>
      </c>
      <c r="CC16" s="222">
        <f t="shared" ca="1" si="34"/>
        <v>-1</v>
      </c>
      <c r="CD16" s="220" t="e">
        <f t="shared" ca="1" si="16"/>
        <v>#DIV/0!</v>
      </c>
      <c r="CE16" s="220" t="e">
        <f t="shared" ca="1" si="17"/>
        <v>#DIV/0!</v>
      </c>
      <c r="CF16" s="220" t="e">
        <f t="shared" ca="1" si="18"/>
        <v>#DIV/0!</v>
      </c>
      <c r="CG16" s="221" t="e">
        <f t="shared" ca="1" si="19"/>
        <v>#DIV/0!</v>
      </c>
      <c r="CH16" s="222">
        <f t="shared" ca="1" si="35"/>
        <v>-1</v>
      </c>
      <c r="CI16" s="223" t="e">
        <f t="shared" ca="1" si="49"/>
        <v>#REF!</v>
      </c>
      <c r="CJ16" s="223" t="e">
        <f t="shared" ca="1" si="36"/>
        <v>#REF!</v>
      </c>
      <c r="CK16" s="223" t="e">
        <f t="shared" ca="1" si="37"/>
        <v>#REF!</v>
      </c>
      <c r="CL16" s="227" t="e">
        <f t="shared" ca="1" si="38"/>
        <v>#REF!</v>
      </c>
      <c r="CM16" s="220" t="e">
        <f t="shared" ca="1" si="39"/>
        <v>#REF!</v>
      </c>
      <c r="CN16" s="220" t="e">
        <f t="shared" ca="1" si="40"/>
        <v>#REF!</v>
      </c>
      <c r="CO16" s="221" t="e">
        <f t="shared" ca="1" si="20"/>
        <v>#REF!</v>
      </c>
      <c r="CP16" s="222">
        <f t="shared" ca="1" si="41"/>
        <v>-1</v>
      </c>
      <c r="CQ16" s="220">
        <f t="shared" ca="1" si="21"/>
        <v>0.39727381937910278</v>
      </c>
      <c r="CR16" s="220">
        <f t="shared" ca="1" si="22"/>
        <v>0.22491426824346619</v>
      </c>
      <c r="CS16" s="220">
        <f t="shared" ca="1" si="23"/>
        <v>0.37781191237743111</v>
      </c>
      <c r="CT16" s="221">
        <f t="shared" ca="1" si="24"/>
        <v>0.66564531853171371</v>
      </c>
      <c r="CU16" s="222">
        <f t="shared" ca="1" si="42"/>
        <v>0.39727381937910278</v>
      </c>
      <c r="CW16" s="219">
        <f t="shared" ca="1" si="43"/>
        <v>3.5494827205365764</v>
      </c>
      <c r="CX16" s="221">
        <f t="shared" ca="1" si="44"/>
        <v>2.8713043912873237</v>
      </c>
      <c r="CY16" s="219">
        <f t="shared" ca="1" si="45"/>
        <v>0.67721925133689842</v>
      </c>
      <c r="CZ16" s="219">
        <f t="shared" ca="1" si="46"/>
        <v>0.36148919067686075</v>
      </c>
      <c r="DA16" s="225">
        <f t="shared" ca="1" si="47"/>
        <v>704.87689987798001</v>
      </c>
      <c r="DB16" s="226"/>
      <c r="DC16" s="225">
        <f t="shared" ca="1" si="48"/>
        <v>10133.394804770602</v>
      </c>
      <c r="DD16" s="230"/>
    </row>
    <row r="17" spans="1:108" ht="12.75" customHeight="1" x14ac:dyDescent="0.3">
      <c r="A17" s="207"/>
      <c r="B17" s="207"/>
      <c r="C17" s="208"/>
      <c r="D17" s="209" t="s">
        <v>292</v>
      </c>
      <c r="E17" s="210"/>
      <c r="F17" s="212"/>
      <c r="G17" s="211"/>
      <c r="H17" s="228"/>
      <c r="I17" s="207"/>
      <c r="J17" s="207"/>
      <c r="K17" s="207">
        <v>17067.689999999999</v>
      </c>
      <c r="L17" s="207">
        <v>813.2</v>
      </c>
      <c r="M17" s="207">
        <v>1700.76</v>
      </c>
      <c r="N17" s="207">
        <v>461.4</v>
      </c>
      <c r="O17" s="209">
        <f t="shared" si="25"/>
        <v>988.00966199999993</v>
      </c>
      <c r="P17" s="213"/>
      <c r="Q17" s="207"/>
      <c r="R17" s="233"/>
      <c r="S17" s="207"/>
      <c r="T17" s="207"/>
      <c r="U17" s="209"/>
      <c r="V17" s="229"/>
      <c r="W17" s="207"/>
      <c r="X17" s="213"/>
      <c r="Y17" s="213"/>
      <c r="Z17" s="207">
        <v>972.2</v>
      </c>
      <c r="AA17" s="207">
        <v>9.6649999999999991</v>
      </c>
      <c r="AB17" s="207">
        <v>28.34</v>
      </c>
      <c r="AC17" s="213"/>
      <c r="AD17" s="215"/>
      <c r="AE17" s="209"/>
      <c r="AF17" s="209"/>
      <c r="AG17" s="207" t="str">
        <f t="shared" ca="1" si="26"/>
        <v/>
      </c>
      <c r="AH17" s="207">
        <f t="shared" ca="1" si="0"/>
        <v>0</v>
      </c>
      <c r="AI17" s="207">
        <f t="shared" ca="1" si="0"/>
        <v>0</v>
      </c>
      <c r="AJ17" s="207">
        <f t="shared" ca="1" si="0"/>
        <v>0</v>
      </c>
      <c r="AK17" s="207">
        <f t="shared" ca="1" si="0"/>
        <v>0</v>
      </c>
      <c r="AL17" s="207">
        <f t="shared" ca="1" si="0"/>
        <v>0</v>
      </c>
      <c r="AM17" s="213"/>
      <c r="AN17" s="207">
        <f t="shared" ca="1" si="1"/>
        <v>17067.689999999999</v>
      </c>
      <c r="AO17" s="207">
        <f t="shared" ca="1" si="1"/>
        <v>813.2</v>
      </c>
      <c r="AP17" s="207">
        <f t="shared" ca="1" si="1"/>
        <v>1700.76</v>
      </c>
      <c r="AQ17" s="232">
        <f t="shared" ca="1" si="1"/>
        <v>461.4</v>
      </c>
      <c r="AR17" s="207">
        <f t="shared" ca="1" si="1"/>
        <v>988.00966199999993</v>
      </c>
      <c r="AS17" s="207">
        <f t="shared" ca="1" si="1"/>
        <v>0</v>
      </c>
      <c r="AT17" s="207">
        <f t="shared" ca="1" si="1"/>
        <v>0</v>
      </c>
      <c r="AU17" s="207">
        <f t="shared" ca="1" si="1"/>
        <v>0</v>
      </c>
      <c r="AV17" s="207">
        <f t="shared" ca="1" si="1"/>
        <v>0</v>
      </c>
      <c r="AW17" s="207">
        <f t="shared" ca="1" si="1"/>
        <v>0</v>
      </c>
      <c r="AX17" s="207">
        <f t="shared" ca="1" si="1"/>
        <v>0</v>
      </c>
      <c r="AY17" s="207">
        <f t="shared" ca="1" si="1"/>
        <v>0</v>
      </c>
      <c r="AZ17" s="207">
        <f t="shared" ca="1" si="1"/>
        <v>0</v>
      </c>
      <c r="BA17" s="207">
        <f t="shared" ca="1" si="1"/>
        <v>0</v>
      </c>
      <c r="BB17" s="207">
        <f t="shared" ca="1" si="1"/>
        <v>0</v>
      </c>
      <c r="BC17" s="207">
        <f t="shared" ca="1" si="1"/>
        <v>972.2</v>
      </c>
      <c r="BD17" s="207">
        <f t="shared" ca="1" si="2"/>
        <v>9.6649999999999991</v>
      </c>
      <c r="BE17" s="207">
        <f t="shared" ca="1" si="2"/>
        <v>28.34</v>
      </c>
      <c r="BF17" s="207">
        <f t="shared" ca="1" si="2"/>
        <v>0</v>
      </c>
      <c r="BG17" s="207">
        <f t="shared" ca="1" si="2"/>
        <v>0</v>
      </c>
      <c r="BH17" s="207">
        <f t="shared" ca="1" si="3"/>
        <v>0</v>
      </c>
      <c r="BI17" s="207">
        <f t="shared" ca="1" si="27"/>
        <v>99</v>
      </c>
      <c r="BJ17" s="207" t="str">
        <f t="shared" ca="1" si="28"/>
        <v/>
      </c>
      <c r="BK17" s="217">
        <f t="shared" ca="1" si="29"/>
        <v>887.07558239999992</v>
      </c>
      <c r="BL17" s="217">
        <f t="shared" ca="1" si="30"/>
        <v>0</v>
      </c>
      <c r="BM17" s="218">
        <f t="shared" ca="1" si="31"/>
        <v>1</v>
      </c>
      <c r="BO17" s="220" t="e">
        <f t="shared" ca="1" si="4"/>
        <v>#DIV/0!</v>
      </c>
      <c r="BP17" s="220" t="e">
        <f t="shared" ca="1" si="5"/>
        <v>#DIV/0!</v>
      </c>
      <c r="BQ17" s="220" t="e">
        <f t="shared" ca="1" si="6"/>
        <v>#DIV/0!</v>
      </c>
      <c r="BR17" s="221" t="e">
        <f t="shared" ca="1" si="7"/>
        <v>#DIV/0!</v>
      </c>
      <c r="BS17" s="222">
        <f t="shared" ca="1" si="32"/>
        <v>-1</v>
      </c>
      <c r="BT17" s="220" t="e">
        <f t="shared" ca="1" si="8"/>
        <v>#DIV/0!</v>
      </c>
      <c r="BU17" s="220" t="e">
        <f t="shared" ca="1" si="9"/>
        <v>#DIV/0!</v>
      </c>
      <c r="BV17" s="220" t="e">
        <f t="shared" ca="1" si="10"/>
        <v>#DIV/0!</v>
      </c>
      <c r="BW17" s="221" t="e">
        <f t="shared" ca="1" si="11"/>
        <v>#DIV/0!</v>
      </c>
      <c r="BX17" s="222">
        <f t="shared" ca="1" si="33"/>
        <v>-1</v>
      </c>
      <c r="BY17" s="220" t="e">
        <f t="shared" ca="1" si="12"/>
        <v>#DIV/0!</v>
      </c>
      <c r="BZ17" s="220" t="e">
        <f t="shared" ca="1" si="13"/>
        <v>#DIV/0!</v>
      </c>
      <c r="CA17" s="220" t="e">
        <f t="shared" ca="1" si="14"/>
        <v>#DIV/0!</v>
      </c>
      <c r="CB17" s="221" t="e">
        <f t="shared" ca="1" si="15"/>
        <v>#DIV/0!</v>
      </c>
      <c r="CC17" s="222">
        <f t="shared" ca="1" si="34"/>
        <v>-1</v>
      </c>
      <c r="CD17" s="220" t="e">
        <f t="shared" ca="1" si="16"/>
        <v>#DIV/0!</v>
      </c>
      <c r="CE17" s="220" t="e">
        <f t="shared" ca="1" si="17"/>
        <v>#DIV/0!</v>
      </c>
      <c r="CF17" s="220" t="e">
        <f t="shared" ca="1" si="18"/>
        <v>#DIV/0!</v>
      </c>
      <c r="CG17" s="221" t="e">
        <f t="shared" ca="1" si="19"/>
        <v>#DIV/0!</v>
      </c>
      <c r="CH17" s="222">
        <f t="shared" ca="1" si="35"/>
        <v>-1</v>
      </c>
      <c r="CI17" s="223" t="e">
        <f t="shared" ca="1" si="49"/>
        <v>#REF!</v>
      </c>
      <c r="CJ17" s="223" t="e">
        <f t="shared" ca="1" si="36"/>
        <v>#REF!</v>
      </c>
      <c r="CK17" s="223" t="e">
        <f t="shared" ca="1" si="37"/>
        <v>#REF!</v>
      </c>
      <c r="CL17" s="227" t="e">
        <f t="shared" ca="1" si="38"/>
        <v>#REF!</v>
      </c>
      <c r="CM17" s="220" t="e">
        <f t="shared" ca="1" si="39"/>
        <v>#REF!</v>
      </c>
      <c r="CN17" s="220" t="e">
        <f t="shared" ca="1" si="40"/>
        <v>#REF!</v>
      </c>
      <c r="CO17" s="221" t="e">
        <f t="shared" ca="1" si="20"/>
        <v>#REF!</v>
      </c>
      <c r="CP17" s="222">
        <f t="shared" ca="1" si="41"/>
        <v>-1</v>
      </c>
      <c r="CQ17" s="220">
        <f t="shared" ca="1" si="21"/>
        <v>0.36563242589775052</v>
      </c>
      <c r="CR17" s="220">
        <f t="shared" ca="1" si="22"/>
        <v>0.17420769227707483</v>
      </c>
      <c r="CS17" s="220">
        <f t="shared" ca="1" si="23"/>
        <v>0.46015988182517459</v>
      </c>
      <c r="CT17" s="221">
        <f t="shared" ca="1" si="24"/>
        <v>0.74246277825689033</v>
      </c>
      <c r="CU17" s="222">
        <f t="shared" ca="1" si="42"/>
        <v>0.36563242589775052</v>
      </c>
      <c r="CW17" s="219">
        <f t="shared" ca="1" si="43"/>
        <v>3.1563171497469273</v>
      </c>
      <c r="CX17" s="221">
        <f t="shared" ca="1" si="44"/>
        <v>2.5897517067600462</v>
      </c>
      <c r="CY17" s="219">
        <f t="shared" ca="1" si="45"/>
        <v>0.73066909906314725</v>
      </c>
      <c r="CZ17" s="219">
        <f t="shared" ca="1" si="46"/>
        <v>0.32270238244994287</v>
      </c>
      <c r="DA17" s="225">
        <f t="shared" ca="1" si="47"/>
        <v>420.63411245807436</v>
      </c>
      <c r="DB17" s="226"/>
      <c r="DC17" s="225">
        <f t="shared" ca="1" si="48"/>
        <v>2278.6786957554314</v>
      </c>
      <c r="DD17" s="230"/>
    </row>
    <row r="18" spans="1:108" ht="13.5" customHeight="1" x14ac:dyDescent="0.3">
      <c r="A18" s="207"/>
      <c r="B18" s="207"/>
      <c r="C18" s="208"/>
      <c r="D18" s="209" t="s">
        <v>293</v>
      </c>
      <c r="E18" s="210"/>
      <c r="F18" s="212"/>
      <c r="G18" s="212"/>
      <c r="H18" s="228"/>
      <c r="I18" s="207">
        <v>6.7</v>
      </c>
      <c r="J18" s="207">
        <v>6.7</v>
      </c>
      <c r="K18" s="207">
        <v>23800</v>
      </c>
      <c r="L18" s="207">
        <v>1600</v>
      </c>
      <c r="M18" s="207">
        <v>3580</v>
      </c>
      <c r="N18" s="207">
        <v>533</v>
      </c>
      <c r="O18" s="209">
        <f t="shared" si="25"/>
        <v>1141.32889</v>
      </c>
      <c r="P18" s="213"/>
      <c r="Q18" s="207">
        <v>48000</v>
      </c>
      <c r="R18" s="209"/>
      <c r="S18" s="207">
        <v>15</v>
      </c>
      <c r="T18" s="207">
        <v>360</v>
      </c>
      <c r="U18" s="209"/>
      <c r="V18" s="229"/>
      <c r="W18" s="207"/>
      <c r="X18" s="213"/>
      <c r="Y18" s="213"/>
      <c r="Z18" s="207">
        <v>163</v>
      </c>
      <c r="AA18" s="207">
        <v>6.7</v>
      </c>
      <c r="AB18" s="207">
        <v>29.2</v>
      </c>
      <c r="AC18" s="213"/>
      <c r="AD18" s="212"/>
      <c r="AE18" s="209"/>
      <c r="AF18" s="209"/>
      <c r="AG18" s="207" t="str">
        <f t="shared" ca="1" si="26"/>
        <v>W_ID_005_FS_004</v>
      </c>
      <c r="AH18" s="207">
        <f t="shared" ca="1" si="0"/>
        <v>0</v>
      </c>
      <c r="AI18" s="207">
        <f t="shared" ca="1" si="0"/>
        <v>0</v>
      </c>
      <c r="AJ18" s="207">
        <f t="shared" ca="1" si="0"/>
        <v>0</v>
      </c>
      <c r="AK18" s="207">
        <f t="shared" ca="1" si="0"/>
        <v>0</v>
      </c>
      <c r="AL18" s="207">
        <f t="shared" ca="1" si="0"/>
        <v>6.7</v>
      </c>
      <c r="AM18" s="213"/>
      <c r="AN18" s="207">
        <f t="shared" ca="1" si="1"/>
        <v>23800</v>
      </c>
      <c r="AO18" s="207">
        <f t="shared" ca="1" si="1"/>
        <v>1600</v>
      </c>
      <c r="AP18" s="207">
        <f t="shared" ca="1" si="1"/>
        <v>3580</v>
      </c>
      <c r="AQ18" s="232">
        <f t="shared" ca="1" si="1"/>
        <v>533</v>
      </c>
      <c r="AR18" s="207">
        <f t="shared" ca="1" si="1"/>
        <v>1141.32889</v>
      </c>
      <c r="AS18" s="207">
        <f t="shared" ca="1" si="1"/>
        <v>0</v>
      </c>
      <c r="AT18" s="207">
        <f t="shared" ca="1" si="1"/>
        <v>48000</v>
      </c>
      <c r="AU18" s="207">
        <f t="shared" ca="1" si="1"/>
        <v>0</v>
      </c>
      <c r="AV18" s="207">
        <f t="shared" ca="1" si="1"/>
        <v>15</v>
      </c>
      <c r="AW18" s="207">
        <f t="shared" ca="1" si="1"/>
        <v>360</v>
      </c>
      <c r="AX18" s="207">
        <f t="shared" ca="1" si="1"/>
        <v>0</v>
      </c>
      <c r="AY18" s="207">
        <f t="shared" ca="1" si="1"/>
        <v>0</v>
      </c>
      <c r="AZ18" s="207">
        <f t="shared" ca="1" si="1"/>
        <v>0</v>
      </c>
      <c r="BA18" s="207">
        <f t="shared" ca="1" si="1"/>
        <v>0</v>
      </c>
      <c r="BB18" s="207">
        <f t="shared" ca="1" si="1"/>
        <v>0</v>
      </c>
      <c r="BC18" s="207">
        <f t="shared" ca="1" si="1"/>
        <v>163</v>
      </c>
      <c r="BD18" s="207">
        <f t="shared" ca="1" si="2"/>
        <v>6.7</v>
      </c>
      <c r="BE18" s="207">
        <f t="shared" ca="1" si="2"/>
        <v>29.2</v>
      </c>
      <c r="BF18" s="207">
        <f t="shared" ca="1" si="2"/>
        <v>0</v>
      </c>
      <c r="BG18" s="207">
        <f t="shared" ca="1" si="2"/>
        <v>0</v>
      </c>
      <c r="BH18" s="207">
        <f t="shared" ca="1" si="3"/>
        <v>0</v>
      </c>
      <c r="BI18" s="207">
        <f t="shared" ca="1" si="27"/>
        <v>99</v>
      </c>
      <c r="BJ18" s="207" t="str">
        <f t="shared" ca="1" si="28"/>
        <v/>
      </c>
      <c r="BK18" s="217">
        <f t="shared" ca="1" si="29"/>
        <v>1299.7444299300216</v>
      </c>
      <c r="BL18" s="217">
        <f t="shared" ca="1" si="30"/>
        <v>1360.2927</v>
      </c>
      <c r="BM18" s="218">
        <f t="shared" ca="1" si="31"/>
        <v>-2.2762189816339599E-2</v>
      </c>
      <c r="BO18" s="220">
        <f t="shared" ca="1" si="4"/>
        <v>1</v>
      </c>
      <c r="BP18" s="220">
        <f t="shared" ca="1" si="5"/>
        <v>0</v>
      </c>
      <c r="BQ18" s="220">
        <f t="shared" ca="1" si="6"/>
        <v>0</v>
      </c>
      <c r="BR18" s="221">
        <f t="shared" ca="1" si="7"/>
        <v>0.57740000000000002</v>
      </c>
      <c r="BS18" s="222">
        <f t="shared" ca="1" si="32"/>
        <v>1</v>
      </c>
      <c r="BT18" s="220">
        <f t="shared" ca="1" si="8"/>
        <v>1</v>
      </c>
      <c r="BU18" s="220">
        <f t="shared" ca="1" si="9"/>
        <v>0</v>
      </c>
      <c r="BV18" s="220">
        <f t="shared" ca="1" si="10"/>
        <v>0</v>
      </c>
      <c r="BW18" s="221">
        <f t="shared" ca="1" si="11"/>
        <v>0.57740000000000002</v>
      </c>
      <c r="BX18" s="222">
        <f t="shared" ca="1" si="33"/>
        <v>1</v>
      </c>
      <c r="BY18" s="220" t="e">
        <f t="shared" ca="1" si="12"/>
        <v>#DIV/0!</v>
      </c>
      <c r="BZ18" s="220" t="e">
        <f t="shared" ca="1" si="13"/>
        <v>#DIV/0!</v>
      </c>
      <c r="CA18" s="220" t="e">
        <f t="shared" ca="1" si="14"/>
        <v>#DIV/0!</v>
      </c>
      <c r="CB18" s="221" t="e">
        <f t="shared" ca="1" si="15"/>
        <v>#DIV/0!</v>
      </c>
      <c r="CC18" s="222">
        <f t="shared" ca="1" si="34"/>
        <v>-1</v>
      </c>
      <c r="CD18" s="220">
        <f t="shared" ca="1" si="16"/>
        <v>0.99224806201550386</v>
      </c>
      <c r="CE18" s="220">
        <f t="shared" ca="1" si="17"/>
        <v>3.1007751937984498E-4</v>
      </c>
      <c r="CF18" s="220">
        <f t="shared" ca="1" si="18"/>
        <v>7.4418604651162795E-3</v>
      </c>
      <c r="CG18" s="221">
        <f t="shared" ca="1" si="19"/>
        <v>0.58151714728682169</v>
      </c>
      <c r="CH18" s="222">
        <f t="shared" ca="1" si="35"/>
        <v>0.99224806201550386</v>
      </c>
      <c r="CI18" s="223" t="e">
        <f t="shared" ca="1" si="49"/>
        <v>#REF!</v>
      </c>
      <c r="CJ18" s="223" t="e">
        <f t="shared" ca="1" si="36"/>
        <v>#REF!</v>
      </c>
      <c r="CK18" s="223" t="e">
        <f t="shared" ca="1" si="37"/>
        <v>#REF!</v>
      </c>
      <c r="CL18" s="227" t="e">
        <f t="shared" ca="1" si="38"/>
        <v>#REF!</v>
      </c>
      <c r="CM18" s="220" t="e">
        <f t="shared" ca="1" si="39"/>
        <v>#REF!</v>
      </c>
      <c r="CN18" s="220" t="e">
        <f t="shared" ca="1" si="40"/>
        <v>#REF!</v>
      </c>
      <c r="CO18" s="221" t="e">
        <f t="shared" ca="1" si="20"/>
        <v>#REF!</v>
      </c>
      <c r="CP18" s="222">
        <f t="shared" ca="1" si="41"/>
        <v>-1</v>
      </c>
      <c r="CQ18" s="220">
        <f t="shared" ca="1" si="21"/>
        <v>0.37845784392860088</v>
      </c>
      <c r="CR18" s="220">
        <f t="shared" ca="1" si="22"/>
        <v>0.25442544129653843</v>
      </c>
      <c r="CS18" s="220">
        <f t="shared" ca="1" si="23"/>
        <v>0.36711671477486069</v>
      </c>
      <c r="CT18" s="221">
        <f t="shared" ca="1" si="24"/>
        <v>0.64243122963490573</v>
      </c>
      <c r="CU18" s="222">
        <f t="shared" ca="1" si="42"/>
        <v>0.37845784392860088</v>
      </c>
      <c r="CW18" s="219">
        <f t="shared" ca="1" si="43"/>
        <v>3.6815127562852767</v>
      </c>
      <c r="CX18" s="221">
        <f t="shared" ca="1" si="44"/>
        <v>2.8543569386679746</v>
      </c>
      <c r="CY18" s="219">
        <f t="shared" ca="1" si="45"/>
        <v>0.59820426487093159</v>
      </c>
      <c r="CZ18" s="219">
        <f t="shared" ca="1" si="46"/>
        <v>0.4020100502512563</v>
      </c>
      <c r="DA18" s="225">
        <f t="shared" ca="1" si="47"/>
        <v>515.27308356875119</v>
      </c>
      <c r="DB18" s="226"/>
      <c r="DC18" s="225">
        <f t="shared" ca="1" si="48"/>
        <v>3651.0796203342952</v>
      </c>
      <c r="DD18" s="230"/>
    </row>
    <row r="19" spans="1:108" ht="13.5" customHeight="1" x14ac:dyDescent="0.3">
      <c r="A19" s="207"/>
      <c r="B19" s="207"/>
      <c r="C19" s="234"/>
      <c r="D19" s="209" t="s">
        <v>286</v>
      </c>
      <c r="E19" s="234"/>
      <c r="F19" s="234"/>
      <c r="G19" s="234"/>
      <c r="H19" s="228"/>
      <c r="I19" s="207">
        <v>6.2</v>
      </c>
      <c r="J19" s="207">
        <v>6.2</v>
      </c>
      <c r="K19" s="207">
        <v>16650</v>
      </c>
      <c r="L19" s="207">
        <v>952.9</v>
      </c>
      <c r="M19" s="207">
        <v>1588</v>
      </c>
      <c r="N19" s="207">
        <v>420</v>
      </c>
      <c r="O19" s="209">
        <f t="shared" si="25"/>
        <v>899.35860000000002</v>
      </c>
      <c r="P19" s="213"/>
      <c r="Q19" s="207">
        <v>30500</v>
      </c>
      <c r="R19" s="209"/>
      <c r="S19" s="207">
        <v>175</v>
      </c>
      <c r="T19" s="207">
        <v>460</v>
      </c>
      <c r="U19" s="209"/>
      <c r="V19" s="229"/>
      <c r="W19" s="207"/>
      <c r="X19" s="213"/>
      <c r="Y19" s="213"/>
      <c r="Z19" s="207">
        <v>86.69</v>
      </c>
      <c r="AA19" s="207">
        <v>6.1</v>
      </c>
      <c r="AB19" s="207">
        <v>15</v>
      </c>
      <c r="AC19" s="213"/>
      <c r="AD19" s="215"/>
      <c r="AE19" s="209"/>
      <c r="AF19" s="209"/>
      <c r="AG19" s="207" t="str">
        <f t="shared" ca="1" si="26"/>
        <v>W_ID_006_FS_001</v>
      </c>
      <c r="AH19" s="207">
        <f t="shared" ca="1" si="0"/>
        <v>0</v>
      </c>
      <c r="AI19" s="207">
        <f t="shared" ca="1" si="0"/>
        <v>0</v>
      </c>
      <c r="AJ19" s="207">
        <f t="shared" ca="1" si="0"/>
        <v>0</v>
      </c>
      <c r="AK19" s="207">
        <f t="shared" ca="1" si="0"/>
        <v>0</v>
      </c>
      <c r="AL19" s="207">
        <f t="shared" ca="1" si="0"/>
        <v>6.2</v>
      </c>
      <c r="AM19" s="213"/>
      <c r="AN19" s="207">
        <f t="shared" ca="1" si="1"/>
        <v>16650</v>
      </c>
      <c r="AO19" s="207">
        <f t="shared" ca="1" si="1"/>
        <v>952.9</v>
      </c>
      <c r="AP19" s="207">
        <f t="shared" ca="1" si="1"/>
        <v>1588</v>
      </c>
      <c r="AQ19" s="232">
        <f t="shared" ca="1" si="1"/>
        <v>420</v>
      </c>
      <c r="AR19" s="207">
        <f t="shared" ca="1" si="1"/>
        <v>899.35860000000002</v>
      </c>
      <c r="AS19" s="207">
        <f t="shared" ca="1" si="1"/>
        <v>0</v>
      </c>
      <c r="AT19" s="207">
        <f t="shared" ca="1" si="1"/>
        <v>30500</v>
      </c>
      <c r="AU19" s="207">
        <f t="shared" ca="1" si="1"/>
        <v>0</v>
      </c>
      <c r="AV19" s="207">
        <f t="shared" ca="1" si="1"/>
        <v>175</v>
      </c>
      <c r="AW19" s="207">
        <f t="shared" ca="1" si="1"/>
        <v>460</v>
      </c>
      <c r="AX19" s="207">
        <f t="shared" ca="1" si="1"/>
        <v>0</v>
      </c>
      <c r="AY19" s="207">
        <f t="shared" ca="1" si="1"/>
        <v>0</v>
      </c>
      <c r="AZ19" s="207">
        <f t="shared" ca="1" si="1"/>
        <v>0</v>
      </c>
      <c r="BA19" s="207">
        <f t="shared" ca="1" si="1"/>
        <v>0</v>
      </c>
      <c r="BB19" s="207">
        <f t="shared" ca="1" si="1"/>
        <v>0</v>
      </c>
      <c r="BC19" s="207">
        <f t="shared" ca="1" si="1"/>
        <v>86.69</v>
      </c>
      <c r="BD19" s="207">
        <f t="shared" ca="1" si="2"/>
        <v>6.1</v>
      </c>
      <c r="BE19" s="207">
        <f t="shared" ca="1" si="2"/>
        <v>15</v>
      </c>
      <c r="BF19" s="207">
        <f t="shared" ca="1" si="2"/>
        <v>0</v>
      </c>
      <c r="BG19" s="207">
        <f t="shared" ca="1" si="2"/>
        <v>0</v>
      </c>
      <c r="BH19" s="207">
        <f t="shared" ca="1" si="3"/>
        <v>0</v>
      </c>
      <c r="BI19" s="207">
        <f t="shared" ca="1" si="27"/>
        <v>99</v>
      </c>
      <c r="BJ19" s="207" t="str">
        <f t="shared" ca="1" si="28"/>
        <v/>
      </c>
      <c r="BK19" s="217">
        <f t="shared" ca="1" si="29"/>
        <v>862.96882890968573</v>
      </c>
      <c r="BL19" s="217">
        <f t="shared" ca="1" si="30"/>
        <v>871.58789999999999</v>
      </c>
      <c r="BM19" s="218">
        <f t="shared" ca="1" si="31"/>
        <v>-4.9690338440138955E-3</v>
      </c>
      <c r="BO19" s="220">
        <f t="shared" ca="1" si="4"/>
        <v>1</v>
      </c>
      <c r="BP19" s="220">
        <f t="shared" ca="1" si="5"/>
        <v>0</v>
      </c>
      <c r="BQ19" s="220">
        <f t="shared" ca="1" si="6"/>
        <v>0</v>
      </c>
      <c r="BR19" s="221">
        <f t="shared" ca="1" si="7"/>
        <v>0.57740000000000002</v>
      </c>
      <c r="BS19" s="222">
        <f t="shared" ca="1" si="32"/>
        <v>1</v>
      </c>
      <c r="BT19" s="220">
        <f t="shared" ca="1" si="8"/>
        <v>1</v>
      </c>
      <c r="BU19" s="220">
        <f t="shared" ca="1" si="9"/>
        <v>0</v>
      </c>
      <c r="BV19" s="220">
        <f t="shared" ca="1" si="10"/>
        <v>0</v>
      </c>
      <c r="BW19" s="221">
        <f t="shared" ca="1" si="11"/>
        <v>0.57740000000000002</v>
      </c>
      <c r="BX19" s="222">
        <f t="shared" ca="1" si="33"/>
        <v>1</v>
      </c>
      <c r="BY19" s="220" t="e">
        <f t="shared" ca="1" si="12"/>
        <v>#DIV/0!</v>
      </c>
      <c r="BZ19" s="220" t="e">
        <f t="shared" ca="1" si="13"/>
        <v>#DIV/0!</v>
      </c>
      <c r="CA19" s="220" t="e">
        <f t="shared" ca="1" si="14"/>
        <v>#DIV/0!</v>
      </c>
      <c r="CB19" s="221" t="e">
        <f t="shared" ca="1" si="15"/>
        <v>#DIV/0!</v>
      </c>
      <c r="CC19" s="222">
        <f t="shared" ca="1" si="34"/>
        <v>-1</v>
      </c>
      <c r="CD19" s="220">
        <f t="shared" ca="1" si="16"/>
        <v>0.97960494620202343</v>
      </c>
      <c r="CE19" s="220">
        <f t="shared" ca="1" si="17"/>
        <v>5.6206841175525935E-3</v>
      </c>
      <c r="CF19" s="220">
        <f t="shared" ca="1" si="18"/>
        <v>1.4774369680423961E-2</v>
      </c>
      <c r="CG19" s="221">
        <f t="shared" ca="1" si="19"/>
        <v>0.58268386060703392</v>
      </c>
      <c r="CH19" s="222">
        <f t="shared" ca="1" si="35"/>
        <v>0.97960494620202343</v>
      </c>
      <c r="CI19" s="223" t="e">
        <f t="shared" ca="1" si="49"/>
        <v>#REF!</v>
      </c>
      <c r="CJ19" s="223" t="e">
        <f t="shared" ca="1" si="36"/>
        <v>#REF!</v>
      </c>
      <c r="CK19" s="223" t="e">
        <f t="shared" ca="1" si="37"/>
        <v>#REF!</v>
      </c>
      <c r="CL19" s="227" t="e">
        <f t="shared" ca="1" si="38"/>
        <v>#REF!</v>
      </c>
      <c r="CM19" s="220" t="e">
        <f t="shared" ca="1" si="39"/>
        <v>#REF!</v>
      </c>
      <c r="CN19" s="220" t="e">
        <f t="shared" ca="1" si="40"/>
        <v>#REF!</v>
      </c>
      <c r="CO19" s="221" t="e">
        <f t="shared" ca="1" si="20"/>
        <v>#REF!</v>
      </c>
      <c r="CP19" s="222">
        <f t="shared" ca="1" si="41"/>
        <v>-1</v>
      </c>
      <c r="CQ19" s="220">
        <f t="shared" ca="1" si="21"/>
        <v>0.35673805256382457</v>
      </c>
      <c r="CR19" s="220">
        <f t="shared" ca="1" si="22"/>
        <v>0.20416557975259367</v>
      </c>
      <c r="CS19" s="220">
        <f t="shared" ca="1" si="23"/>
        <v>0.43909636768358173</v>
      </c>
      <c r="CT19" s="221">
        <f t="shared" ca="1" si="24"/>
        <v>0.71300512731458421</v>
      </c>
      <c r="CU19" s="222">
        <f t="shared" ca="1" si="42"/>
        <v>0.35673805256382457</v>
      </c>
      <c r="CW19" s="219">
        <f t="shared" ca="1" si="43"/>
        <v>3.3348453634980291</v>
      </c>
      <c r="CX19" s="221">
        <f t="shared" ca="1" si="44"/>
        <v>2.7572441558048522</v>
      </c>
      <c r="CY19" s="219">
        <f t="shared" ca="1" si="45"/>
        <v>0.72563925362819626</v>
      </c>
      <c r="CZ19" s="219">
        <f t="shared" ca="1" si="46"/>
        <v>0.36399404102524924</v>
      </c>
      <c r="DA19" s="225">
        <f t="shared" ca="1" si="47"/>
        <v>378.2608109601822</v>
      </c>
      <c r="DB19" s="226"/>
      <c r="DC19" s="225">
        <f t="shared" ca="1" si="48"/>
        <v>1878.9078988843446</v>
      </c>
      <c r="DD19" s="230"/>
    </row>
    <row r="20" spans="1:108" ht="12.75" customHeight="1" x14ac:dyDescent="0.3">
      <c r="A20" s="207"/>
      <c r="B20" s="207"/>
      <c r="C20" s="234"/>
      <c r="D20" s="209" t="s">
        <v>290</v>
      </c>
      <c r="E20" s="234"/>
      <c r="F20" s="234"/>
      <c r="G20" s="234"/>
      <c r="H20" s="228"/>
      <c r="I20" s="207"/>
      <c r="J20" s="207"/>
      <c r="K20" s="207">
        <v>34000</v>
      </c>
      <c r="L20" s="207">
        <v>970</v>
      </c>
      <c r="M20" s="207">
        <v>3900</v>
      </c>
      <c r="N20" s="207">
        <v>1000</v>
      </c>
      <c r="O20" s="209">
        <f t="shared" si="25"/>
        <v>2141.33</v>
      </c>
      <c r="P20" s="213"/>
      <c r="Q20" s="207">
        <v>81000</v>
      </c>
      <c r="R20" s="209"/>
      <c r="S20" s="207">
        <v>95</v>
      </c>
      <c r="T20" s="207">
        <v>170</v>
      </c>
      <c r="U20" s="209"/>
      <c r="V20" s="229"/>
      <c r="W20" s="207"/>
      <c r="X20" s="235"/>
      <c r="Y20" s="235"/>
      <c r="Z20" s="207">
        <v>250</v>
      </c>
      <c r="AA20" s="207">
        <v>7.2</v>
      </c>
      <c r="AB20" s="207">
        <v>33</v>
      </c>
      <c r="AC20" s="213"/>
      <c r="AD20" s="212"/>
      <c r="AE20" s="209"/>
      <c r="AF20" s="209"/>
      <c r="AG20" s="207" t="str">
        <f t="shared" ca="1" si="26"/>
        <v>W_ID_007_FS_001</v>
      </c>
      <c r="AH20" s="207">
        <f t="shared" ca="1" si="0"/>
        <v>0</v>
      </c>
      <c r="AI20" s="207">
        <f t="shared" ca="1" si="0"/>
        <v>0</v>
      </c>
      <c r="AJ20" s="207">
        <f t="shared" ca="1" si="0"/>
        <v>0</v>
      </c>
      <c r="AK20" s="207">
        <f t="shared" ca="1" si="0"/>
        <v>0</v>
      </c>
      <c r="AL20" s="207">
        <f t="shared" ca="1" si="0"/>
        <v>0</v>
      </c>
      <c r="AM20" s="213"/>
      <c r="AN20" s="207">
        <f t="shared" ca="1" si="1"/>
        <v>34000</v>
      </c>
      <c r="AO20" s="207">
        <f t="shared" ca="1" si="1"/>
        <v>970</v>
      </c>
      <c r="AP20" s="207">
        <f t="shared" ca="1" si="1"/>
        <v>3900</v>
      </c>
      <c r="AQ20" s="232">
        <f t="shared" ca="1" si="1"/>
        <v>1000</v>
      </c>
      <c r="AR20" s="207">
        <f t="shared" ca="1" si="1"/>
        <v>2141.33</v>
      </c>
      <c r="AS20" s="207">
        <f t="shared" ca="1" si="1"/>
        <v>0</v>
      </c>
      <c r="AT20" s="207">
        <f t="shared" ca="1" si="1"/>
        <v>81000</v>
      </c>
      <c r="AU20" s="207">
        <f t="shared" ca="1" si="1"/>
        <v>0</v>
      </c>
      <c r="AV20" s="207">
        <f t="shared" ca="1" si="1"/>
        <v>95</v>
      </c>
      <c r="AW20" s="207">
        <f t="shared" ca="1" si="1"/>
        <v>170</v>
      </c>
      <c r="AX20" s="207">
        <f t="shared" ca="1" si="1"/>
        <v>0</v>
      </c>
      <c r="AY20" s="207">
        <f t="shared" ca="1" si="1"/>
        <v>0</v>
      </c>
      <c r="AZ20" s="207">
        <f t="shared" ca="1" si="1"/>
        <v>0</v>
      </c>
      <c r="BA20" s="207">
        <f t="shared" ca="1" si="1"/>
        <v>0</v>
      </c>
      <c r="BB20" s="207">
        <f t="shared" ca="1" si="1"/>
        <v>0</v>
      </c>
      <c r="BC20" s="207">
        <f t="shared" ca="1" si="1"/>
        <v>250</v>
      </c>
      <c r="BD20" s="207">
        <f t="shared" ca="1" si="2"/>
        <v>7.2</v>
      </c>
      <c r="BE20" s="207">
        <f t="shared" ca="1" si="2"/>
        <v>33</v>
      </c>
      <c r="BF20" s="207">
        <f t="shared" ca="1" si="2"/>
        <v>0</v>
      </c>
      <c r="BG20" s="207">
        <f t="shared" ca="1" si="2"/>
        <v>0</v>
      </c>
      <c r="BH20" s="207">
        <f t="shared" ca="1" si="3"/>
        <v>0</v>
      </c>
      <c r="BI20" s="207">
        <f t="shared" ca="1" si="27"/>
        <v>99</v>
      </c>
      <c r="BJ20" s="207" t="str">
        <f t="shared" ca="1" si="28"/>
        <v/>
      </c>
      <c r="BK20" s="217">
        <f t="shared" ca="1" si="29"/>
        <v>1781.8546299999998</v>
      </c>
      <c r="BL20" s="217">
        <f t="shared" ca="1" si="30"/>
        <v>2289.7741999999998</v>
      </c>
      <c r="BM20" s="218">
        <f t="shared" ca="1" si="31"/>
        <v>-0.12474603928963733</v>
      </c>
      <c r="BO20" s="220">
        <f t="shared" ca="1" si="4"/>
        <v>1</v>
      </c>
      <c r="BP20" s="220">
        <f t="shared" ca="1" si="5"/>
        <v>0</v>
      </c>
      <c r="BQ20" s="220">
        <f t="shared" ca="1" si="6"/>
        <v>0</v>
      </c>
      <c r="BR20" s="221">
        <f t="shared" ca="1" si="7"/>
        <v>0.57740000000000002</v>
      </c>
      <c r="BS20" s="222">
        <f t="shared" ca="1" si="32"/>
        <v>1</v>
      </c>
      <c r="BT20" s="220">
        <f t="shared" ca="1" si="8"/>
        <v>1</v>
      </c>
      <c r="BU20" s="220">
        <f t="shared" ca="1" si="9"/>
        <v>0</v>
      </c>
      <c r="BV20" s="220">
        <f t="shared" ca="1" si="10"/>
        <v>0</v>
      </c>
      <c r="BW20" s="221">
        <f t="shared" ca="1" si="11"/>
        <v>0.57740000000000002</v>
      </c>
      <c r="BX20" s="222">
        <f t="shared" ca="1" si="33"/>
        <v>1</v>
      </c>
      <c r="BY20" s="220" t="e">
        <f t="shared" ca="1" si="12"/>
        <v>#DIV/0!</v>
      </c>
      <c r="BZ20" s="220" t="e">
        <f t="shared" ca="1" si="13"/>
        <v>#DIV/0!</v>
      </c>
      <c r="CA20" s="220" t="e">
        <f t="shared" ca="1" si="14"/>
        <v>#DIV/0!</v>
      </c>
      <c r="CB20" s="221" t="e">
        <f t="shared" ca="1" si="15"/>
        <v>#DIV/0!</v>
      </c>
      <c r="CC20" s="222">
        <f t="shared" ca="1" si="34"/>
        <v>-1</v>
      </c>
      <c r="CD20" s="220">
        <f t="shared" ca="1" si="16"/>
        <v>0.99673906355749708</v>
      </c>
      <c r="CE20" s="220">
        <f t="shared" ca="1" si="17"/>
        <v>1.1690149510859534E-3</v>
      </c>
      <c r="CF20" s="220">
        <f t="shared" ca="1" si="18"/>
        <v>2.0919214914169692E-3</v>
      </c>
      <c r="CG20" s="221">
        <f t="shared" ca="1" si="19"/>
        <v>0.57793267704423812</v>
      </c>
      <c r="CH20" s="222">
        <f t="shared" ca="1" si="35"/>
        <v>0.99673906355749708</v>
      </c>
      <c r="CI20" s="223" t="e">
        <f t="shared" ca="1" si="49"/>
        <v>#REF!</v>
      </c>
      <c r="CJ20" s="223" t="e">
        <f t="shared" ca="1" si="36"/>
        <v>#REF!</v>
      </c>
      <c r="CK20" s="223" t="e">
        <f t="shared" ca="1" si="37"/>
        <v>#REF!</v>
      </c>
      <c r="CL20" s="227" t="e">
        <f t="shared" ca="1" si="38"/>
        <v>#REF!</v>
      </c>
      <c r="CM20" s="220" t="e">
        <f t="shared" ca="1" si="39"/>
        <v>#REF!</v>
      </c>
      <c r="CN20" s="220" t="e">
        <f t="shared" ca="1" si="40"/>
        <v>#REF!</v>
      </c>
      <c r="CO20" s="221" t="e">
        <f t="shared" ca="1" si="20"/>
        <v>#REF!</v>
      </c>
      <c r="CP20" s="222">
        <f t="shared" ca="1" si="41"/>
        <v>-1</v>
      </c>
      <c r="CQ20" s="220">
        <f t="shared" ca="1" si="21"/>
        <v>0.45139068863321691</v>
      </c>
      <c r="CR20" s="220">
        <f t="shared" ca="1" si="22"/>
        <v>0.12877910822771188</v>
      </c>
      <c r="CS20" s="220">
        <f t="shared" ca="1" si="23"/>
        <v>0.41983020313907132</v>
      </c>
      <c r="CT20" s="221">
        <f t="shared" ca="1" si="24"/>
        <v>0.74541091918150515</v>
      </c>
      <c r="CU20" s="222">
        <f t="shared" ca="1" si="42"/>
        <v>0.45139068863321691</v>
      </c>
      <c r="CW20" s="219">
        <f t="shared" ca="1" si="43"/>
        <v>2.9735434685324895</v>
      </c>
      <c r="CX20" s="221">
        <f t="shared" ca="1" si="44"/>
        <v>2.3824788615059904</v>
      </c>
      <c r="CY20" s="219">
        <f t="shared" ca="1" si="45"/>
        <v>0.71942446043165464</v>
      </c>
      <c r="CZ20" s="219">
        <f t="shared" ca="1" si="46"/>
        <v>0.2219679633867277</v>
      </c>
      <c r="DA20" s="225">
        <f t="shared" ca="1" si="47"/>
        <v>2258.6522584413256</v>
      </c>
      <c r="DB20" s="226"/>
      <c r="DC20" s="225">
        <f t="shared" ca="1" si="48"/>
        <v>1380827.6874990037</v>
      </c>
      <c r="DD20" s="230"/>
    </row>
    <row r="21" spans="1:108" ht="12.75" customHeight="1" x14ac:dyDescent="0.3">
      <c r="A21" s="207"/>
      <c r="B21" s="207"/>
      <c r="C21" s="208"/>
      <c r="D21" s="209" t="s">
        <v>287</v>
      </c>
      <c r="E21" s="210"/>
      <c r="F21" s="212"/>
      <c r="G21" s="211"/>
      <c r="H21" s="212"/>
      <c r="I21" s="207">
        <v>6.4</v>
      </c>
      <c r="J21" s="207">
        <v>6.4</v>
      </c>
      <c r="K21" s="207">
        <v>39000</v>
      </c>
      <c r="L21" s="207">
        <v>2700</v>
      </c>
      <c r="M21" s="207">
        <v>5460</v>
      </c>
      <c r="N21" s="207">
        <v>900</v>
      </c>
      <c r="O21" s="209">
        <f t="shared" si="25"/>
        <v>1927.1969999999999</v>
      </c>
      <c r="P21" s="213"/>
      <c r="Q21" s="207">
        <v>76000</v>
      </c>
      <c r="R21" s="209"/>
      <c r="S21" s="207">
        <v>128</v>
      </c>
      <c r="T21" s="207">
        <v>160</v>
      </c>
      <c r="U21" s="209"/>
      <c r="V21" s="229"/>
      <c r="W21" s="207"/>
      <c r="X21" s="213"/>
      <c r="Y21" s="213"/>
      <c r="Z21" s="207">
        <v>398</v>
      </c>
      <c r="AA21" s="207">
        <v>94</v>
      </c>
      <c r="AB21" s="207">
        <v>22.3</v>
      </c>
      <c r="AC21" s="213"/>
      <c r="AD21" s="215"/>
      <c r="AE21" s="209"/>
      <c r="AF21" s="209"/>
      <c r="AG21" s="207" t="str">
        <f t="shared" ca="1" si="26"/>
        <v>W_ID_008_FS_001</v>
      </c>
      <c r="AH21" s="207">
        <f t="shared" ca="1" si="0"/>
        <v>0</v>
      </c>
      <c r="AI21" s="207">
        <f t="shared" ca="1" si="0"/>
        <v>0</v>
      </c>
      <c r="AJ21" s="207">
        <f t="shared" ca="1" si="0"/>
        <v>0</v>
      </c>
      <c r="AK21" s="207">
        <f t="shared" ca="1" si="0"/>
        <v>0</v>
      </c>
      <c r="AL21" s="207">
        <f t="shared" ca="1" si="0"/>
        <v>6.4</v>
      </c>
      <c r="AM21" s="213"/>
      <c r="AN21" s="207">
        <f t="shared" ca="1" si="1"/>
        <v>39000</v>
      </c>
      <c r="AO21" s="207">
        <f t="shared" ca="1" si="1"/>
        <v>2700</v>
      </c>
      <c r="AP21" s="207">
        <f t="shared" ca="1" si="1"/>
        <v>5460</v>
      </c>
      <c r="AQ21" s="232">
        <f t="shared" ca="1" si="1"/>
        <v>900</v>
      </c>
      <c r="AR21" s="207">
        <f t="shared" ca="1" si="1"/>
        <v>1927.1969999999999</v>
      </c>
      <c r="AS21" s="207">
        <f t="shared" ca="1" si="1"/>
        <v>0</v>
      </c>
      <c r="AT21" s="207">
        <f t="shared" ca="1" si="1"/>
        <v>76000</v>
      </c>
      <c r="AU21" s="207">
        <f t="shared" ca="1" si="1"/>
        <v>0</v>
      </c>
      <c r="AV21" s="207">
        <f t="shared" ca="1" si="1"/>
        <v>128</v>
      </c>
      <c r="AW21" s="207">
        <f t="shared" ca="1" si="1"/>
        <v>160</v>
      </c>
      <c r="AX21" s="207">
        <f t="shared" ca="1" si="1"/>
        <v>0</v>
      </c>
      <c r="AY21" s="207">
        <f t="shared" ca="1" si="1"/>
        <v>0</v>
      </c>
      <c r="AZ21" s="207">
        <f t="shared" ca="1" si="1"/>
        <v>0</v>
      </c>
      <c r="BA21" s="207">
        <f t="shared" ca="1" si="1"/>
        <v>0</v>
      </c>
      <c r="BB21" s="207">
        <f t="shared" ca="1" si="1"/>
        <v>0</v>
      </c>
      <c r="BC21" s="207">
        <f t="shared" ca="1" si="1"/>
        <v>398</v>
      </c>
      <c r="BD21" s="207">
        <f t="shared" ca="1" si="2"/>
        <v>94</v>
      </c>
      <c r="BE21" s="207">
        <f t="shared" ca="1" si="2"/>
        <v>22.3</v>
      </c>
      <c r="BF21" s="207">
        <f t="shared" ca="1" si="2"/>
        <v>0</v>
      </c>
      <c r="BG21" s="207">
        <f t="shared" ca="1" si="2"/>
        <v>0</v>
      </c>
      <c r="BH21" s="207">
        <f t="shared" ca="1" si="3"/>
        <v>0</v>
      </c>
      <c r="BI21" s="207">
        <f t="shared" ca="1" si="27"/>
        <v>99</v>
      </c>
      <c r="BJ21" s="207" t="str">
        <f t="shared" ca="1" si="28"/>
        <v/>
      </c>
      <c r="BK21" s="217">
        <f t="shared" ca="1" si="29"/>
        <v>2112.8259579223127</v>
      </c>
      <c r="BL21" s="217">
        <f t="shared" ca="1" si="30"/>
        <v>2149.2473600000003</v>
      </c>
      <c r="BM21" s="218">
        <f t="shared" ca="1" si="31"/>
        <v>-8.5454658709255647E-3</v>
      </c>
      <c r="BO21" s="220">
        <f t="shared" ca="1" si="4"/>
        <v>1</v>
      </c>
      <c r="BP21" s="220">
        <f t="shared" ca="1" si="5"/>
        <v>0</v>
      </c>
      <c r="BQ21" s="220">
        <f t="shared" ca="1" si="6"/>
        <v>0</v>
      </c>
      <c r="BR21" s="221">
        <f t="shared" ca="1" si="7"/>
        <v>0.57740000000000002</v>
      </c>
      <c r="BS21" s="222">
        <f t="shared" ca="1" si="32"/>
        <v>1</v>
      </c>
      <c r="BT21" s="220">
        <f t="shared" ca="1" si="8"/>
        <v>1</v>
      </c>
      <c r="BU21" s="220">
        <f t="shared" ca="1" si="9"/>
        <v>0</v>
      </c>
      <c r="BV21" s="220">
        <f t="shared" ca="1" si="10"/>
        <v>0</v>
      </c>
      <c r="BW21" s="221">
        <f t="shared" ca="1" si="11"/>
        <v>0.57740000000000002</v>
      </c>
      <c r="BX21" s="222">
        <f t="shared" ca="1" si="33"/>
        <v>1</v>
      </c>
      <c r="BY21" s="220" t="e">
        <f t="shared" ca="1" si="12"/>
        <v>#DIV/0!</v>
      </c>
      <c r="BZ21" s="220" t="e">
        <f t="shared" ca="1" si="13"/>
        <v>#DIV/0!</v>
      </c>
      <c r="CA21" s="220" t="e">
        <f t="shared" ca="1" si="14"/>
        <v>#DIV/0!</v>
      </c>
      <c r="CB21" s="221" t="e">
        <f t="shared" ca="1" si="15"/>
        <v>#DIV/0!</v>
      </c>
      <c r="CC21" s="222">
        <f t="shared" ca="1" si="34"/>
        <v>-1</v>
      </c>
      <c r="CD21" s="220">
        <f t="shared" ca="1" si="16"/>
        <v>0.9962248322147651</v>
      </c>
      <c r="CE21" s="220">
        <f t="shared" ca="1" si="17"/>
        <v>1.6778523489932886E-3</v>
      </c>
      <c r="CF21" s="220">
        <f t="shared" ca="1" si="18"/>
        <v>2.0973154362416107E-3</v>
      </c>
      <c r="CG21" s="221">
        <f t="shared" ca="1" si="19"/>
        <v>0.57764198825503354</v>
      </c>
      <c r="CH21" s="222">
        <f t="shared" ca="1" si="35"/>
        <v>0.9962248322147651</v>
      </c>
      <c r="CI21" s="223" t="e">
        <f t="shared" ca="1" si="49"/>
        <v>#REF!</v>
      </c>
      <c r="CJ21" s="223" t="e">
        <f t="shared" ca="1" si="36"/>
        <v>#REF!</v>
      </c>
      <c r="CK21" s="223" t="e">
        <f t="shared" ca="1" si="37"/>
        <v>#REF!</v>
      </c>
      <c r="CL21" s="227" t="e">
        <f t="shared" ca="1" si="38"/>
        <v>#REF!</v>
      </c>
      <c r="CM21" s="220" t="e">
        <f t="shared" ca="1" si="39"/>
        <v>#REF!</v>
      </c>
      <c r="CN21" s="220" t="e">
        <f t="shared" ca="1" si="40"/>
        <v>#REF!</v>
      </c>
      <c r="CO21" s="221" t="e">
        <f t="shared" ca="1" si="20"/>
        <v>#REF!</v>
      </c>
      <c r="CP21" s="222">
        <f t="shared" ca="1" si="41"/>
        <v>-1</v>
      </c>
      <c r="CQ21" s="220">
        <f t="shared" ca="1" si="21"/>
        <v>0.40625</v>
      </c>
      <c r="CR21" s="220">
        <f t="shared" ca="1" si="22"/>
        <v>0.28125</v>
      </c>
      <c r="CS21" s="220">
        <f t="shared" ca="1" si="23"/>
        <v>0.3125</v>
      </c>
      <c r="CT21" s="221">
        <f t="shared" ca="1" si="24"/>
        <v>0.59541250000000001</v>
      </c>
      <c r="CU21" s="222">
        <f t="shared" ca="1" si="42"/>
        <v>0.40625</v>
      </c>
      <c r="CW21" s="219">
        <f t="shared" ca="1" si="43"/>
        <v>3.90848501887865</v>
      </c>
      <c r="CX21" s="221">
        <f t="shared" ca="1" si="44"/>
        <v>3.1255348856132374</v>
      </c>
      <c r="CY21" s="219">
        <f t="shared" ca="1" si="45"/>
        <v>0.62240663900414939</v>
      </c>
      <c r="CZ21" s="219">
        <f t="shared" ca="1" si="46"/>
        <v>0.40909090909090912</v>
      </c>
      <c r="DA21" s="225">
        <f t="shared" ca="1" si="47"/>
        <v>1670.443708727375</v>
      </c>
      <c r="DB21" s="226"/>
      <c r="DC21" s="225">
        <f t="shared" ca="1" si="48"/>
        <v>380907.58229252207</v>
      </c>
      <c r="DD21" s="230"/>
    </row>
    <row r="22" spans="1:108" ht="14.4" x14ac:dyDescent="0.3">
      <c r="A22" s="207"/>
      <c r="B22" s="207"/>
      <c r="C22" s="208"/>
      <c r="D22" s="209" t="s">
        <v>291</v>
      </c>
      <c r="E22" s="210"/>
      <c r="F22" s="212"/>
      <c r="G22" s="212"/>
      <c r="H22" s="212"/>
      <c r="I22" s="207"/>
      <c r="J22" s="207"/>
      <c r="K22" s="207">
        <v>37000</v>
      </c>
      <c r="L22" s="207">
        <v>760</v>
      </c>
      <c r="M22" s="207">
        <v>8300</v>
      </c>
      <c r="N22" s="207">
        <v>240</v>
      </c>
      <c r="O22" s="209">
        <f t="shared" si="25"/>
        <v>513.91920000000005</v>
      </c>
      <c r="P22" s="213"/>
      <c r="Q22" s="207"/>
      <c r="R22" s="209"/>
      <c r="S22" s="207"/>
      <c r="T22" s="207">
        <v>260</v>
      </c>
      <c r="U22" s="209"/>
      <c r="V22" s="229"/>
      <c r="W22" s="207"/>
      <c r="X22" s="235"/>
      <c r="Y22" s="235"/>
      <c r="Z22" s="207">
        <v>210</v>
      </c>
      <c r="AA22" s="207">
        <v>12</v>
      </c>
      <c r="AB22" s="207">
        <v>42</v>
      </c>
      <c r="AC22" s="213"/>
      <c r="AD22" s="212"/>
      <c r="AE22" s="209"/>
      <c r="AF22" s="209"/>
      <c r="AG22" s="207" t="str">
        <f t="shared" ca="1" si="26"/>
        <v/>
      </c>
      <c r="AH22" s="207">
        <f t="shared" ca="1" si="0"/>
        <v>0</v>
      </c>
      <c r="AI22" s="207">
        <f t="shared" ca="1" si="0"/>
        <v>0</v>
      </c>
      <c r="AJ22" s="207">
        <f t="shared" ca="1" si="0"/>
        <v>0</v>
      </c>
      <c r="AK22" s="207">
        <f t="shared" ca="1" si="0"/>
        <v>0</v>
      </c>
      <c r="AL22" s="207">
        <f t="shared" ca="1" si="0"/>
        <v>0</v>
      </c>
      <c r="AM22" s="213"/>
      <c r="AN22" s="207">
        <f t="shared" ca="1" si="1"/>
        <v>37000</v>
      </c>
      <c r="AO22" s="207">
        <f t="shared" ca="1" si="1"/>
        <v>760</v>
      </c>
      <c r="AP22" s="207">
        <f t="shared" ca="1" si="1"/>
        <v>8300</v>
      </c>
      <c r="AQ22" s="232">
        <f t="shared" ca="1" si="1"/>
        <v>240</v>
      </c>
      <c r="AR22" s="207">
        <f t="shared" ca="1" si="1"/>
        <v>513.91920000000005</v>
      </c>
      <c r="AS22" s="207">
        <f t="shared" ca="1" si="1"/>
        <v>0</v>
      </c>
      <c r="AT22" s="207">
        <f t="shared" ca="1" si="1"/>
        <v>0</v>
      </c>
      <c r="AU22" s="207">
        <f t="shared" ca="1" si="1"/>
        <v>0</v>
      </c>
      <c r="AV22" s="207">
        <f t="shared" ca="1" si="1"/>
        <v>0</v>
      </c>
      <c r="AW22" s="207">
        <f t="shared" ca="1" si="1"/>
        <v>260</v>
      </c>
      <c r="AX22" s="207">
        <f t="shared" ca="1" si="1"/>
        <v>0</v>
      </c>
      <c r="AY22" s="207">
        <f t="shared" ca="1" si="1"/>
        <v>0</v>
      </c>
      <c r="AZ22" s="207">
        <f t="shared" ca="1" si="1"/>
        <v>0</v>
      </c>
      <c r="BA22" s="207">
        <f t="shared" ca="1" si="1"/>
        <v>0</v>
      </c>
      <c r="BB22" s="207">
        <f t="shared" ca="1" si="1"/>
        <v>0</v>
      </c>
      <c r="BC22" s="207">
        <f t="shared" ca="1" si="1"/>
        <v>210</v>
      </c>
      <c r="BD22" s="207">
        <f t="shared" ca="1" si="2"/>
        <v>12</v>
      </c>
      <c r="BE22" s="207">
        <f t="shared" ca="1" si="2"/>
        <v>42</v>
      </c>
      <c r="BF22" s="207">
        <f t="shared" ca="1" si="2"/>
        <v>0</v>
      </c>
      <c r="BG22" s="207">
        <f t="shared" ca="1" si="2"/>
        <v>0</v>
      </c>
      <c r="BH22" s="207">
        <f t="shared" ca="1" si="3"/>
        <v>0</v>
      </c>
      <c r="BI22" s="207">
        <f t="shared" ca="1" si="27"/>
        <v>99</v>
      </c>
      <c r="BJ22" s="207" t="str">
        <f t="shared" ca="1" si="28"/>
        <v/>
      </c>
      <c r="BK22" s="217">
        <f t="shared" ca="1" si="29"/>
        <v>2064.34962</v>
      </c>
      <c r="BL22" s="217">
        <f t="shared" ca="1" si="30"/>
        <v>4.2613999999999992</v>
      </c>
      <c r="BM22" s="218">
        <f t="shared" ca="1" si="31"/>
        <v>0.99587994073433883</v>
      </c>
      <c r="BO22" s="220" t="e">
        <f t="shared" ca="1" si="4"/>
        <v>#DIV/0!</v>
      </c>
      <c r="BP22" s="220" t="e">
        <f t="shared" ca="1" si="5"/>
        <v>#DIV/0!</v>
      </c>
      <c r="BQ22" s="220" t="e">
        <f t="shared" ca="1" si="6"/>
        <v>#DIV/0!</v>
      </c>
      <c r="BR22" s="221" t="e">
        <f t="shared" ca="1" si="7"/>
        <v>#DIV/0!</v>
      </c>
      <c r="BS22" s="222">
        <f t="shared" ca="1" si="32"/>
        <v>-1</v>
      </c>
      <c r="BT22" s="220" t="e">
        <f t="shared" ca="1" si="8"/>
        <v>#DIV/0!</v>
      </c>
      <c r="BU22" s="220" t="e">
        <f t="shared" ca="1" si="9"/>
        <v>#DIV/0!</v>
      </c>
      <c r="BV22" s="220" t="e">
        <f t="shared" ca="1" si="10"/>
        <v>#DIV/0!</v>
      </c>
      <c r="BW22" s="221" t="e">
        <f t="shared" ca="1" si="11"/>
        <v>#DIV/0!</v>
      </c>
      <c r="BX22" s="222">
        <f t="shared" ca="1" si="33"/>
        <v>-1</v>
      </c>
      <c r="BY22" s="220" t="e">
        <f t="shared" ca="1" si="12"/>
        <v>#DIV/0!</v>
      </c>
      <c r="BZ22" s="220" t="e">
        <f t="shared" ca="1" si="13"/>
        <v>#DIV/0!</v>
      </c>
      <c r="CA22" s="220" t="e">
        <f t="shared" ca="1" si="14"/>
        <v>#DIV/0!</v>
      </c>
      <c r="CB22" s="221" t="e">
        <f t="shared" ca="1" si="15"/>
        <v>#DIV/0!</v>
      </c>
      <c r="CC22" s="222">
        <f t="shared" ca="1" si="34"/>
        <v>-1</v>
      </c>
      <c r="CD22" s="220">
        <f t="shared" ca="1" si="16"/>
        <v>0</v>
      </c>
      <c r="CE22" s="220">
        <f t="shared" ca="1" si="17"/>
        <v>0</v>
      </c>
      <c r="CF22" s="220">
        <f t="shared" ca="1" si="18"/>
        <v>1</v>
      </c>
      <c r="CG22" s="221">
        <f t="shared" ca="1" si="19"/>
        <v>1.1547000000000001</v>
      </c>
      <c r="CH22" s="222">
        <f t="shared" ca="1" si="35"/>
        <v>0</v>
      </c>
      <c r="CI22" s="223" t="e">
        <f t="shared" ca="1" si="49"/>
        <v>#REF!</v>
      </c>
      <c r="CJ22" s="223" t="e">
        <f t="shared" ca="1" si="36"/>
        <v>#REF!</v>
      </c>
      <c r="CK22" s="223" t="e">
        <f t="shared" ca="1" si="37"/>
        <v>#REF!</v>
      </c>
      <c r="CL22" s="227" t="e">
        <f t="shared" ca="1" si="38"/>
        <v>#REF!</v>
      </c>
      <c r="CM22" s="220" t="e">
        <f t="shared" ca="1" si="39"/>
        <v>#REF!</v>
      </c>
      <c r="CN22" s="220" t="e">
        <f t="shared" ca="1" si="40"/>
        <v>#REF!</v>
      </c>
      <c r="CO22" s="221" t="e">
        <f t="shared" ca="1" si="20"/>
        <v>#REF!</v>
      </c>
      <c r="CP22" s="222">
        <f t="shared" ca="1" si="41"/>
        <v>-1</v>
      </c>
      <c r="CQ22" s="220">
        <f t="shared" ca="1" si="21"/>
        <v>0.61572324130514211</v>
      </c>
      <c r="CR22" s="220">
        <f t="shared" ca="1" si="22"/>
        <v>0.12647288199781298</v>
      </c>
      <c r="CS22" s="220">
        <f t="shared" ca="1" si="23"/>
        <v>0.25780387669704496</v>
      </c>
      <c r="CT22" s="221">
        <f t="shared" ca="1" si="24"/>
        <v>0.65320473595166695</v>
      </c>
      <c r="CU22" s="222">
        <f t="shared" ca="1" si="42"/>
        <v>0.61572324130514211</v>
      </c>
      <c r="CW22" s="219">
        <f t="shared" ca="1" si="43"/>
        <v>3.3814159428499768</v>
      </c>
      <c r="CX22" s="221">
        <f t="shared" ca="1" si="44"/>
        <v>1.842549092185509</v>
      </c>
      <c r="CY22" s="219">
        <f t="shared" ca="1" si="45"/>
        <v>0.22429906542056074</v>
      </c>
      <c r="CZ22" s="219">
        <f t="shared" ca="1" si="46"/>
        <v>0.17040358744394618</v>
      </c>
      <c r="DA22" s="225">
        <f t="shared" ca="1" si="47"/>
        <v>260.88840677856012</v>
      </c>
      <c r="DB22" s="226"/>
      <c r="DC22" s="225">
        <f t="shared" ca="1" si="48"/>
        <v>1137.8361139571819</v>
      </c>
    </row>
    <row r="23" spans="1:108" ht="14.4" x14ac:dyDescent="0.3">
      <c r="A23" s="207"/>
      <c r="B23" s="207"/>
      <c r="C23" s="208"/>
      <c r="D23" s="209" t="s">
        <v>288</v>
      </c>
      <c r="E23" s="210"/>
      <c r="F23" s="212"/>
      <c r="G23" s="211"/>
      <c r="H23" s="212"/>
      <c r="I23" s="207">
        <v>5.2750000000000004</v>
      </c>
      <c r="J23" s="207">
        <v>5.2750000000000004</v>
      </c>
      <c r="K23" s="207">
        <v>85000</v>
      </c>
      <c r="L23" s="207">
        <v>2200</v>
      </c>
      <c r="M23" s="207">
        <v>7450</v>
      </c>
      <c r="N23" s="207">
        <v>1150</v>
      </c>
      <c r="O23" s="209">
        <f t="shared" si="25"/>
        <v>2462.5295000000001</v>
      </c>
      <c r="P23" s="213"/>
      <c r="Q23" s="207">
        <v>145000</v>
      </c>
      <c r="R23" s="209"/>
      <c r="S23" s="207">
        <v>585</v>
      </c>
      <c r="T23" s="207"/>
      <c r="U23" s="209"/>
      <c r="V23" s="229"/>
      <c r="W23" s="207"/>
      <c r="X23" s="213"/>
      <c r="Y23" s="213"/>
      <c r="Z23" s="207">
        <v>290</v>
      </c>
      <c r="AA23" s="207">
        <v>5.5</v>
      </c>
      <c r="AB23" s="207">
        <v>175</v>
      </c>
      <c r="AC23" s="213"/>
      <c r="AD23" s="215"/>
      <c r="AE23" s="209"/>
      <c r="AF23" s="209"/>
      <c r="AG23" s="207" t="str">
        <f t="shared" ca="1" si="26"/>
        <v>W_ID_009_FS_001</v>
      </c>
      <c r="AH23" s="207">
        <f t="shared" ca="1" si="0"/>
        <v>0</v>
      </c>
      <c r="AI23" s="207">
        <f t="shared" ca="1" si="0"/>
        <v>0</v>
      </c>
      <c r="AJ23" s="207">
        <f t="shared" ca="1" si="0"/>
        <v>0</v>
      </c>
      <c r="AK23" s="207">
        <f t="shared" ca="1" si="0"/>
        <v>0</v>
      </c>
      <c r="AL23" s="207">
        <f t="shared" ca="1" si="0"/>
        <v>5.2750000000000004</v>
      </c>
      <c r="AM23" s="213"/>
      <c r="AN23" s="207">
        <f t="shared" ca="1" si="1"/>
        <v>85000</v>
      </c>
      <c r="AO23" s="207">
        <f t="shared" ca="1" si="1"/>
        <v>2200</v>
      </c>
      <c r="AP23" s="207">
        <f t="shared" ca="1" si="1"/>
        <v>7450</v>
      </c>
      <c r="AQ23" s="232">
        <f t="shared" ca="1" si="1"/>
        <v>1150</v>
      </c>
      <c r="AR23" s="207">
        <f t="shared" ca="1" si="1"/>
        <v>2462.5295000000001</v>
      </c>
      <c r="AS23" s="207">
        <f t="shared" ca="1" si="1"/>
        <v>0</v>
      </c>
      <c r="AT23" s="207">
        <f t="shared" ca="1" si="1"/>
        <v>145000</v>
      </c>
      <c r="AU23" s="207">
        <f t="shared" ca="1" si="1"/>
        <v>0</v>
      </c>
      <c r="AV23" s="207">
        <f t="shared" ca="1" si="1"/>
        <v>585</v>
      </c>
      <c r="AW23" s="207">
        <f t="shared" ca="1" si="1"/>
        <v>0</v>
      </c>
      <c r="AX23" s="207">
        <f t="shared" ca="1" si="1"/>
        <v>0</v>
      </c>
      <c r="AY23" s="207">
        <f t="shared" ca="1" si="1"/>
        <v>0</v>
      </c>
      <c r="AZ23" s="207">
        <f t="shared" ca="1" si="1"/>
        <v>0</v>
      </c>
      <c r="BA23" s="207">
        <f t="shared" ca="1" si="1"/>
        <v>0</v>
      </c>
      <c r="BB23" s="207">
        <f t="shared" ca="1" si="1"/>
        <v>0</v>
      </c>
      <c r="BC23" s="207">
        <f t="shared" ref="BC23:BG38" ca="1" si="50">ABS(INDIRECT(BC$5&amp;(CELL("row", BC23))))</f>
        <v>290</v>
      </c>
      <c r="BD23" s="207">
        <f t="shared" ca="1" si="50"/>
        <v>5.5</v>
      </c>
      <c r="BE23" s="207">
        <f t="shared" ca="1" si="50"/>
        <v>175</v>
      </c>
      <c r="BF23" s="207">
        <f t="shared" ca="1" si="50"/>
        <v>0</v>
      </c>
      <c r="BG23" s="207">
        <f t="shared" ca="1" si="50"/>
        <v>0</v>
      </c>
      <c r="BH23" s="207">
        <f t="shared" ca="1" si="3"/>
        <v>0</v>
      </c>
      <c r="BI23" s="207">
        <f t="shared" ca="1" si="27"/>
        <v>99</v>
      </c>
      <c r="BJ23" s="207" t="str">
        <f t="shared" ca="1" si="28"/>
        <v/>
      </c>
      <c r="BK23" s="217">
        <f t="shared" ca="1" si="29"/>
        <v>4226.380016373686</v>
      </c>
      <c r="BL23" s="217">
        <f t="shared" ca="1" si="30"/>
        <v>4102.6296999999995</v>
      </c>
      <c r="BM23" s="218">
        <f t="shared" ca="1" si="31"/>
        <v>1.4857746669500264E-2</v>
      </c>
      <c r="BO23" s="220">
        <f t="shared" ca="1" si="4"/>
        <v>1</v>
      </c>
      <c r="BP23" s="220">
        <f t="shared" ca="1" si="5"/>
        <v>0</v>
      </c>
      <c r="BQ23" s="220">
        <f t="shared" ca="1" si="6"/>
        <v>0</v>
      </c>
      <c r="BR23" s="221">
        <f t="shared" ca="1" si="7"/>
        <v>0.57740000000000002</v>
      </c>
      <c r="BS23" s="222">
        <f t="shared" ca="1" si="32"/>
        <v>1</v>
      </c>
      <c r="BT23" s="220">
        <f t="shared" ca="1" si="8"/>
        <v>1</v>
      </c>
      <c r="BU23" s="220">
        <f t="shared" ca="1" si="9"/>
        <v>0</v>
      </c>
      <c r="BV23" s="220">
        <f t="shared" ca="1" si="10"/>
        <v>0</v>
      </c>
      <c r="BW23" s="221">
        <f t="shared" ca="1" si="11"/>
        <v>0.57740000000000002</v>
      </c>
      <c r="BX23" s="222">
        <f t="shared" ca="1" si="33"/>
        <v>1</v>
      </c>
      <c r="BY23" s="220" t="e">
        <f t="shared" ca="1" si="12"/>
        <v>#DIV/0!</v>
      </c>
      <c r="BZ23" s="220" t="e">
        <f t="shared" ca="1" si="13"/>
        <v>#DIV/0!</v>
      </c>
      <c r="CA23" s="220" t="e">
        <f t="shared" ca="1" si="14"/>
        <v>#DIV/0!</v>
      </c>
      <c r="CB23" s="221" t="e">
        <f t="shared" ca="1" si="15"/>
        <v>#DIV/0!</v>
      </c>
      <c r="CC23" s="222">
        <f t="shared" ca="1" si="34"/>
        <v>-1</v>
      </c>
      <c r="CD23" s="220">
        <f t="shared" ca="1" si="16"/>
        <v>0.9959817288869045</v>
      </c>
      <c r="CE23" s="220">
        <f t="shared" ca="1" si="17"/>
        <v>4.0182711130954422E-3</v>
      </c>
      <c r="CF23" s="220">
        <f t="shared" ca="1" si="18"/>
        <v>0</v>
      </c>
      <c r="CG23" s="221">
        <f t="shared" ca="1" si="19"/>
        <v>0.57507985025929864</v>
      </c>
      <c r="CH23" s="222">
        <f t="shared" ca="1" si="35"/>
        <v>0.9959817288869045</v>
      </c>
      <c r="CI23" s="223" t="e">
        <f t="shared" ca="1" si="49"/>
        <v>#REF!</v>
      </c>
      <c r="CJ23" s="223" t="e">
        <f t="shared" ca="1" si="36"/>
        <v>#REF!</v>
      </c>
      <c r="CK23" s="223" t="e">
        <f t="shared" ca="1" si="37"/>
        <v>#REF!</v>
      </c>
      <c r="CL23" s="227" t="e">
        <f t="shared" ca="1" si="38"/>
        <v>#REF!</v>
      </c>
      <c r="CM23" s="220" t="e">
        <f t="shared" ca="1" si="39"/>
        <v>#REF!</v>
      </c>
      <c r="CN23" s="220" t="e">
        <f t="shared" ca="1" si="40"/>
        <v>#REF!</v>
      </c>
      <c r="CO23" s="221" t="e">
        <f t="shared" ca="1" si="20"/>
        <v>#REF!</v>
      </c>
      <c r="CP23" s="222">
        <f t="shared" ca="1" si="41"/>
        <v>-1</v>
      </c>
      <c r="CQ23" s="220">
        <f t="shared" ca="1" si="21"/>
        <v>0.60321485165275868</v>
      </c>
      <c r="CR23" s="220">
        <f t="shared" ca="1" si="22"/>
        <v>0.15612619689836107</v>
      </c>
      <c r="CS23" s="220">
        <f t="shared" ca="1" si="23"/>
        <v>0.24065895144888033</v>
      </c>
      <c r="CT23" s="221">
        <f t="shared" ca="1" si="24"/>
        <v>0.62618514658232494</v>
      </c>
      <c r="CU23" s="222">
        <f t="shared" ca="1" si="42"/>
        <v>0.60321485165275868</v>
      </c>
      <c r="CW23" s="219">
        <f t="shared" ca="1" si="43"/>
        <v>3.6241475212908005</v>
      </c>
      <c r="CX23" s="221">
        <f t="shared" ca="1" si="44"/>
        <v>2.8126890888961196</v>
      </c>
      <c r="CY23" s="219">
        <f t="shared" ca="1" si="45"/>
        <v>0.60686015831134565</v>
      </c>
      <c r="CZ23" s="219">
        <f t="shared" ca="1" si="46"/>
        <v>0.20560747663551401</v>
      </c>
      <c r="DA23" s="225">
        <f t="shared" ca="1" si="47"/>
        <v>3432.8722332133234</v>
      </c>
      <c r="DB23" s="226"/>
      <c r="DC23" s="225">
        <f t="shared" ca="1" si="48"/>
        <v>8013879.4463049062</v>
      </c>
    </row>
    <row r="24" spans="1:108" ht="14.4" x14ac:dyDescent="0.3">
      <c r="A24" s="207"/>
      <c r="B24" s="207"/>
      <c r="C24" s="208"/>
      <c r="D24" s="209" t="s">
        <v>299</v>
      </c>
      <c r="E24" s="210"/>
      <c r="F24" s="212"/>
      <c r="G24" s="212"/>
      <c r="H24" s="212"/>
      <c r="I24" s="207">
        <v>5.0999999999999996</v>
      </c>
      <c r="J24" s="207">
        <v>5.0999999999999996</v>
      </c>
      <c r="K24" s="207">
        <v>87000</v>
      </c>
      <c r="L24" s="207">
        <v>2200</v>
      </c>
      <c r="M24" s="207">
        <v>7700</v>
      </c>
      <c r="N24" s="207">
        <v>1200</v>
      </c>
      <c r="O24" s="209">
        <f t="shared" si="25"/>
        <v>2569.596</v>
      </c>
      <c r="P24" s="213"/>
      <c r="Q24" s="207">
        <v>150000</v>
      </c>
      <c r="R24" s="209"/>
      <c r="S24" s="207">
        <v>560</v>
      </c>
      <c r="T24" s="207"/>
      <c r="U24" s="209"/>
      <c r="V24" s="229"/>
      <c r="W24" s="207"/>
      <c r="X24" s="236"/>
      <c r="Y24" s="236"/>
      <c r="Z24" s="207">
        <v>300</v>
      </c>
      <c r="AA24" s="207">
        <v>5.7</v>
      </c>
      <c r="AB24" s="207">
        <v>160</v>
      </c>
      <c r="AC24" s="213"/>
      <c r="AD24" s="212"/>
      <c r="AE24" s="209"/>
      <c r="AF24" s="209"/>
      <c r="AG24" s="207" t="str">
        <f t="shared" ca="1" si="26"/>
        <v>W_ID_009_FS_002</v>
      </c>
      <c r="AH24" s="207">
        <f t="shared" ref="AH24:AL39" ca="1" si="51">INDIRECT(AH$5&amp;(CELL("row", AH24)))</f>
        <v>0</v>
      </c>
      <c r="AI24" s="207">
        <f t="shared" ca="1" si="51"/>
        <v>0</v>
      </c>
      <c r="AJ24" s="207">
        <f t="shared" ca="1" si="51"/>
        <v>0</v>
      </c>
      <c r="AK24" s="207">
        <f t="shared" ca="1" si="51"/>
        <v>0</v>
      </c>
      <c r="AL24" s="207">
        <f t="shared" ca="1" si="51"/>
        <v>5.0999999999999996</v>
      </c>
      <c r="AM24" s="213"/>
      <c r="AN24" s="207">
        <f t="shared" ref="AN24:BC39" ca="1" si="52">ABS(INDIRECT(AN$5&amp;(CELL("row", AN24))))</f>
        <v>87000</v>
      </c>
      <c r="AO24" s="207">
        <f t="shared" ca="1" si="52"/>
        <v>2200</v>
      </c>
      <c r="AP24" s="207">
        <f t="shared" ca="1" si="52"/>
        <v>7700</v>
      </c>
      <c r="AQ24" s="232">
        <f t="shared" ca="1" si="52"/>
        <v>1200</v>
      </c>
      <c r="AR24" s="207">
        <f t="shared" ca="1" si="52"/>
        <v>2569.596</v>
      </c>
      <c r="AS24" s="207">
        <f t="shared" ca="1" si="52"/>
        <v>0</v>
      </c>
      <c r="AT24" s="207">
        <f t="shared" ca="1" si="52"/>
        <v>150000</v>
      </c>
      <c r="AU24" s="207">
        <f t="shared" ca="1" si="52"/>
        <v>0</v>
      </c>
      <c r="AV24" s="207">
        <f t="shared" ca="1" si="52"/>
        <v>560</v>
      </c>
      <c r="AW24" s="207">
        <f t="shared" ca="1" si="52"/>
        <v>0</v>
      </c>
      <c r="AX24" s="207">
        <f t="shared" ca="1" si="52"/>
        <v>0</v>
      </c>
      <c r="AY24" s="207">
        <f t="shared" ca="1" si="52"/>
        <v>0</v>
      </c>
      <c r="AZ24" s="207">
        <f t="shared" ca="1" si="52"/>
        <v>0</v>
      </c>
      <c r="BA24" s="207">
        <f t="shared" ca="1" si="52"/>
        <v>0</v>
      </c>
      <c r="BB24" s="207">
        <f t="shared" ca="1" si="52"/>
        <v>0</v>
      </c>
      <c r="BC24" s="207">
        <f t="shared" ca="1" si="52"/>
        <v>300</v>
      </c>
      <c r="BD24" s="207">
        <f t="shared" ca="1" si="50"/>
        <v>5.7</v>
      </c>
      <c r="BE24" s="207">
        <f t="shared" ca="1" si="50"/>
        <v>160</v>
      </c>
      <c r="BF24" s="207">
        <f t="shared" ca="1" si="50"/>
        <v>0</v>
      </c>
      <c r="BG24" s="207">
        <f t="shared" ca="1" si="50"/>
        <v>0</v>
      </c>
      <c r="BH24" s="207">
        <f t="shared" ca="1" si="3"/>
        <v>0</v>
      </c>
      <c r="BI24" s="207">
        <f t="shared" ca="1" si="27"/>
        <v>99</v>
      </c>
      <c r="BJ24" s="207" t="str">
        <f t="shared" ca="1" si="28"/>
        <v/>
      </c>
      <c r="BK24" s="217">
        <f t="shared" ca="1" si="29"/>
        <v>4329.433479736088</v>
      </c>
      <c r="BL24" s="217">
        <f t="shared" ca="1" si="30"/>
        <v>4243.1592000000001</v>
      </c>
      <c r="BM24" s="218">
        <f t="shared" ca="1" si="31"/>
        <v>1.0063965822151242E-2</v>
      </c>
      <c r="BO24" s="220">
        <f t="shared" ca="1" si="4"/>
        <v>1</v>
      </c>
      <c r="BP24" s="220">
        <f t="shared" ca="1" si="5"/>
        <v>0</v>
      </c>
      <c r="BQ24" s="220">
        <f t="shared" ca="1" si="6"/>
        <v>0</v>
      </c>
      <c r="BR24" s="221">
        <f t="shared" ca="1" si="7"/>
        <v>0.57740000000000002</v>
      </c>
      <c r="BS24" s="222">
        <f t="shared" ca="1" si="32"/>
        <v>1</v>
      </c>
      <c r="BT24" s="220">
        <f t="shared" ca="1" si="8"/>
        <v>1</v>
      </c>
      <c r="BU24" s="220">
        <f t="shared" ca="1" si="9"/>
        <v>0</v>
      </c>
      <c r="BV24" s="220">
        <f t="shared" ca="1" si="10"/>
        <v>0</v>
      </c>
      <c r="BW24" s="221">
        <f t="shared" ca="1" si="11"/>
        <v>0.57740000000000002</v>
      </c>
      <c r="BX24" s="222">
        <f t="shared" ca="1" si="33"/>
        <v>1</v>
      </c>
      <c r="BY24" s="220" t="e">
        <f t="shared" ca="1" si="12"/>
        <v>#DIV/0!</v>
      </c>
      <c r="BZ24" s="220" t="e">
        <f t="shared" ca="1" si="13"/>
        <v>#DIV/0!</v>
      </c>
      <c r="CA24" s="220" t="e">
        <f t="shared" ca="1" si="14"/>
        <v>#DIV/0!</v>
      </c>
      <c r="CB24" s="221" t="e">
        <f t="shared" ca="1" si="15"/>
        <v>#DIV/0!</v>
      </c>
      <c r="CC24" s="222">
        <f t="shared" ca="1" si="34"/>
        <v>-1</v>
      </c>
      <c r="CD24" s="220">
        <f t="shared" ca="1" si="16"/>
        <v>0.99628055260361315</v>
      </c>
      <c r="CE24" s="220">
        <f t="shared" ca="1" si="17"/>
        <v>3.7194473963868225E-3</v>
      </c>
      <c r="CF24" s="220">
        <f t="shared" ca="1" si="18"/>
        <v>0</v>
      </c>
      <c r="CG24" s="221">
        <f t="shared" ca="1" si="19"/>
        <v>0.57525239107332626</v>
      </c>
      <c r="CH24" s="222">
        <f t="shared" ca="1" si="35"/>
        <v>0.99628055260361315</v>
      </c>
      <c r="CI24" s="223" t="e">
        <f t="shared" ca="1" si="49"/>
        <v>#REF!</v>
      </c>
      <c r="CJ24" s="223" t="e">
        <f t="shared" ca="1" si="36"/>
        <v>#REF!</v>
      </c>
      <c r="CK24" s="223" t="e">
        <f t="shared" ca="1" si="37"/>
        <v>#REF!</v>
      </c>
      <c r="CL24" s="227" t="e">
        <f t="shared" ca="1" si="38"/>
        <v>#REF!</v>
      </c>
      <c r="CM24" s="220" t="e">
        <f t="shared" ca="1" si="39"/>
        <v>#REF!</v>
      </c>
      <c r="CN24" s="220" t="e">
        <f t="shared" ca="1" si="40"/>
        <v>#REF!</v>
      </c>
      <c r="CO24" s="221" t="e">
        <f t="shared" ca="1" si="20"/>
        <v>#REF!</v>
      </c>
      <c r="CP24" s="222">
        <f t="shared" ca="1" si="41"/>
        <v>-1</v>
      </c>
      <c r="CQ24" s="220">
        <f t="shared" ca="1" si="21"/>
        <v>0.60567658410543523</v>
      </c>
      <c r="CR24" s="220">
        <f t="shared" ca="1" si="22"/>
        <v>0.15315959598068477</v>
      </c>
      <c r="CS24" s="220">
        <f t="shared" ca="1" si="23"/>
        <v>0.24116381991388</v>
      </c>
      <c r="CT24" s="221">
        <f t="shared" ca="1" si="24"/>
        <v>0.62818952251703553</v>
      </c>
      <c r="CU24" s="222">
        <f t="shared" ca="1" si="42"/>
        <v>0.60567658410543523</v>
      </c>
      <c r="CW24" s="219">
        <f t="shared" ca="1" si="43"/>
        <v>3.6056641155967877</v>
      </c>
      <c r="CX24" s="221">
        <f t="shared" ca="1" si="44"/>
        <v>2.7983546364719305</v>
      </c>
      <c r="CY24" s="219">
        <f t="shared" ca="1" si="45"/>
        <v>0.6091370558375635</v>
      </c>
      <c r="CZ24" s="219">
        <f t="shared" ca="1" si="46"/>
        <v>0.20183486238532111</v>
      </c>
      <c r="DA24" s="225">
        <f t="shared" ca="1" si="47"/>
        <v>3911.4763290491919</v>
      </c>
      <c r="DB24" s="226"/>
      <c r="DC24" s="225">
        <f t="shared" ca="1" si="48"/>
        <v>13782907.392451791</v>
      </c>
    </row>
    <row r="25" spans="1:108" ht="14.4" x14ac:dyDescent="0.3">
      <c r="A25" s="207"/>
      <c r="B25" s="207"/>
      <c r="C25" s="208"/>
      <c r="D25" s="209" t="s">
        <v>300</v>
      </c>
      <c r="E25" s="210"/>
      <c r="F25" s="212"/>
      <c r="G25" s="211"/>
      <c r="H25" s="212"/>
      <c r="I25" s="207">
        <v>5.45</v>
      </c>
      <c r="J25" s="207">
        <v>5.45</v>
      </c>
      <c r="K25" s="207">
        <v>83000</v>
      </c>
      <c r="L25" s="207">
        <v>2200</v>
      </c>
      <c r="M25" s="207">
        <v>7200</v>
      </c>
      <c r="N25" s="207">
        <v>1100</v>
      </c>
      <c r="O25" s="209">
        <f t="shared" si="25"/>
        <v>2355.4629999999997</v>
      </c>
      <c r="P25" s="213"/>
      <c r="Q25" s="207">
        <v>140000</v>
      </c>
      <c r="R25" s="209"/>
      <c r="S25" s="207">
        <v>610</v>
      </c>
      <c r="T25" s="207"/>
      <c r="U25" s="209"/>
      <c r="V25" s="229"/>
      <c r="W25" s="207"/>
      <c r="X25" s="213"/>
      <c r="Y25" s="213"/>
      <c r="Z25" s="207">
        <v>280</v>
      </c>
      <c r="AA25" s="207">
        <v>5.3</v>
      </c>
      <c r="AB25" s="207">
        <v>190</v>
      </c>
      <c r="AC25" s="213"/>
      <c r="AD25" s="215"/>
      <c r="AE25" s="209"/>
      <c r="AF25" s="209"/>
      <c r="AG25" s="207" t="str">
        <f t="shared" ca="1" si="26"/>
        <v>W_ID_009_FS_003</v>
      </c>
      <c r="AH25" s="207">
        <f t="shared" ca="1" si="51"/>
        <v>0</v>
      </c>
      <c r="AI25" s="207">
        <f t="shared" ca="1" si="51"/>
        <v>0</v>
      </c>
      <c r="AJ25" s="207">
        <f t="shared" ca="1" si="51"/>
        <v>0</v>
      </c>
      <c r="AK25" s="207">
        <f t="shared" ca="1" si="51"/>
        <v>0</v>
      </c>
      <c r="AL25" s="207">
        <f t="shared" ca="1" si="51"/>
        <v>5.45</v>
      </c>
      <c r="AM25" s="213"/>
      <c r="AN25" s="207">
        <f t="shared" ca="1" si="52"/>
        <v>83000</v>
      </c>
      <c r="AO25" s="207">
        <f t="shared" ca="1" si="52"/>
        <v>2200</v>
      </c>
      <c r="AP25" s="207">
        <f t="shared" ca="1" si="52"/>
        <v>7200</v>
      </c>
      <c r="AQ25" s="232">
        <f t="shared" ca="1" si="52"/>
        <v>1100</v>
      </c>
      <c r="AR25" s="207">
        <f t="shared" ca="1" si="52"/>
        <v>2355.4629999999997</v>
      </c>
      <c r="AS25" s="207">
        <f t="shared" ca="1" si="52"/>
        <v>0</v>
      </c>
      <c r="AT25" s="207">
        <f t="shared" ca="1" si="52"/>
        <v>140000</v>
      </c>
      <c r="AU25" s="207">
        <f t="shared" ca="1" si="52"/>
        <v>0</v>
      </c>
      <c r="AV25" s="207">
        <f t="shared" ca="1" si="52"/>
        <v>610</v>
      </c>
      <c r="AW25" s="207">
        <f t="shared" ca="1" si="52"/>
        <v>0</v>
      </c>
      <c r="AX25" s="207">
        <f t="shared" ca="1" si="52"/>
        <v>0</v>
      </c>
      <c r="AY25" s="207">
        <f t="shared" ca="1" si="52"/>
        <v>0</v>
      </c>
      <c r="AZ25" s="207">
        <f t="shared" ca="1" si="52"/>
        <v>0</v>
      </c>
      <c r="BA25" s="207">
        <f t="shared" ca="1" si="52"/>
        <v>0</v>
      </c>
      <c r="BB25" s="207">
        <f t="shared" ca="1" si="52"/>
        <v>0</v>
      </c>
      <c r="BC25" s="207">
        <f t="shared" ca="1" si="52"/>
        <v>280</v>
      </c>
      <c r="BD25" s="207">
        <f t="shared" ca="1" si="50"/>
        <v>5.3</v>
      </c>
      <c r="BE25" s="207">
        <f t="shared" ca="1" si="50"/>
        <v>190</v>
      </c>
      <c r="BF25" s="207">
        <f t="shared" ca="1" si="50"/>
        <v>0</v>
      </c>
      <c r="BG25" s="207">
        <f t="shared" ca="1" si="50"/>
        <v>0</v>
      </c>
      <c r="BH25" s="207">
        <f t="shared" ca="1" si="3"/>
        <v>0</v>
      </c>
      <c r="BI25" s="207">
        <f t="shared" ca="1" si="27"/>
        <v>99</v>
      </c>
      <c r="BJ25" s="207" t="str">
        <f t="shared" ca="1" si="28"/>
        <v/>
      </c>
      <c r="BK25" s="217">
        <f t="shared" ca="1" si="29"/>
        <v>4123.3274197488208</v>
      </c>
      <c r="BL25" s="217">
        <f t="shared" ca="1" si="30"/>
        <v>3962.1001999999999</v>
      </c>
      <c r="BM25" s="218">
        <f t="shared" ca="1" si="31"/>
        <v>1.9940469116935786E-2</v>
      </c>
      <c r="BO25" s="220">
        <f t="shared" ca="1" si="4"/>
        <v>1</v>
      </c>
      <c r="BP25" s="220">
        <f t="shared" ca="1" si="5"/>
        <v>0</v>
      </c>
      <c r="BQ25" s="220">
        <f t="shared" ca="1" si="6"/>
        <v>0</v>
      </c>
      <c r="BR25" s="221">
        <f t="shared" ca="1" si="7"/>
        <v>0.57740000000000002</v>
      </c>
      <c r="BS25" s="222">
        <f t="shared" ca="1" si="32"/>
        <v>1</v>
      </c>
      <c r="BT25" s="220">
        <f t="shared" ca="1" si="8"/>
        <v>1</v>
      </c>
      <c r="BU25" s="220">
        <f t="shared" ca="1" si="9"/>
        <v>0</v>
      </c>
      <c r="BV25" s="220">
        <f t="shared" ca="1" si="10"/>
        <v>0</v>
      </c>
      <c r="BW25" s="221">
        <f t="shared" ca="1" si="11"/>
        <v>0.57740000000000002</v>
      </c>
      <c r="BX25" s="222">
        <f t="shared" ca="1" si="33"/>
        <v>1</v>
      </c>
      <c r="BY25" s="220" t="e">
        <f t="shared" ca="1" si="12"/>
        <v>#DIV/0!</v>
      </c>
      <c r="BZ25" s="220" t="e">
        <f t="shared" ca="1" si="13"/>
        <v>#DIV/0!</v>
      </c>
      <c r="CA25" s="220" t="e">
        <f t="shared" ca="1" si="14"/>
        <v>#DIV/0!</v>
      </c>
      <c r="CB25" s="221" t="e">
        <f t="shared" ca="1" si="15"/>
        <v>#DIV/0!</v>
      </c>
      <c r="CC25" s="222">
        <f t="shared" ca="1" si="34"/>
        <v>-1</v>
      </c>
      <c r="CD25" s="220">
        <f t="shared" ca="1" si="16"/>
        <v>0.99566175947656643</v>
      </c>
      <c r="CE25" s="220">
        <f t="shared" ca="1" si="17"/>
        <v>4.3382405234336108E-3</v>
      </c>
      <c r="CF25" s="220">
        <f t="shared" ca="1" si="18"/>
        <v>0</v>
      </c>
      <c r="CG25" s="221">
        <f t="shared" ca="1" si="19"/>
        <v>0.57489509992176946</v>
      </c>
      <c r="CH25" s="222">
        <f t="shared" ca="1" si="35"/>
        <v>0.99566175947656643</v>
      </c>
      <c r="CI25" s="223" t="e">
        <f t="shared" ca="1" si="49"/>
        <v>#REF!</v>
      </c>
      <c r="CJ25" s="223" t="e">
        <f t="shared" ca="1" si="36"/>
        <v>#REF!</v>
      </c>
      <c r="CK25" s="223" t="e">
        <f t="shared" ca="1" si="37"/>
        <v>#REF!</v>
      </c>
      <c r="CL25" s="227" t="e">
        <f t="shared" ca="1" si="38"/>
        <v>#REF!</v>
      </c>
      <c r="CM25" s="220" t="e">
        <f t="shared" ca="1" si="39"/>
        <v>#REF!</v>
      </c>
      <c r="CN25" s="220" t="e">
        <f t="shared" ca="1" si="40"/>
        <v>#REF!</v>
      </c>
      <c r="CO25" s="221" t="e">
        <f t="shared" ca="1" si="20"/>
        <v>#REF!</v>
      </c>
      <c r="CP25" s="222">
        <f t="shared" ca="1" si="41"/>
        <v>-1</v>
      </c>
      <c r="CQ25" s="220">
        <f t="shared" ca="1" si="21"/>
        <v>0.60072558428262146</v>
      </c>
      <c r="CR25" s="220">
        <f t="shared" ca="1" si="22"/>
        <v>0.15922846812310448</v>
      </c>
      <c r="CS25" s="220">
        <f t="shared" ca="1" si="23"/>
        <v>0.24004594759427406</v>
      </c>
      <c r="CT25" s="221">
        <f t="shared" ca="1" si="24"/>
        <v>0.62404000805189397</v>
      </c>
      <c r="CU25" s="222">
        <f t="shared" ca="1" si="42"/>
        <v>0.60072558428262146</v>
      </c>
      <c r="CW25" s="219">
        <f t="shared" ca="1" si="43"/>
        <v>3.6434526764861874</v>
      </c>
      <c r="CX25" s="221">
        <f t="shared" ca="1" si="44"/>
        <v>2.8275128652131438</v>
      </c>
      <c r="CY25" s="219">
        <f t="shared" ca="1" si="45"/>
        <v>0.60439560439560436</v>
      </c>
      <c r="CZ25" s="219">
        <f t="shared" ca="1" si="46"/>
        <v>0.20952380952380953</v>
      </c>
      <c r="DA25" s="225">
        <f t="shared" ca="1" si="47"/>
        <v>2999.4254620230085</v>
      </c>
      <c r="DB25" s="226"/>
      <c r="DC25" s="225">
        <f t="shared" ca="1" si="48"/>
        <v>4561230.4129355634</v>
      </c>
    </row>
    <row r="26" spans="1:108" ht="14.4" x14ac:dyDescent="0.3">
      <c r="A26" s="207"/>
      <c r="B26" s="207"/>
      <c r="C26" s="208"/>
      <c r="D26" s="209" t="s">
        <v>301</v>
      </c>
      <c r="E26" s="210"/>
      <c r="F26" s="212"/>
      <c r="G26" s="212"/>
      <c r="H26" s="212"/>
      <c r="I26" s="207"/>
      <c r="J26" s="207"/>
      <c r="K26" s="207">
        <v>84000</v>
      </c>
      <c r="L26" s="207">
        <v>2100</v>
      </c>
      <c r="M26" s="207">
        <v>7500</v>
      </c>
      <c r="N26" s="207">
        <v>1200</v>
      </c>
      <c r="O26" s="209">
        <f t="shared" si="25"/>
        <v>2569.596</v>
      </c>
      <c r="P26" s="213"/>
      <c r="Q26" s="207">
        <v>150000</v>
      </c>
      <c r="R26" s="209"/>
      <c r="S26" s="207"/>
      <c r="T26" s="207">
        <v>600</v>
      </c>
      <c r="U26" s="209"/>
      <c r="V26" s="229"/>
      <c r="W26" s="207"/>
      <c r="X26" s="213"/>
      <c r="Y26" s="213"/>
      <c r="Z26" s="207">
        <v>320</v>
      </c>
      <c r="AA26" s="207">
        <v>6.1</v>
      </c>
      <c r="AB26" s="207">
        <v>110</v>
      </c>
      <c r="AC26" s="213"/>
      <c r="AD26" s="212"/>
      <c r="AE26" s="209"/>
      <c r="AF26" s="209"/>
      <c r="AG26" s="207" t="str">
        <f t="shared" ca="1" si="26"/>
        <v>W_ID_009_FS_004</v>
      </c>
      <c r="AH26" s="207">
        <f t="shared" ca="1" si="51"/>
        <v>0</v>
      </c>
      <c r="AI26" s="207">
        <f t="shared" ca="1" si="51"/>
        <v>0</v>
      </c>
      <c r="AJ26" s="207">
        <f t="shared" ca="1" si="51"/>
        <v>0</v>
      </c>
      <c r="AK26" s="207">
        <f t="shared" ca="1" si="51"/>
        <v>0</v>
      </c>
      <c r="AL26" s="207">
        <f t="shared" ca="1" si="51"/>
        <v>0</v>
      </c>
      <c r="AM26" s="213"/>
      <c r="AN26" s="207">
        <f t="shared" ca="1" si="52"/>
        <v>84000</v>
      </c>
      <c r="AO26" s="207">
        <f t="shared" ca="1" si="52"/>
        <v>2100</v>
      </c>
      <c r="AP26" s="207">
        <f t="shared" ca="1" si="52"/>
        <v>7500</v>
      </c>
      <c r="AQ26" s="232">
        <f t="shared" ca="1" si="52"/>
        <v>1200</v>
      </c>
      <c r="AR26" s="207">
        <f t="shared" ca="1" si="52"/>
        <v>2569.596</v>
      </c>
      <c r="AS26" s="207">
        <f t="shared" ca="1" si="52"/>
        <v>0</v>
      </c>
      <c r="AT26" s="207">
        <f t="shared" ca="1" si="52"/>
        <v>150000</v>
      </c>
      <c r="AU26" s="207">
        <f t="shared" ca="1" si="52"/>
        <v>0</v>
      </c>
      <c r="AV26" s="207">
        <f t="shared" ca="1" si="52"/>
        <v>0</v>
      </c>
      <c r="AW26" s="207">
        <f t="shared" ca="1" si="52"/>
        <v>600</v>
      </c>
      <c r="AX26" s="207">
        <f t="shared" ca="1" si="52"/>
        <v>0</v>
      </c>
      <c r="AY26" s="207">
        <f t="shared" ca="1" si="52"/>
        <v>0</v>
      </c>
      <c r="AZ26" s="207">
        <f t="shared" ca="1" si="52"/>
        <v>0</v>
      </c>
      <c r="BA26" s="207">
        <f t="shared" ca="1" si="52"/>
        <v>0</v>
      </c>
      <c r="BB26" s="207">
        <f t="shared" ca="1" si="52"/>
        <v>0</v>
      </c>
      <c r="BC26" s="207">
        <f t="shared" ca="1" si="52"/>
        <v>320</v>
      </c>
      <c r="BD26" s="207">
        <f t="shared" ca="1" si="50"/>
        <v>6.1</v>
      </c>
      <c r="BE26" s="207">
        <f t="shared" ca="1" si="50"/>
        <v>110</v>
      </c>
      <c r="BF26" s="207">
        <f t="shared" ca="1" si="50"/>
        <v>0</v>
      </c>
      <c r="BG26" s="207">
        <f t="shared" ca="1" si="50"/>
        <v>0</v>
      </c>
      <c r="BH26" s="207">
        <f t="shared" ca="1" si="3"/>
        <v>0</v>
      </c>
      <c r="BI26" s="207">
        <f t="shared" ca="1" si="27"/>
        <v>99</v>
      </c>
      <c r="BJ26" s="207" t="str">
        <f t="shared" ca="1" si="28"/>
        <v/>
      </c>
      <c r="BK26" s="217">
        <f t="shared" ca="1" si="29"/>
        <v>4184.5980999999992</v>
      </c>
      <c r="BL26" s="217">
        <f t="shared" ca="1" si="30"/>
        <v>4241.3339999999998</v>
      </c>
      <c r="BM26" s="218">
        <f t="shared" ca="1" si="31"/>
        <v>-6.7334864946277688E-3</v>
      </c>
      <c r="BO26" s="220">
        <f t="shared" ca="1" si="4"/>
        <v>1</v>
      </c>
      <c r="BP26" s="220">
        <f t="shared" ca="1" si="5"/>
        <v>0</v>
      </c>
      <c r="BQ26" s="220">
        <f t="shared" ca="1" si="6"/>
        <v>0</v>
      </c>
      <c r="BR26" s="221">
        <f t="shared" ca="1" si="7"/>
        <v>0.57740000000000002</v>
      </c>
      <c r="BS26" s="222">
        <f t="shared" ca="1" si="32"/>
        <v>1</v>
      </c>
      <c r="BT26" s="220">
        <f t="shared" ca="1" si="8"/>
        <v>1</v>
      </c>
      <c r="BU26" s="220">
        <f t="shared" ca="1" si="9"/>
        <v>0</v>
      </c>
      <c r="BV26" s="220">
        <f t="shared" ca="1" si="10"/>
        <v>0</v>
      </c>
      <c r="BW26" s="221">
        <f t="shared" ca="1" si="11"/>
        <v>0.57740000000000002</v>
      </c>
      <c r="BX26" s="222">
        <f t="shared" ca="1" si="33"/>
        <v>1</v>
      </c>
      <c r="BY26" s="220" t="e">
        <f t="shared" ca="1" si="12"/>
        <v>#DIV/0!</v>
      </c>
      <c r="BZ26" s="220" t="e">
        <f t="shared" ca="1" si="13"/>
        <v>#DIV/0!</v>
      </c>
      <c r="CA26" s="220" t="e">
        <f t="shared" ca="1" si="14"/>
        <v>#DIV/0!</v>
      </c>
      <c r="CB26" s="221" t="e">
        <f t="shared" ca="1" si="15"/>
        <v>#DIV/0!</v>
      </c>
      <c r="CC26" s="222">
        <f t="shared" ca="1" si="34"/>
        <v>-1</v>
      </c>
      <c r="CD26" s="220">
        <f t="shared" ca="1" si="16"/>
        <v>0.99601593625498008</v>
      </c>
      <c r="CE26" s="220">
        <f t="shared" ca="1" si="17"/>
        <v>0</v>
      </c>
      <c r="CF26" s="220">
        <f t="shared" ca="1" si="18"/>
        <v>3.9840637450199202E-3</v>
      </c>
      <c r="CG26" s="221">
        <f t="shared" ca="1" si="19"/>
        <v>0.57969999999999999</v>
      </c>
      <c r="CH26" s="222">
        <f t="shared" ca="1" si="35"/>
        <v>0.99601593625498008</v>
      </c>
      <c r="CI26" s="223" t="e">
        <f t="shared" ca="1" si="49"/>
        <v>#REF!</v>
      </c>
      <c r="CJ26" s="223" t="e">
        <f t="shared" ca="1" si="36"/>
        <v>#REF!</v>
      </c>
      <c r="CK26" s="223" t="e">
        <f t="shared" ca="1" si="37"/>
        <v>#REF!</v>
      </c>
      <c r="CL26" s="227" t="e">
        <f t="shared" ca="1" si="38"/>
        <v>#REF!</v>
      </c>
      <c r="CM26" s="220" t="e">
        <f t="shared" ca="1" si="39"/>
        <v>#REF!</v>
      </c>
      <c r="CN26" s="220" t="e">
        <f t="shared" ca="1" si="40"/>
        <v>#REF!</v>
      </c>
      <c r="CO26" s="221" t="e">
        <f t="shared" ca="1" si="20"/>
        <v>#REF!</v>
      </c>
      <c r="CP26" s="222">
        <f t="shared" ca="1" si="41"/>
        <v>-1</v>
      </c>
      <c r="CQ26" s="220">
        <f t="shared" ca="1" si="21"/>
        <v>0.60154245733173395</v>
      </c>
      <c r="CR26" s="220">
        <f t="shared" ca="1" si="22"/>
        <v>0.15038561433293349</v>
      </c>
      <c r="CS26" s="220">
        <f t="shared" ca="1" si="23"/>
        <v>0.24807192833533254</v>
      </c>
      <c r="CT26" s="221">
        <f t="shared" ca="1" si="24"/>
        <v>0.63377927051215166</v>
      </c>
      <c r="CU26" s="222">
        <f t="shared" ca="1" si="42"/>
        <v>0.60154245733173395</v>
      </c>
      <c r="CW26" s="219">
        <f t="shared" ca="1" si="43"/>
        <v>3.5652573434202135</v>
      </c>
      <c r="CX26" s="221">
        <f t="shared" ca="1" si="44"/>
        <v>2.7693773260761381</v>
      </c>
      <c r="CY26" s="219">
        <f t="shared" ca="1" si="45"/>
        <v>0.61538461538461542</v>
      </c>
      <c r="CZ26" s="219">
        <f t="shared" ca="1" si="46"/>
        <v>0.2</v>
      </c>
      <c r="DA26" s="225">
        <f t="shared" ca="1" si="47"/>
        <v>3911.4763290491919</v>
      </c>
      <c r="DB26" s="226"/>
      <c r="DC26" s="225">
        <f t="shared" ca="1" si="48"/>
        <v>13782907.392451791</v>
      </c>
    </row>
    <row r="27" spans="1:108" ht="14.4" x14ac:dyDescent="0.3">
      <c r="A27" s="207"/>
      <c r="B27" s="207"/>
      <c r="C27" s="208"/>
      <c r="D27" s="209" t="s">
        <v>302</v>
      </c>
      <c r="E27" s="210"/>
      <c r="F27" s="212"/>
      <c r="G27" s="211"/>
      <c r="H27" s="212"/>
      <c r="I27" s="207"/>
      <c r="J27" s="207"/>
      <c r="K27" s="207">
        <v>68000</v>
      </c>
      <c r="L27" s="207">
        <v>2200</v>
      </c>
      <c r="M27" s="207">
        <v>7800</v>
      </c>
      <c r="N27" s="207">
        <v>1200</v>
      </c>
      <c r="O27" s="209">
        <f t="shared" si="25"/>
        <v>2569.596</v>
      </c>
      <c r="P27" s="213"/>
      <c r="Q27" s="207">
        <v>130000</v>
      </c>
      <c r="R27" s="209"/>
      <c r="S27" s="207"/>
      <c r="T27" s="207">
        <v>670</v>
      </c>
      <c r="U27" s="209"/>
      <c r="V27" s="229"/>
      <c r="W27" s="207"/>
      <c r="X27" s="213"/>
      <c r="Y27" s="213"/>
      <c r="Z27" s="207">
        <v>250</v>
      </c>
      <c r="AA27" s="207">
        <v>5.9</v>
      </c>
      <c r="AB27" s="207">
        <v>730</v>
      </c>
      <c r="AC27" s="213"/>
      <c r="AD27" s="215"/>
      <c r="AE27" s="209"/>
      <c r="AF27" s="209"/>
      <c r="AG27" s="207" t="str">
        <f t="shared" ca="1" si="26"/>
        <v>W_ID_009_FS_005</v>
      </c>
      <c r="AH27" s="207">
        <f t="shared" ca="1" si="51"/>
        <v>0</v>
      </c>
      <c r="AI27" s="207">
        <f t="shared" ca="1" si="51"/>
        <v>0</v>
      </c>
      <c r="AJ27" s="207">
        <f t="shared" ca="1" si="51"/>
        <v>0</v>
      </c>
      <c r="AK27" s="207">
        <f t="shared" ca="1" si="51"/>
        <v>0</v>
      </c>
      <c r="AL27" s="207">
        <f t="shared" ca="1" si="51"/>
        <v>0</v>
      </c>
      <c r="AM27" s="213"/>
      <c r="AN27" s="207">
        <f t="shared" ca="1" si="52"/>
        <v>68000</v>
      </c>
      <c r="AO27" s="207">
        <f t="shared" ca="1" si="52"/>
        <v>2200</v>
      </c>
      <c r="AP27" s="207">
        <f t="shared" ca="1" si="52"/>
        <v>7800</v>
      </c>
      <c r="AQ27" s="232">
        <f t="shared" ca="1" si="52"/>
        <v>1200</v>
      </c>
      <c r="AR27" s="207">
        <f t="shared" ca="1" si="52"/>
        <v>2569.596</v>
      </c>
      <c r="AS27" s="207">
        <f t="shared" ca="1" si="52"/>
        <v>0</v>
      </c>
      <c r="AT27" s="207">
        <f t="shared" ca="1" si="52"/>
        <v>130000</v>
      </c>
      <c r="AU27" s="207">
        <f t="shared" ca="1" si="52"/>
        <v>0</v>
      </c>
      <c r="AV27" s="207">
        <f t="shared" ca="1" si="52"/>
        <v>0</v>
      </c>
      <c r="AW27" s="207">
        <f t="shared" ca="1" si="52"/>
        <v>670</v>
      </c>
      <c r="AX27" s="207">
        <f t="shared" ca="1" si="52"/>
        <v>0</v>
      </c>
      <c r="AY27" s="207">
        <f t="shared" ca="1" si="52"/>
        <v>0</v>
      </c>
      <c r="AZ27" s="207">
        <f t="shared" ca="1" si="52"/>
        <v>0</v>
      </c>
      <c r="BA27" s="207">
        <f t="shared" ca="1" si="52"/>
        <v>0</v>
      </c>
      <c r="BB27" s="207">
        <f t="shared" ca="1" si="52"/>
        <v>0</v>
      </c>
      <c r="BC27" s="207">
        <f t="shared" ca="1" si="52"/>
        <v>250</v>
      </c>
      <c r="BD27" s="207">
        <f t="shared" ca="1" si="50"/>
        <v>5.9</v>
      </c>
      <c r="BE27" s="207">
        <f t="shared" ca="1" si="50"/>
        <v>730</v>
      </c>
      <c r="BF27" s="207">
        <f t="shared" ca="1" si="50"/>
        <v>0</v>
      </c>
      <c r="BG27" s="207">
        <f t="shared" ca="1" si="50"/>
        <v>0</v>
      </c>
      <c r="BH27" s="207">
        <f t="shared" ca="1" si="3"/>
        <v>0</v>
      </c>
      <c r="BI27" s="207">
        <f t="shared" ca="1" si="27"/>
        <v>99</v>
      </c>
      <c r="BJ27" s="207" t="str">
        <f t="shared" ca="1" si="28"/>
        <v/>
      </c>
      <c r="BK27" s="217">
        <f t="shared" ca="1" si="29"/>
        <v>3528.3272999999999</v>
      </c>
      <c r="BL27" s="217">
        <f t="shared" ca="1" si="30"/>
        <v>3678.2812999999996</v>
      </c>
      <c r="BM27" s="218">
        <f t="shared" ca="1" si="31"/>
        <v>-2.0807845732040968E-2</v>
      </c>
      <c r="BO27" s="220">
        <f t="shared" ca="1" si="4"/>
        <v>1</v>
      </c>
      <c r="BP27" s="220">
        <f t="shared" ca="1" si="5"/>
        <v>0</v>
      </c>
      <c r="BQ27" s="220">
        <f t="shared" ca="1" si="6"/>
        <v>0</v>
      </c>
      <c r="BR27" s="221">
        <f t="shared" ca="1" si="7"/>
        <v>0.57740000000000002</v>
      </c>
      <c r="BS27" s="222">
        <f t="shared" ca="1" si="32"/>
        <v>1</v>
      </c>
      <c r="BT27" s="220">
        <f t="shared" ca="1" si="8"/>
        <v>1</v>
      </c>
      <c r="BU27" s="220">
        <f t="shared" ca="1" si="9"/>
        <v>0</v>
      </c>
      <c r="BV27" s="220">
        <f t="shared" ca="1" si="10"/>
        <v>0</v>
      </c>
      <c r="BW27" s="221">
        <f t="shared" ca="1" si="11"/>
        <v>0.57740000000000002</v>
      </c>
      <c r="BX27" s="222">
        <f t="shared" ca="1" si="33"/>
        <v>1</v>
      </c>
      <c r="BY27" s="220" t="e">
        <f t="shared" ca="1" si="12"/>
        <v>#DIV/0!</v>
      </c>
      <c r="BZ27" s="220" t="e">
        <f t="shared" ca="1" si="13"/>
        <v>#DIV/0!</v>
      </c>
      <c r="CA27" s="220" t="e">
        <f t="shared" ca="1" si="14"/>
        <v>#DIV/0!</v>
      </c>
      <c r="CB27" s="221" t="e">
        <f t="shared" ca="1" si="15"/>
        <v>#DIV/0!</v>
      </c>
      <c r="CC27" s="222">
        <f t="shared" ca="1" si="34"/>
        <v>-1</v>
      </c>
      <c r="CD27" s="220">
        <f t="shared" ca="1" si="16"/>
        <v>0.99487257978112809</v>
      </c>
      <c r="CE27" s="220">
        <f t="shared" ca="1" si="17"/>
        <v>0</v>
      </c>
      <c r="CF27" s="220">
        <f t="shared" ca="1" si="18"/>
        <v>5.1274202188719671E-3</v>
      </c>
      <c r="CG27" s="221">
        <f t="shared" ca="1" si="19"/>
        <v>0.58036005969235482</v>
      </c>
      <c r="CH27" s="222">
        <f t="shared" ca="1" si="35"/>
        <v>0.99487257978112809</v>
      </c>
      <c r="CI27" s="223" t="e">
        <f t="shared" ca="1" si="49"/>
        <v>#REF!</v>
      </c>
      <c r="CJ27" s="223" t="e">
        <f t="shared" ca="1" si="36"/>
        <v>#REF!</v>
      </c>
      <c r="CK27" s="223" t="e">
        <f t="shared" ca="1" si="37"/>
        <v>#REF!</v>
      </c>
      <c r="CL27" s="227" t="e">
        <f t="shared" ca="1" si="38"/>
        <v>#REF!</v>
      </c>
      <c r="CM27" s="220" t="e">
        <f t="shared" ca="1" si="39"/>
        <v>#REF!</v>
      </c>
      <c r="CN27" s="220" t="e">
        <f t="shared" ca="1" si="40"/>
        <v>#REF!</v>
      </c>
      <c r="CO27" s="221" t="e">
        <f t="shared" ca="1" si="20"/>
        <v>#REF!</v>
      </c>
      <c r="CP27" s="222">
        <f t="shared" ca="1" si="41"/>
        <v>-1</v>
      </c>
      <c r="CQ27" s="220">
        <f t="shared" ca="1" si="21"/>
        <v>0.54556679734874303</v>
      </c>
      <c r="CR27" s="220">
        <f t="shared" ca="1" si="22"/>
        <v>0.17650690502459332</v>
      </c>
      <c r="CS27" s="220">
        <f t="shared" ca="1" si="23"/>
        <v>0.2779262976266636</v>
      </c>
      <c r="CT27" s="221">
        <f t="shared" ca="1" si="24"/>
        <v>0.63593176465867263</v>
      </c>
      <c r="CU27" s="222">
        <f t="shared" ca="1" si="42"/>
        <v>0.54556679734874303</v>
      </c>
      <c r="CW27" s="219">
        <f t="shared" ca="1" si="43"/>
        <v>3.6056641155967877</v>
      </c>
      <c r="CX27" s="221">
        <f t="shared" ca="1" si="44"/>
        <v>2.792750758953932</v>
      </c>
      <c r="CY27" s="219">
        <f t="shared" ca="1" si="45"/>
        <v>0.60606060606060608</v>
      </c>
      <c r="CZ27" s="219">
        <f t="shared" ca="1" si="46"/>
        <v>0.24444444444444444</v>
      </c>
      <c r="DA27" s="225">
        <f t="shared" ca="1" si="47"/>
        <v>3911.4763290491919</v>
      </c>
      <c r="DB27" s="226"/>
      <c r="DC27" s="225">
        <f t="shared" ca="1" si="48"/>
        <v>13782907.392451791</v>
      </c>
    </row>
    <row r="28" spans="1:108" ht="14.4" x14ac:dyDescent="0.3">
      <c r="A28" s="207"/>
      <c r="B28" s="207"/>
      <c r="C28" s="208"/>
      <c r="D28" s="209" t="s">
        <v>303</v>
      </c>
      <c r="E28" s="210"/>
      <c r="F28" s="212"/>
      <c r="G28" s="212"/>
      <c r="H28" s="212"/>
      <c r="I28" s="207"/>
      <c r="J28" s="207"/>
      <c r="K28" s="207">
        <v>76000</v>
      </c>
      <c r="L28" s="207">
        <v>2300</v>
      </c>
      <c r="M28" s="207">
        <v>7500</v>
      </c>
      <c r="N28" s="207">
        <v>1200</v>
      </c>
      <c r="O28" s="209">
        <f t="shared" si="25"/>
        <v>2569.596</v>
      </c>
      <c r="P28" s="213"/>
      <c r="Q28" s="207">
        <v>140000</v>
      </c>
      <c r="R28" s="209"/>
      <c r="S28" s="207"/>
      <c r="T28" s="207">
        <v>610</v>
      </c>
      <c r="U28" s="209"/>
      <c r="V28" s="229"/>
      <c r="W28" s="207"/>
      <c r="X28" s="213"/>
      <c r="Y28" s="213"/>
      <c r="Z28" s="207">
        <v>290</v>
      </c>
      <c r="AA28" s="207">
        <v>5.9</v>
      </c>
      <c r="AB28" s="207">
        <v>350</v>
      </c>
      <c r="AC28" s="213"/>
      <c r="AD28" s="212"/>
      <c r="AE28" s="209"/>
      <c r="AF28" s="209"/>
      <c r="AG28" s="207" t="str">
        <f t="shared" ca="1" si="26"/>
        <v>W_ID_009_FS_006</v>
      </c>
      <c r="AH28" s="207">
        <f t="shared" ca="1" si="51"/>
        <v>0</v>
      </c>
      <c r="AI28" s="207">
        <f t="shared" ca="1" si="51"/>
        <v>0</v>
      </c>
      <c r="AJ28" s="207">
        <f t="shared" ca="1" si="51"/>
        <v>0</v>
      </c>
      <c r="AK28" s="207">
        <f t="shared" ca="1" si="51"/>
        <v>0</v>
      </c>
      <c r="AL28" s="207">
        <f t="shared" ca="1" si="51"/>
        <v>0</v>
      </c>
      <c r="AM28" s="213"/>
      <c r="AN28" s="207">
        <f t="shared" ca="1" si="52"/>
        <v>76000</v>
      </c>
      <c r="AO28" s="207">
        <f t="shared" ca="1" si="52"/>
        <v>2300</v>
      </c>
      <c r="AP28" s="207">
        <f t="shared" ca="1" si="52"/>
        <v>7500</v>
      </c>
      <c r="AQ28" s="232">
        <f t="shared" ca="1" si="52"/>
        <v>1200</v>
      </c>
      <c r="AR28" s="207">
        <f t="shared" ca="1" si="52"/>
        <v>2569.596</v>
      </c>
      <c r="AS28" s="207">
        <f t="shared" ca="1" si="52"/>
        <v>0</v>
      </c>
      <c r="AT28" s="207">
        <f t="shared" ca="1" si="52"/>
        <v>140000</v>
      </c>
      <c r="AU28" s="207">
        <f t="shared" ca="1" si="52"/>
        <v>0</v>
      </c>
      <c r="AV28" s="207">
        <f t="shared" ca="1" si="52"/>
        <v>0</v>
      </c>
      <c r="AW28" s="207">
        <f t="shared" ca="1" si="52"/>
        <v>610</v>
      </c>
      <c r="AX28" s="207">
        <f t="shared" ca="1" si="52"/>
        <v>0</v>
      </c>
      <c r="AY28" s="207">
        <f t="shared" ca="1" si="52"/>
        <v>0</v>
      </c>
      <c r="AZ28" s="207">
        <f t="shared" ca="1" si="52"/>
        <v>0</v>
      </c>
      <c r="BA28" s="207">
        <f t="shared" ca="1" si="52"/>
        <v>0</v>
      </c>
      <c r="BB28" s="207">
        <f t="shared" ca="1" si="52"/>
        <v>0</v>
      </c>
      <c r="BC28" s="207">
        <f t="shared" ca="1" si="52"/>
        <v>290</v>
      </c>
      <c r="BD28" s="207">
        <f t="shared" ca="1" si="50"/>
        <v>5.9</v>
      </c>
      <c r="BE28" s="207">
        <f t="shared" ca="1" si="50"/>
        <v>350</v>
      </c>
      <c r="BF28" s="207">
        <f t="shared" ca="1" si="50"/>
        <v>0</v>
      </c>
      <c r="BG28" s="207">
        <f t="shared" ca="1" si="50"/>
        <v>0</v>
      </c>
      <c r="BH28" s="207">
        <f t="shared" ca="1" si="3"/>
        <v>0</v>
      </c>
      <c r="BI28" s="207">
        <f t="shared" ca="1" si="27"/>
        <v>99</v>
      </c>
      <c r="BJ28" s="207" t="str">
        <f t="shared" ca="1" si="28"/>
        <v/>
      </c>
      <c r="BK28" s="217">
        <f t="shared" ref="BK28:BK57" ca="1" si="53">IF(AL28=0,ABS(AM28)*0.14411+ABS(AN28)*0.0435+ABS(AO28)*0.02557+ABS(AP28)*0.0499+ABS(AQ28)*0.08226+ABS(AY28)*0.05544+ABS(BE28)*0.05372, ABS(AM28)*0.14411+ABS(AN28)*0.0435+ABS(AO28)*0.02557+ABS(AP28)*0.0499+ABS(AQ28)*0.08226+ABS(AY28)*0.05544+0.992*10^(3-AL28)+ABS(BE28)*0.05372)</f>
        <v>3856.5749999999998</v>
      </c>
      <c r="BL28" s="217">
        <f t="shared" ref="BL28:BL57" ca="1" si="54">ABS(AT28)*0.02821+ABS(AU28)*0.05264+ABS(AV28)*0.02082+ABS(AW28)*0.01639+ABS(AX28)*0.03333</f>
        <v>3959.3978999999995</v>
      </c>
      <c r="BM28" s="218">
        <f t="shared" ca="1" si="31"/>
        <v>-1.3155483177276585E-2</v>
      </c>
      <c r="BO28" s="220">
        <f t="shared" ca="1" si="4"/>
        <v>1</v>
      </c>
      <c r="BP28" s="220">
        <f t="shared" ca="1" si="5"/>
        <v>0</v>
      </c>
      <c r="BQ28" s="220">
        <f t="shared" ca="1" si="6"/>
        <v>0</v>
      </c>
      <c r="BR28" s="221">
        <f t="shared" ca="1" si="7"/>
        <v>0.57740000000000002</v>
      </c>
      <c r="BS28" s="222">
        <f t="shared" ca="1" si="32"/>
        <v>1</v>
      </c>
      <c r="BT28" s="220">
        <f t="shared" ca="1" si="8"/>
        <v>1</v>
      </c>
      <c r="BU28" s="220">
        <f t="shared" ca="1" si="9"/>
        <v>0</v>
      </c>
      <c r="BV28" s="220">
        <f t="shared" ca="1" si="10"/>
        <v>0</v>
      </c>
      <c r="BW28" s="221">
        <f t="shared" ca="1" si="11"/>
        <v>0.57740000000000002</v>
      </c>
      <c r="BX28" s="222">
        <f ca="1">IF(ISERROR(BT28),-1,BT28)</f>
        <v>1</v>
      </c>
      <c r="BY28" s="220" t="e">
        <f t="shared" ca="1" si="12"/>
        <v>#DIV/0!</v>
      </c>
      <c r="BZ28" s="220" t="e">
        <f t="shared" ca="1" si="13"/>
        <v>#DIV/0!</v>
      </c>
      <c r="CA28" s="220" t="e">
        <f t="shared" ca="1" si="14"/>
        <v>#DIV/0!</v>
      </c>
      <c r="CB28" s="221" t="e">
        <f t="shared" ca="1" si="15"/>
        <v>#DIV/0!</v>
      </c>
      <c r="CC28" s="222">
        <f t="shared" ca="1" si="34"/>
        <v>-1</v>
      </c>
      <c r="CD28" s="220">
        <f t="shared" ca="1" si="16"/>
        <v>0.99566175947656643</v>
      </c>
      <c r="CE28" s="220">
        <f t="shared" ca="1" si="17"/>
        <v>0</v>
      </c>
      <c r="CF28" s="220">
        <f t="shared" ca="1" si="18"/>
        <v>4.3382405234336108E-3</v>
      </c>
      <c r="CG28" s="221">
        <f t="shared" ca="1" si="19"/>
        <v>0.57990446625417824</v>
      </c>
      <c r="CH28" s="222">
        <f t="shared" ca="1" si="35"/>
        <v>0.99566175947656643</v>
      </c>
      <c r="CI28" s="223" t="e">
        <f t="shared" ca="1" si="49"/>
        <v>#REF!</v>
      </c>
      <c r="CJ28" s="223" t="e">
        <f t="shared" ca="1" si="36"/>
        <v>#REF!</v>
      </c>
      <c r="CK28" s="223" t="e">
        <f t="shared" ca="1" si="37"/>
        <v>#REF!</v>
      </c>
      <c r="CL28" s="227" t="e">
        <f t="shared" ca="1" si="38"/>
        <v>#REF!</v>
      </c>
      <c r="CM28" s="220" t="e">
        <f t="shared" ca="1" si="39"/>
        <v>#REF!</v>
      </c>
      <c r="CN28" s="220" t="e">
        <f t="shared" ca="1" si="40"/>
        <v>#REF!</v>
      </c>
      <c r="CO28" s="221" t="e">
        <f t="shared" ca="1" si="20"/>
        <v>#REF!</v>
      </c>
      <c r="CP28" s="222">
        <f t="shared" ca="1" si="41"/>
        <v>-1</v>
      </c>
      <c r="CQ28" s="220">
        <f t="shared" ca="1" si="21"/>
        <v>0.56868768428035188</v>
      </c>
      <c r="CR28" s="220">
        <f t="shared" ca="1" si="22"/>
        <v>0.17210285182168542</v>
      </c>
      <c r="CS28" s="220">
        <f t="shared" ca="1" si="23"/>
        <v>0.25920946389796268</v>
      </c>
      <c r="CT28" s="221">
        <f t="shared" ca="1" si="24"/>
        <v>0.62766943686645271</v>
      </c>
      <c r="CU28" s="222">
        <f t="shared" ca="1" si="42"/>
        <v>0.56868768428035188</v>
      </c>
      <c r="CW28" s="219">
        <f t="shared" ca="1" si="43"/>
        <v>3.6442744259875615</v>
      </c>
      <c r="CX28" s="221">
        <f t="shared" ca="1" si="44"/>
        <v>2.848394408643486</v>
      </c>
      <c r="CY28" s="219">
        <f t="shared" ca="1" si="45"/>
        <v>0.61538461538461542</v>
      </c>
      <c r="CZ28" s="219">
        <f t="shared" ca="1" si="46"/>
        <v>0.23232323232323232</v>
      </c>
      <c r="DA28" s="225">
        <f t="shared" ca="1" si="47"/>
        <v>3911.4763290491919</v>
      </c>
      <c r="DB28" s="226"/>
      <c r="DC28" s="225">
        <f t="shared" ca="1" si="48"/>
        <v>13782907.392451791</v>
      </c>
    </row>
    <row r="29" spans="1:108" ht="14.4" x14ac:dyDescent="0.3">
      <c r="A29" s="207"/>
      <c r="B29" s="207"/>
      <c r="C29" s="208"/>
      <c r="D29" s="209" t="s">
        <v>304</v>
      </c>
      <c r="E29" s="210"/>
      <c r="F29" s="212"/>
      <c r="G29" s="211"/>
      <c r="H29" s="212"/>
      <c r="I29" s="207"/>
      <c r="J29" s="207"/>
      <c r="K29" s="207">
        <v>76000</v>
      </c>
      <c r="L29" s="207">
        <v>2300</v>
      </c>
      <c r="M29" s="207">
        <v>7300</v>
      </c>
      <c r="N29" s="207">
        <v>1100</v>
      </c>
      <c r="O29" s="209">
        <f t="shared" si="25"/>
        <v>2355.4629999999997</v>
      </c>
      <c r="P29" s="213"/>
      <c r="Q29" s="207">
        <v>150000</v>
      </c>
      <c r="R29" s="209"/>
      <c r="S29" s="207"/>
      <c r="T29" s="207">
        <v>570</v>
      </c>
      <c r="U29" s="209"/>
      <c r="V29" s="229"/>
      <c r="W29" s="207"/>
      <c r="X29" s="213"/>
      <c r="Y29" s="235"/>
      <c r="Z29" s="207">
        <v>290</v>
      </c>
      <c r="AA29" s="207">
        <v>5.7</v>
      </c>
      <c r="AB29" s="207">
        <v>240</v>
      </c>
      <c r="AC29" s="213"/>
      <c r="AD29" s="215"/>
      <c r="AE29" s="209"/>
      <c r="AF29" s="209"/>
      <c r="AG29" s="207" t="str">
        <f t="shared" ca="1" si="26"/>
        <v>W_ID_009_FS_007</v>
      </c>
      <c r="AH29" s="207">
        <f t="shared" ca="1" si="51"/>
        <v>0</v>
      </c>
      <c r="AI29" s="207">
        <f t="shared" ca="1" si="51"/>
        <v>0</v>
      </c>
      <c r="AJ29" s="207">
        <f t="shared" ca="1" si="51"/>
        <v>0</v>
      </c>
      <c r="AK29" s="207">
        <f t="shared" ca="1" si="51"/>
        <v>0</v>
      </c>
      <c r="AL29" s="207">
        <f t="shared" ca="1" si="51"/>
        <v>0</v>
      </c>
      <c r="AM29" s="213"/>
      <c r="AN29" s="207">
        <f t="shared" ca="1" si="52"/>
        <v>76000</v>
      </c>
      <c r="AO29" s="207">
        <f t="shared" ca="1" si="52"/>
        <v>2300</v>
      </c>
      <c r="AP29" s="207">
        <f t="shared" ca="1" si="52"/>
        <v>7300</v>
      </c>
      <c r="AQ29" s="232">
        <f t="shared" ca="1" si="52"/>
        <v>1100</v>
      </c>
      <c r="AR29" s="207">
        <f t="shared" ca="1" si="52"/>
        <v>2355.4629999999997</v>
      </c>
      <c r="AS29" s="207">
        <f t="shared" ca="1" si="52"/>
        <v>0</v>
      </c>
      <c r="AT29" s="207">
        <f t="shared" ca="1" si="52"/>
        <v>150000</v>
      </c>
      <c r="AU29" s="207">
        <f t="shared" ca="1" si="52"/>
        <v>0</v>
      </c>
      <c r="AV29" s="207">
        <f t="shared" ca="1" si="52"/>
        <v>0</v>
      </c>
      <c r="AW29" s="207">
        <f t="shared" ca="1" si="52"/>
        <v>570</v>
      </c>
      <c r="AX29" s="207">
        <f t="shared" ca="1" si="52"/>
        <v>0</v>
      </c>
      <c r="AY29" s="207">
        <f t="shared" ca="1" si="52"/>
        <v>0</v>
      </c>
      <c r="AZ29" s="207">
        <f t="shared" ca="1" si="52"/>
        <v>0</v>
      </c>
      <c r="BA29" s="207">
        <f t="shared" ca="1" si="52"/>
        <v>0</v>
      </c>
      <c r="BB29" s="207">
        <f t="shared" ca="1" si="52"/>
        <v>0</v>
      </c>
      <c r="BC29" s="207">
        <f t="shared" ca="1" si="52"/>
        <v>290</v>
      </c>
      <c r="BD29" s="207">
        <f t="shared" ca="1" si="50"/>
        <v>5.7</v>
      </c>
      <c r="BE29" s="207">
        <f t="shared" ca="1" si="50"/>
        <v>240</v>
      </c>
      <c r="BF29" s="207">
        <f t="shared" ca="1" si="50"/>
        <v>0</v>
      </c>
      <c r="BG29" s="207">
        <f t="shared" ca="1" si="50"/>
        <v>0</v>
      </c>
      <c r="BH29" s="207">
        <f t="shared" ca="1" si="3"/>
        <v>0</v>
      </c>
      <c r="BI29" s="207">
        <f t="shared" ca="1" si="27"/>
        <v>99</v>
      </c>
      <c r="BJ29" s="207" t="str">
        <f t="shared" ca="1" si="28"/>
        <v/>
      </c>
      <c r="BK29" s="217">
        <f t="shared" ca="1" si="53"/>
        <v>3832.4597999999996</v>
      </c>
      <c r="BL29" s="217">
        <f t="shared" ca="1" si="54"/>
        <v>4240.8423000000003</v>
      </c>
      <c r="BM29" s="218">
        <f t="shared" ca="1" si="31"/>
        <v>-5.0584320386078532E-2</v>
      </c>
      <c r="BO29" s="220">
        <f t="shared" ca="1" si="4"/>
        <v>1</v>
      </c>
      <c r="BP29" s="220">
        <f t="shared" ca="1" si="5"/>
        <v>0</v>
      </c>
      <c r="BQ29" s="220">
        <f t="shared" ca="1" si="6"/>
        <v>0</v>
      </c>
      <c r="BR29" s="221">
        <f t="shared" ca="1" si="7"/>
        <v>0.57740000000000002</v>
      </c>
      <c r="BS29" s="222">
        <f t="shared" ca="1" si="32"/>
        <v>1</v>
      </c>
      <c r="BT29" s="220">
        <f t="shared" ca="1" si="8"/>
        <v>1</v>
      </c>
      <c r="BU29" s="220">
        <f t="shared" ca="1" si="9"/>
        <v>0</v>
      </c>
      <c r="BV29" s="220">
        <f t="shared" ca="1" si="10"/>
        <v>0</v>
      </c>
      <c r="BW29" s="221">
        <f t="shared" ca="1" si="11"/>
        <v>0.57740000000000002</v>
      </c>
      <c r="BX29" s="222">
        <f t="shared" ref="BX29:BX57" ca="1" si="55">IF(ISERROR(BT29),-1,BT29)</f>
        <v>1</v>
      </c>
      <c r="BY29" s="220" t="e">
        <f t="shared" ca="1" si="12"/>
        <v>#DIV/0!</v>
      </c>
      <c r="BZ29" s="220" t="e">
        <f t="shared" ca="1" si="13"/>
        <v>#DIV/0!</v>
      </c>
      <c r="CA29" s="220" t="e">
        <f t="shared" ca="1" si="14"/>
        <v>#DIV/0!</v>
      </c>
      <c r="CB29" s="221" t="e">
        <f t="shared" ca="1" si="15"/>
        <v>#DIV/0!</v>
      </c>
      <c r="CC29" s="222">
        <f t="shared" ca="1" si="34"/>
        <v>-1</v>
      </c>
      <c r="CD29" s="220">
        <f t="shared" ca="1" si="16"/>
        <v>0.99621438533572426</v>
      </c>
      <c r="CE29" s="220">
        <f t="shared" ca="1" si="17"/>
        <v>0</v>
      </c>
      <c r="CF29" s="220">
        <f t="shared" ca="1" si="18"/>
        <v>3.7856146642757521E-3</v>
      </c>
      <c r="CG29" s="221">
        <f t="shared" ca="1" si="19"/>
        <v>0.57958543534568641</v>
      </c>
      <c r="CH29" s="222">
        <f t="shared" ca="1" si="35"/>
        <v>0.99621438533572426</v>
      </c>
      <c r="CI29" s="223" t="e">
        <f t="shared" ca="1" si="49"/>
        <v>#REF!</v>
      </c>
      <c r="CJ29" s="223" t="e">
        <f t="shared" ca="1" si="36"/>
        <v>#REF!</v>
      </c>
      <c r="CK29" s="223" t="e">
        <f t="shared" ca="1" si="37"/>
        <v>#REF!</v>
      </c>
      <c r="CL29" s="227" t="e">
        <f t="shared" ca="1" si="38"/>
        <v>#REF!</v>
      </c>
      <c r="CM29" s="220" t="e">
        <f t="shared" ca="1" si="39"/>
        <v>#REF!</v>
      </c>
      <c r="CN29" s="220" t="e">
        <f t="shared" ca="1" si="40"/>
        <v>#REF!</v>
      </c>
      <c r="CO29" s="221" t="e">
        <f t="shared" ca="1" si="20"/>
        <v>#REF!</v>
      </c>
      <c r="CP29" s="222">
        <f t="shared" ca="1" si="41"/>
        <v>-1</v>
      </c>
      <c r="CQ29" s="220">
        <f t="shared" ca="1" si="21"/>
        <v>0.57503334781403237</v>
      </c>
      <c r="CR29" s="220">
        <f t="shared" ca="1" si="22"/>
        <v>0.17402324999635191</v>
      </c>
      <c r="CS29" s="220">
        <f t="shared" ca="1" si="23"/>
        <v>0.25094340218961569</v>
      </c>
      <c r="CT29" s="221">
        <f t="shared" ca="1" si="24"/>
        <v>0.62178860153617155</v>
      </c>
      <c r="CU29" s="222">
        <f t="shared" ca="1" si="42"/>
        <v>0.57503334781403237</v>
      </c>
      <c r="CW29" s="219">
        <f t="shared" ca="1" si="43"/>
        <v>3.6820629868769612</v>
      </c>
      <c r="CX29" s="221">
        <f t="shared" ca="1" si="44"/>
        <v>2.8601328119147302</v>
      </c>
      <c r="CY29" s="219">
        <f t="shared" ca="1" si="45"/>
        <v>0.60109289617486339</v>
      </c>
      <c r="CZ29" s="219">
        <f t="shared" ca="1" si="46"/>
        <v>0.23232323232323232</v>
      </c>
      <c r="DA29" s="225">
        <f t="shared" ca="1" si="47"/>
        <v>2999.4254620230085</v>
      </c>
      <c r="DB29" s="226"/>
      <c r="DC29" s="225">
        <f t="shared" ca="1" si="48"/>
        <v>4561230.4129355634</v>
      </c>
    </row>
    <row r="30" spans="1:108" ht="14.4" x14ac:dyDescent="0.3">
      <c r="A30" s="207"/>
      <c r="B30" s="207"/>
      <c r="C30" s="208"/>
      <c r="D30" s="209" t="s">
        <v>305</v>
      </c>
      <c r="E30" s="210"/>
      <c r="F30" s="212"/>
      <c r="G30" s="212"/>
      <c r="H30" s="212"/>
      <c r="I30" s="207"/>
      <c r="J30" s="207"/>
      <c r="K30" s="207">
        <v>77000</v>
      </c>
      <c r="L30" s="207">
        <v>2200</v>
      </c>
      <c r="M30" s="207">
        <v>7300</v>
      </c>
      <c r="N30" s="207">
        <v>1100</v>
      </c>
      <c r="O30" s="209">
        <f t="shared" si="25"/>
        <v>2355.4629999999997</v>
      </c>
      <c r="P30" s="213"/>
      <c r="Q30" s="207">
        <v>150000</v>
      </c>
      <c r="R30" s="209"/>
      <c r="S30" s="207"/>
      <c r="T30" s="207">
        <v>580</v>
      </c>
      <c r="U30" s="209"/>
      <c r="V30" s="229"/>
      <c r="W30" s="207"/>
      <c r="X30" s="213"/>
      <c r="Y30" s="235"/>
      <c r="Z30" s="207">
        <v>290</v>
      </c>
      <c r="AA30" s="207">
        <v>5.7</v>
      </c>
      <c r="AB30" s="207">
        <v>250</v>
      </c>
      <c r="AC30" s="213"/>
      <c r="AD30" s="212"/>
      <c r="AE30" s="209"/>
      <c r="AF30" s="209"/>
      <c r="AG30" s="207" t="str">
        <f t="shared" ca="1" si="26"/>
        <v>W_ID_009_FS_008</v>
      </c>
      <c r="AH30" s="207">
        <f t="shared" ca="1" si="51"/>
        <v>0</v>
      </c>
      <c r="AI30" s="207">
        <f t="shared" ca="1" si="51"/>
        <v>0</v>
      </c>
      <c r="AJ30" s="207">
        <f t="shared" ca="1" si="51"/>
        <v>0</v>
      </c>
      <c r="AK30" s="207">
        <f t="shared" ca="1" si="51"/>
        <v>0</v>
      </c>
      <c r="AL30" s="207">
        <f t="shared" ca="1" si="51"/>
        <v>0</v>
      </c>
      <c r="AM30" s="213"/>
      <c r="AN30" s="207">
        <f t="shared" ca="1" si="52"/>
        <v>77000</v>
      </c>
      <c r="AO30" s="207">
        <f t="shared" ca="1" si="52"/>
        <v>2200</v>
      </c>
      <c r="AP30" s="207">
        <f t="shared" ca="1" si="52"/>
        <v>7300</v>
      </c>
      <c r="AQ30" s="207">
        <f t="shared" ca="1" si="52"/>
        <v>1100</v>
      </c>
      <c r="AR30" s="207">
        <f t="shared" ca="1" si="52"/>
        <v>2355.4629999999997</v>
      </c>
      <c r="AS30" s="207">
        <f t="shared" ca="1" si="52"/>
        <v>0</v>
      </c>
      <c r="AT30" s="207">
        <f t="shared" ca="1" si="52"/>
        <v>150000</v>
      </c>
      <c r="AU30" s="207">
        <f t="shared" ca="1" si="52"/>
        <v>0</v>
      </c>
      <c r="AV30" s="207">
        <f t="shared" ca="1" si="52"/>
        <v>0</v>
      </c>
      <c r="AW30" s="207">
        <f t="shared" ca="1" si="52"/>
        <v>580</v>
      </c>
      <c r="AX30" s="207">
        <f t="shared" ca="1" si="52"/>
        <v>0</v>
      </c>
      <c r="AY30" s="207">
        <f t="shared" ca="1" si="52"/>
        <v>0</v>
      </c>
      <c r="AZ30" s="207">
        <f t="shared" ca="1" si="52"/>
        <v>0</v>
      </c>
      <c r="BA30" s="207">
        <f t="shared" ca="1" si="52"/>
        <v>0</v>
      </c>
      <c r="BB30" s="207">
        <f t="shared" ca="1" si="52"/>
        <v>0</v>
      </c>
      <c r="BC30" s="207">
        <f t="shared" ca="1" si="52"/>
        <v>290</v>
      </c>
      <c r="BD30" s="207">
        <f t="shared" ca="1" si="50"/>
        <v>5.7</v>
      </c>
      <c r="BE30" s="207">
        <f t="shared" ca="1" si="50"/>
        <v>250</v>
      </c>
      <c r="BF30" s="207">
        <f t="shared" ca="1" si="50"/>
        <v>0</v>
      </c>
      <c r="BG30" s="207">
        <f t="shared" ca="1" si="50"/>
        <v>0</v>
      </c>
      <c r="BH30" s="207">
        <f t="shared" ca="1" si="3"/>
        <v>0</v>
      </c>
      <c r="BI30" s="207">
        <f t="shared" ca="1" si="27"/>
        <v>99</v>
      </c>
      <c r="BJ30" s="207" t="str">
        <f t="shared" ca="1" si="28"/>
        <v/>
      </c>
      <c r="BK30" s="217">
        <f t="shared" ca="1" si="53"/>
        <v>3873.9399999999991</v>
      </c>
      <c r="BL30" s="217">
        <f t="shared" ca="1" si="54"/>
        <v>4241.0061999999998</v>
      </c>
      <c r="BM30" s="218">
        <f t="shared" ca="1" si="31"/>
        <v>-4.5233349791031358E-2</v>
      </c>
      <c r="BO30" s="220">
        <f t="shared" ca="1" si="4"/>
        <v>1</v>
      </c>
      <c r="BP30" s="220">
        <f t="shared" ca="1" si="5"/>
        <v>0</v>
      </c>
      <c r="BQ30" s="220">
        <f t="shared" ca="1" si="6"/>
        <v>0</v>
      </c>
      <c r="BR30" s="221">
        <f t="shared" ca="1" si="7"/>
        <v>0.57740000000000002</v>
      </c>
      <c r="BS30" s="222">
        <f t="shared" ca="1" si="32"/>
        <v>1</v>
      </c>
      <c r="BT30" s="220">
        <f t="shared" ca="1" si="8"/>
        <v>1</v>
      </c>
      <c r="BU30" s="220">
        <f t="shared" ca="1" si="9"/>
        <v>0</v>
      </c>
      <c r="BV30" s="220">
        <f t="shared" ca="1" si="10"/>
        <v>0</v>
      </c>
      <c r="BW30" s="221">
        <f t="shared" ca="1" si="11"/>
        <v>0.57740000000000002</v>
      </c>
      <c r="BX30" s="222">
        <f t="shared" ca="1" si="55"/>
        <v>1</v>
      </c>
      <c r="BY30" s="220" t="e">
        <f t="shared" ca="1" si="12"/>
        <v>#DIV/0!</v>
      </c>
      <c r="BZ30" s="220" t="e">
        <f t="shared" ca="1" si="13"/>
        <v>#DIV/0!</v>
      </c>
      <c r="CA30" s="220" t="e">
        <f t="shared" ca="1" si="14"/>
        <v>#DIV/0!</v>
      </c>
      <c r="CB30" s="221" t="e">
        <f t="shared" ca="1" si="15"/>
        <v>#DIV/0!</v>
      </c>
      <c r="CC30" s="222">
        <f t="shared" ca="1" si="34"/>
        <v>-1</v>
      </c>
      <c r="CD30" s="220">
        <f t="shared" ca="1" si="16"/>
        <v>0.99614822685615623</v>
      </c>
      <c r="CE30" s="220">
        <f t="shared" ca="1" si="17"/>
        <v>0</v>
      </c>
      <c r="CF30" s="220">
        <f t="shared" ca="1" si="18"/>
        <v>3.8517731438438038E-3</v>
      </c>
      <c r="CG30" s="221">
        <f t="shared" ca="1" si="19"/>
        <v>0.57962362863594108</v>
      </c>
      <c r="CH30" s="222">
        <f t="shared" ca="1" si="35"/>
        <v>0.99614822685615623</v>
      </c>
      <c r="CI30" s="223" t="e">
        <f t="shared" ca="1" si="49"/>
        <v>#REF!</v>
      </c>
      <c r="CJ30" s="223" t="e">
        <f t="shared" ca="1" si="36"/>
        <v>#REF!</v>
      </c>
      <c r="CK30" s="223" t="e">
        <f t="shared" ca="1" si="37"/>
        <v>#REF!</v>
      </c>
      <c r="CL30" s="227" t="e">
        <f t="shared" ca="1" si="38"/>
        <v>#REF!</v>
      </c>
      <c r="CM30" s="220" t="e">
        <f t="shared" ca="1" si="39"/>
        <v>#REF!</v>
      </c>
      <c r="CN30" s="220" t="e">
        <f t="shared" ca="1" si="40"/>
        <v>#REF!</v>
      </c>
      <c r="CO30" s="221" t="e">
        <f t="shared" ca="1" si="20"/>
        <v>#REF!</v>
      </c>
      <c r="CP30" s="222">
        <f t="shared" ca="1" si="41"/>
        <v>-1</v>
      </c>
      <c r="CQ30" s="220">
        <f t="shared" ca="1" si="21"/>
        <v>0.58259957607474333</v>
      </c>
      <c r="CR30" s="220">
        <f t="shared" ca="1" si="22"/>
        <v>0.16645702173564095</v>
      </c>
      <c r="CS30" s="220">
        <f t="shared" ca="1" si="23"/>
        <v>0.25094340218961569</v>
      </c>
      <c r="CT30" s="221">
        <f t="shared" ca="1" si="24"/>
        <v>0.62615734173390614</v>
      </c>
      <c r="CU30" s="222">
        <f t="shared" ca="1" si="42"/>
        <v>0.58259957607474333</v>
      </c>
      <c r="CW30" s="219">
        <f t="shared" ca="1" si="43"/>
        <v>3.6434526764861874</v>
      </c>
      <c r="CX30" s="221">
        <f t="shared" ca="1" si="44"/>
        <v>2.8215225015239564</v>
      </c>
      <c r="CY30" s="219">
        <f t="shared" ca="1" si="45"/>
        <v>0.60109289617486339</v>
      </c>
      <c r="CZ30" s="219">
        <f t="shared" ca="1" si="46"/>
        <v>0.22222222222222221</v>
      </c>
      <c r="DA30" s="225">
        <f t="shared" ca="1" si="47"/>
        <v>2999.4254620230085</v>
      </c>
      <c r="DB30" s="226"/>
      <c r="DC30" s="225">
        <f t="shared" ca="1" si="48"/>
        <v>4561230.4129355634</v>
      </c>
    </row>
    <row r="31" spans="1:108" ht="12.75" customHeight="1" x14ac:dyDescent="0.3">
      <c r="A31" s="207"/>
      <c r="B31" s="207"/>
      <c r="C31" s="208"/>
      <c r="D31" s="209" t="s">
        <v>306</v>
      </c>
      <c r="E31" s="210"/>
      <c r="F31" s="212"/>
      <c r="G31" s="211"/>
      <c r="H31" s="212"/>
      <c r="I31" s="207"/>
      <c r="J31" s="207"/>
      <c r="K31" s="207">
        <v>84000</v>
      </c>
      <c r="L31" s="207">
        <v>2400</v>
      </c>
      <c r="M31" s="207">
        <v>8000</v>
      </c>
      <c r="N31" s="207">
        <v>1300</v>
      </c>
      <c r="O31" s="209">
        <f t="shared" si="25"/>
        <v>2783.7289999999998</v>
      </c>
      <c r="P31" s="213"/>
      <c r="Q31" s="207">
        <v>150000</v>
      </c>
      <c r="R31" s="209"/>
      <c r="S31" s="207"/>
      <c r="T31" s="207">
        <v>560</v>
      </c>
      <c r="U31" s="209"/>
      <c r="V31" s="229"/>
      <c r="W31" s="207"/>
      <c r="X31" s="213"/>
      <c r="Y31" s="235"/>
      <c r="Z31" s="207">
        <v>330</v>
      </c>
      <c r="AA31" s="207">
        <v>6.1</v>
      </c>
      <c r="AB31" s="207">
        <v>240</v>
      </c>
      <c r="AC31" s="213"/>
      <c r="AD31" s="215"/>
      <c r="AE31" s="209"/>
      <c r="AF31" s="209"/>
      <c r="AG31" s="207" t="str">
        <f t="shared" ca="1" si="26"/>
        <v>W_ID_009_FS_009</v>
      </c>
      <c r="AH31" s="207">
        <f t="shared" ca="1" si="51"/>
        <v>0</v>
      </c>
      <c r="AI31" s="207">
        <f t="shared" ca="1" si="51"/>
        <v>0</v>
      </c>
      <c r="AJ31" s="207">
        <f t="shared" ca="1" si="51"/>
        <v>0</v>
      </c>
      <c r="AK31" s="207">
        <f t="shared" ca="1" si="51"/>
        <v>0</v>
      </c>
      <c r="AL31" s="207">
        <f t="shared" ca="1" si="51"/>
        <v>0</v>
      </c>
      <c r="AM31" s="213"/>
      <c r="AN31" s="207">
        <f t="shared" ca="1" si="52"/>
        <v>84000</v>
      </c>
      <c r="AO31" s="207">
        <f t="shared" ca="1" si="52"/>
        <v>2400</v>
      </c>
      <c r="AP31" s="207">
        <f t="shared" ca="1" si="52"/>
        <v>8000</v>
      </c>
      <c r="AQ31" s="207">
        <f t="shared" ca="1" si="52"/>
        <v>1300</v>
      </c>
      <c r="AR31" s="207">
        <f t="shared" ca="1" si="52"/>
        <v>2783.7289999999998</v>
      </c>
      <c r="AS31" s="207">
        <f t="shared" ca="1" si="52"/>
        <v>0</v>
      </c>
      <c r="AT31" s="207">
        <f t="shared" ca="1" si="52"/>
        <v>150000</v>
      </c>
      <c r="AU31" s="207">
        <f t="shared" ca="1" si="52"/>
        <v>0</v>
      </c>
      <c r="AV31" s="207">
        <f t="shared" ca="1" si="52"/>
        <v>0</v>
      </c>
      <c r="AW31" s="207">
        <f t="shared" ca="1" si="52"/>
        <v>560</v>
      </c>
      <c r="AX31" s="207">
        <f t="shared" ca="1" si="52"/>
        <v>0</v>
      </c>
      <c r="AY31" s="207">
        <f t="shared" ca="1" si="52"/>
        <v>0</v>
      </c>
      <c r="AZ31" s="207">
        <f t="shared" ca="1" si="52"/>
        <v>0</v>
      </c>
      <c r="BA31" s="207">
        <f t="shared" ca="1" si="52"/>
        <v>0</v>
      </c>
      <c r="BB31" s="207">
        <f t="shared" ca="1" si="52"/>
        <v>0</v>
      </c>
      <c r="BC31" s="207">
        <f t="shared" ca="1" si="52"/>
        <v>330</v>
      </c>
      <c r="BD31" s="207">
        <f t="shared" ca="1" si="50"/>
        <v>6.1</v>
      </c>
      <c r="BE31" s="207">
        <f t="shared" ca="1" si="50"/>
        <v>240</v>
      </c>
      <c r="BF31" s="207">
        <f t="shared" ca="1" si="50"/>
        <v>0</v>
      </c>
      <c r="BG31" s="207">
        <f t="shared" ca="1" si="50"/>
        <v>0</v>
      </c>
      <c r="BH31" s="207">
        <f t="shared" ca="1" si="3"/>
        <v>0</v>
      </c>
      <c r="BI31" s="207">
        <f t="shared" ca="1" si="27"/>
        <v>99</v>
      </c>
      <c r="BJ31" s="207" t="str">
        <f t="shared" ca="1" si="28"/>
        <v/>
      </c>
      <c r="BK31" s="217">
        <f t="shared" ca="1" si="53"/>
        <v>4234.398799999999</v>
      </c>
      <c r="BL31" s="217">
        <f t="shared" ca="1" si="54"/>
        <v>4240.6783999999998</v>
      </c>
      <c r="BM31" s="218">
        <f t="shared" ca="1" si="31"/>
        <v>-7.4094900280091323E-4</v>
      </c>
      <c r="BO31" s="220">
        <f t="shared" ca="1" si="4"/>
        <v>1</v>
      </c>
      <c r="BP31" s="220">
        <f t="shared" ca="1" si="5"/>
        <v>0</v>
      </c>
      <c r="BQ31" s="220">
        <f t="shared" ca="1" si="6"/>
        <v>0</v>
      </c>
      <c r="BR31" s="221">
        <f t="shared" ca="1" si="7"/>
        <v>0.57740000000000002</v>
      </c>
      <c r="BS31" s="222">
        <f t="shared" ca="1" si="32"/>
        <v>1</v>
      </c>
      <c r="BT31" s="220">
        <f t="shared" ca="1" si="8"/>
        <v>1</v>
      </c>
      <c r="BU31" s="220">
        <f t="shared" ca="1" si="9"/>
        <v>0</v>
      </c>
      <c r="BV31" s="220">
        <f t="shared" ca="1" si="10"/>
        <v>0</v>
      </c>
      <c r="BW31" s="221">
        <f t="shared" ca="1" si="11"/>
        <v>0.57740000000000002</v>
      </c>
      <c r="BX31" s="222">
        <f t="shared" ca="1" si="55"/>
        <v>1</v>
      </c>
      <c r="BY31" s="220" t="e">
        <f t="shared" ca="1" si="12"/>
        <v>#DIV/0!</v>
      </c>
      <c r="BZ31" s="220" t="e">
        <f t="shared" ca="1" si="13"/>
        <v>#DIV/0!</v>
      </c>
      <c r="CA31" s="220" t="e">
        <f t="shared" ca="1" si="14"/>
        <v>#DIV/0!</v>
      </c>
      <c r="CB31" s="221" t="e">
        <f t="shared" ca="1" si="15"/>
        <v>#DIV/0!</v>
      </c>
      <c r="CC31" s="222">
        <f t="shared" ca="1" si="34"/>
        <v>-1</v>
      </c>
      <c r="CD31" s="220">
        <f t="shared" ca="1" si="16"/>
        <v>0.99628055260361315</v>
      </c>
      <c r="CE31" s="220">
        <f t="shared" ca="1" si="17"/>
        <v>0</v>
      </c>
      <c r="CF31" s="220">
        <f t="shared" ca="1" si="18"/>
        <v>3.7194473963868225E-3</v>
      </c>
      <c r="CG31" s="221">
        <f t="shared" ca="1" si="19"/>
        <v>0.57954723698193411</v>
      </c>
      <c r="CH31" s="222">
        <f t="shared" ca="1" si="35"/>
        <v>0.99628055260361315</v>
      </c>
      <c r="CI31" s="223" t="e">
        <f t="shared" ca="1" si="49"/>
        <v>#REF!</v>
      </c>
      <c r="CJ31" s="223" t="e">
        <f t="shared" ca="1" si="36"/>
        <v>#REF!</v>
      </c>
      <c r="CK31" s="223" t="e">
        <f t="shared" ca="1" si="37"/>
        <v>#REF!</v>
      </c>
      <c r="CL31" s="227" t="e">
        <f t="shared" ca="1" si="38"/>
        <v>#REF!</v>
      </c>
      <c r="CM31" s="220" t="e">
        <f t="shared" ca="1" si="39"/>
        <v>#REF!</v>
      </c>
      <c r="CN31" s="220" t="e">
        <f t="shared" ca="1" si="40"/>
        <v>#REF!</v>
      </c>
      <c r="CO31" s="221" t="e">
        <f t="shared" ca="1" si="20"/>
        <v>#REF!</v>
      </c>
      <c r="CP31" s="222">
        <f t="shared" ca="1" si="41"/>
        <v>-1</v>
      </c>
      <c r="CQ31" s="220">
        <f t="shared" ca="1" si="21"/>
        <v>0.58310854193460526</v>
      </c>
      <c r="CR31" s="220">
        <f t="shared" ca="1" si="22"/>
        <v>0.16660244055274434</v>
      </c>
      <c r="CS31" s="220">
        <f t="shared" ca="1" si="23"/>
        <v>0.25028901751265037</v>
      </c>
      <c r="CT31" s="221">
        <f t="shared" ca="1" si="24"/>
        <v>0.62569560063489849</v>
      </c>
      <c r="CU31" s="222">
        <f t="shared" ca="1" si="42"/>
        <v>0.58310854193460526</v>
      </c>
      <c r="CW31" s="219">
        <f t="shared" ca="1" si="43"/>
        <v>3.6464791311163749</v>
      </c>
      <c r="CX31" s="221">
        <f t="shared" ca="1" si="44"/>
        <v>2.8573324964312681</v>
      </c>
      <c r="CY31" s="219">
        <f t="shared" ca="1" si="45"/>
        <v>0.61904761904761907</v>
      </c>
      <c r="CZ31" s="219">
        <f t="shared" ca="1" si="46"/>
        <v>0.22222222222222221</v>
      </c>
      <c r="DA31" s="225">
        <f t="shared" ca="1" si="47"/>
        <v>5013.5037709891276</v>
      </c>
      <c r="DB31" s="226"/>
      <c r="DC31" s="225">
        <f t="shared" ca="1" si="48"/>
        <v>38409722.841889702</v>
      </c>
    </row>
    <row r="32" spans="1:108" ht="13.5" customHeight="1" x14ac:dyDescent="0.3">
      <c r="A32" s="207"/>
      <c r="B32" s="207"/>
      <c r="C32" s="234"/>
      <c r="D32" s="209" t="s">
        <v>307</v>
      </c>
      <c r="E32" s="234"/>
      <c r="F32" s="234"/>
      <c r="G32" s="234"/>
      <c r="H32" s="212"/>
      <c r="I32" s="207"/>
      <c r="J32" s="207"/>
      <c r="K32" s="207">
        <v>86000</v>
      </c>
      <c r="L32" s="207">
        <v>2200</v>
      </c>
      <c r="M32" s="207">
        <v>7900</v>
      </c>
      <c r="N32" s="207">
        <v>1200</v>
      </c>
      <c r="O32" s="209">
        <f t="shared" si="25"/>
        <v>2569.596</v>
      </c>
      <c r="P32" s="237"/>
      <c r="Q32" s="207">
        <v>150000</v>
      </c>
      <c r="R32" s="207"/>
      <c r="S32" s="207"/>
      <c r="T32" s="207">
        <v>540</v>
      </c>
      <c r="U32" s="207"/>
      <c r="V32" s="229"/>
      <c r="W32" s="207"/>
      <c r="X32" s="213"/>
      <c r="Y32" s="235"/>
      <c r="Z32" s="207">
        <v>330</v>
      </c>
      <c r="AA32" s="207">
        <v>6.3</v>
      </c>
      <c r="AB32" s="207">
        <v>170</v>
      </c>
      <c r="AC32" s="237"/>
      <c r="AD32" s="212"/>
      <c r="AE32" s="207"/>
      <c r="AF32" s="207"/>
      <c r="AG32" s="207" t="str">
        <f t="shared" ca="1" si="26"/>
        <v>W_ID_009_FS_010</v>
      </c>
      <c r="AH32" s="207">
        <f t="shared" ca="1" si="51"/>
        <v>0</v>
      </c>
      <c r="AI32" s="207">
        <f t="shared" ca="1" si="51"/>
        <v>0</v>
      </c>
      <c r="AJ32" s="207">
        <f t="shared" ca="1" si="51"/>
        <v>0</v>
      </c>
      <c r="AK32" s="207">
        <f t="shared" ca="1" si="51"/>
        <v>0</v>
      </c>
      <c r="AL32" s="207">
        <f t="shared" ca="1" si="51"/>
        <v>0</v>
      </c>
      <c r="AM32" s="237"/>
      <c r="AN32" s="207">
        <f t="shared" ca="1" si="52"/>
        <v>86000</v>
      </c>
      <c r="AO32" s="207">
        <f t="shared" ca="1" si="52"/>
        <v>2200</v>
      </c>
      <c r="AP32" s="207">
        <f t="shared" ca="1" si="52"/>
        <v>7900</v>
      </c>
      <c r="AQ32" s="207">
        <f t="shared" ca="1" si="52"/>
        <v>1200</v>
      </c>
      <c r="AR32" s="207">
        <f t="shared" ca="1" si="52"/>
        <v>2569.596</v>
      </c>
      <c r="AS32" s="207">
        <f t="shared" ca="1" si="52"/>
        <v>0</v>
      </c>
      <c r="AT32" s="207">
        <f t="shared" ca="1" si="52"/>
        <v>150000</v>
      </c>
      <c r="AU32" s="207">
        <f t="shared" ca="1" si="52"/>
        <v>0</v>
      </c>
      <c r="AV32" s="207">
        <f t="shared" ca="1" si="52"/>
        <v>0</v>
      </c>
      <c r="AW32" s="207">
        <f t="shared" ca="1" si="52"/>
        <v>540</v>
      </c>
      <c r="AX32" s="207">
        <f t="shared" ca="1" si="52"/>
        <v>0</v>
      </c>
      <c r="AY32" s="207">
        <f t="shared" ca="1" si="52"/>
        <v>0</v>
      </c>
      <c r="AZ32" s="207">
        <f t="shared" ca="1" si="52"/>
        <v>0</v>
      </c>
      <c r="BA32" s="207">
        <f t="shared" ca="1" si="52"/>
        <v>0</v>
      </c>
      <c r="BB32" s="207">
        <f t="shared" ca="1" si="52"/>
        <v>0</v>
      </c>
      <c r="BC32" s="207">
        <f t="shared" ca="1" si="52"/>
        <v>330</v>
      </c>
      <c r="BD32" s="207">
        <f t="shared" ca="1" si="50"/>
        <v>6.3</v>
      </c>
      <c r="BE32" s="207">
        <f t="shared" ca="1" si="50"/>
        <v>170</v>
      </c>
      <c r="BF32" s="207">
        <f t="shared" ca="1" si="50"/>
        <v>0</v>
      </c>
      <c r="BG32" s="207">
        <f t="shared" ca="1" si="50"/>
        <v>0</v>
      </c>
      <c r="BH32" s="207">
        <f t="shared" ca="1" si="3"/>
        <v>0</v>
      </c>
      <c r="BI32" s="207">
        <f t="shared" ca="1" si="27"/>
        <v>99</v>
      </c>
      <c r="BJ32" s="207" t="str">
        <f t="shared" ca="1" si="28"/>
        <v/>
      </c>
      <c r="BK32" s="217">
        <f t="shared" ca="1" si="53"/>
        <v>4299.3083999999999</v>
      </c>
      <c r="BL32" s="217">
        <f t="shared" ca="1" si="54"/>
        <v>4240.3505999999998</v>
      </c>
      <c r="BM32" s="218">
        <f t="shared" ca="1" si="31"/>
        <v>6.9039993283104319E-3</v>
      </c>
      <c r="BO32" s="220">
        <f t="shared" ca="1" si="4"/>
        <v>1</v>
      </c>
      <c r="BP32" s="220">
        <f t="shared" ca="1" si="5"/>
        <v>0</v>
      </c>
      <c r="BQ32" s="220">
        <f t="shared" ca="1" si="6"/>
        <v>0</v>
      </c>
      <c r="BR32" s="221">
        <f t="shared" ca="1" si="7"/>
        <v>0.57740000000000002</v>
      </c>
      <c r="BS32" s="222">
        <f t="shared" ca="1" si="32"/>
        <v>1</v>
      </c>
      <c r="BT32" s="220">
        <f t="shared" ca="1" si="8"/>
        <v>1</v>
      </c>
      <c r="BU32" s="220">
        <f t="shared" ca="1" si="9"/>
        <v>0</v>
      </c>
      <c r="BV32" s="220">
        <f t="shared" ca="1" si="10"/>
        <v>0</v>
      </c>
      <c r="BW32" s="221">
        <f t="shared" ca="1" si="11"/>
        <v>0.57740000000000002</v>
      </c>
      <c r="BX32" s="222">
        <f t="shared" ca="1" si="55"/>
        <v>1</v>
      </c>
      <c r="BY32" s="220" t="e">
        <f t="shared" ca="1" si="12"/>
        <v>#DIV/0!</v>
      </c>
      <c r="BZ32" s="220" t="e">
        <f t="shared" ca="1" si="13"/>
        <v>#DIV/0!</v>
      </c>
      <c r="CA32" s="220" t="e">
        <f t="shared" ca="1" si="14"/>
        <v>#DIV/0!</v>
      </c>
      <c r="CB32" s="221" t="e">
        <f t="shared" ca="1" si="15"/>
        <v>#DIV/0!</v>
      </c>
      <c r="CC32" s="222">
        <f t="shared" ca="1" si="34"/>
        <v>-1</v>
      </c>
      <c r="CD32" s="220">
        <f t="shared" ca="1" si="16"/>
        <v>0.99641291351135908</v>
      </c>
      <c r="CE32" s="220">
        <f t="shared" ca="1" si="17"/>
        <v>0</v>
      </c>
      <c r="CF32" s="220">
        <f t="shared" ca="1" si="18"/>
        <v>3.5870864886408927E-3</v>
      </c>
      <c r="CG32" s="221">
        <f t="shared" ca="1" si="19"/>
        <v>0.57947082502989233</v>
      </c>
      <c r="CH32" s="222">
        <f t="shared" ca="1" si="35"/>
        <v>0.99641291351135908</v>
      </c>
      <c r="CI32" s="223" t="e">
        <f t="shared" ca="1" si="49"/>
        <v>#REF!</v>
      </c>
      <c r="CJ32" s="223" t="e">
        <f t="shared" ca="1" si="36"/>
        <v>#REF!</v>
      </c>
      <c r="CK32" s="223" t="e">
        <f t="shared" ca="1" si="37"/>
        <v>#REF!</v>
      </c>
      <c r="CL32" s="227" t="e">
        <f t="shared" ca="1" si="38"/>
        <v>#REF!</v>
      </c>
      <c r="CM32" s="220" t="e">
        <f t="shared" ca="1" si="39"/>
        <v>#REF!</v>
      </c>
      <c r="CN32" s="220" t="e">
        <f t="shared" ca="1" si="40"/>
        <v>#REF!</v>
      </c>
      <c r="CO32" s="221" t="e">
        <f t="shared" ca="1" si="20"/>
        <v>#REF!</v>
      </c>
      <c r="CP32" s="222">
        <f t="shared" ca="1" si="41"/>
        <v>-1</v>
      </c>
      <c r="CQ32" s="220">
        <f t="shared" ca="1" si="21"/>
        <v>0.60291213789961107</v>
      </c>
      <c r="CR32" s="220">
        <f t="shared" ca="1" si="22"/>
        <v>0.1542333376022261</v>
      </c>
      <c r="CS32" s="220">
        <f t="shared" ca="1" si="23"/>
        <v>0.24285452449816272</v>
      </c>
      <c r="CT32" s="221">
        <f t="shared" ca="1" si="24"/>
        <v>0.62854558786126402</v>
      </c>
      <c r="CU32" s="222">
        <f t="shared" ca="1" si="42"/>
        <v>0.60291213789961107</v>
      </c>
      <c r="CW32" s="219">
        <f t="shared" ca="1" si="43"/>
        <v>3.6056641155967877</v>
      </c>
      <c r="CX32" s="221">
        <f t="shared" ca="1" si="44"/>
        <v>2.787218270353971</v>
      </c>
      <c r="CY32" s="219">
        <f t="shared" ca="1" si="45"/>
        <v>0.60301507537688437</v>
      </c>
      <c r="CZ32" s="219">
        <f t="shared" ca="1" si="46"/>
        <v>0.20370370370370369</v>
      </c>
      <c r="DA32" s="225">
        <f t="shared" ca="1" si="47"/>
        <v>3911.4763290491919</v>
      </c>
      <c r="DB32" s="226"/>
      <c r="DC32" s="225">
        <f t="shared" ca="1" si="48"/>
        <v>13782907.392451791</v>
      </c>
    </row>
    <row r="33" spans="1:107" ht="12.75" customHeight="1" x14ac:dyDescent="0.3">
      <c r="A33" s="207"/>
      <c r="B33" s="207"/>
      <c r="C33" s="234"/>
      <c r="D33" s="209" t="s">
        <v>308</v>
      </c>
      <c r="E33" s="234"/>
      <c r="F33" s="234"/>
      <c r="G33" s="234"/>
      <c r="H33" s="234"/>
      <c r="I33" s="207"/>
      <c r="J33" s="207"/>
      <c r="K33" s="207">
        <v>82000</v>
      </c>
      <c r="L33" s="207">
        <v>2000</v>
      </c>
      <c r="M33" s="207">
        <v>7600</v>
      </c>
      <c r="N33" s="207">
        <v>1200</v>
      </c>
      <c r="O33" s="209">
        <f t="shared" si="25"/>
        <v>2569.596</v>
      </c>
      <c r="P33" s="237"/>
      <c r="Q33" s="207">
        <v>160000</v>
      </c>
      <c r="R33" s="207"/>
      <c r="S33" s="207"/>
      <c r="T33" s="207">
        <v>520</v>
      </c>
      <c r="U33" s="207"/>
      <c r="V33" s="229"/>
      <c r="W33" s="207"/>
      <c r="X33" s="213"/>
      <c r="Y33" s="235"/>
      <c r="Z33" s="207">
        <v>330</v>
      </c>
      <c r="AA33" s="207">
        <v>6.2</v>
      </c>
      <c r="AB33" s="207">
        <v>150</v>
      </c>
      <c r="AC33" s="237"/>
      <c r="AD33" s="215"/>
      <c r="AE33" s="207"/>
      <c r="AF33" s="207"/>
      <c r="AG33" s="207" t="str">
        <f t="shared" ca="1" si="26"/>
        <v>W_ID_009_FS_011</v>
      </c>
      <c r="AH33" s="207">
        <f t="shared" ca="1" si="51"/>
        <v>0</v>
      </c>
      <c r="AI33" s="207">
        <f t="shared" ca="1" si="51"/>
        <v>0</v>
      </c>
      <c r="AJ33" s="207">
        <f t="shared" ca="1" si="51"/>
        <v>0</v>
      </c>
      <c r="AK33" s="207">
        <f t="shared" ca="1" si="51"/>
        <v>0</v>
      </c>
      <c r="AL33" s="207">
        <f t="shared" ca="1" si="51"/>
        <v>0</v>
      </c>
      <c r="AM33" s="237"/>
      <c r="AN33" s="207">
        <f t="shared" ca="1" si="52"/>
        <v>82000</v>
      </c>
      <c r="AO33" s="207">
        <f t="shared" ca="1" si="52"/>
        <v>2000</v>
      </c>
      <c r="AP33" s="207">
        <f t="shared" ca="1" si="52"/>
        <v>7600</v>
      </c>
      <c r="AQ33" s="207">
        <f t="shared" ca="1" si="52"/>
        <v>1200</v>
      </c>
      <c r="AR33" s="207">
        <f t="shared" ca="1" si="52"/>
        <v>2569.596</v>
      </c>
      <c r="AS33" s="207">
        <f t="shared" ca="1" si="52"/>
        <v>0</v>
      </c>
      <c r="AT33" s="207">
        <f t="shared" ca="1" si="52"/>
        <v>160000</v>
      </c>
      <c r="AU33" s="207">
        <f t="shared" ca="1" si="52"/>
        <v>0</v>
      </c>
      <c r="AV33" s="207">
        <f t="shared" ca="1" si="52"/>
        <v>0</v>
      </c>
      <c r="AW33" s="207">
        <f t="shared" ca="1" si="52"/>
        <v>520</v>
      </c>
      <c r="AX33" s="207">
        <f t="shared" ca="1" si="52"/>
        <v>0</v>
      </c>
      <c r="AY33" s="207">
        <f t="shared" ca="1" si="52"/>
        <v>0</v>
      </c>
      <c r="AZ33" s="207">
        <f t="shared" ca="1" si="52"/>
        <v>0</v>
      </c>
      <c r="BA33" s="207">
        <f t="shared" ca="1" si="52"/>
        <v>0</v>
      </c>
      <c r="BB33" s="207">
        <f t="shared" ca="1" si="52"/>
        <v>0</v>
      </c>
      <c r="BC33" s="207">
        <f t="shared" ca="1" si="52"/>
        <v>330</v>
      </c>
      <c r="BD33" s="207">
        <f t="shared" ca="1" si="50"/>
        <v>6.2</v>
      </c>
      <c r="BE33" s="207">
        <f t="shared" ca="1" si="50"/>
        <v>150</v>
      </c>
      <c r="BF33" s="207">
        <f t="shared" ca="1" si="50"/>
        <v>0</v>
      </c>
      <c r="BG33" s="207">
        <f t="shared" ca="1" si="50"/>
        <v>0</v>
      </c>
      <c r="BH33" s="207">
        <f t="shared" ca="1" si="3"/>
        <v>0</v>
      </c>
      <c r="BI33" s="207">
        <f t="shared" ca="1" si="27"/>
        <v>99</v>
      </c>
      <c r="BJ33" s="207" t="str">
        <f t="shared" ca="1" si="28"/>
        <v/>
      </c>
      <c r="BK33" s="217">
        <f t="shared" ca="1" si="53"/>
        <v>4104.1499999999996</v>
      </c>
      <c r="BL33" s="217">
        <f t="shared" ca="1" si="54"/>
        <v>4522.1227999999992</v>
      </c>
      <c r="BM33" s="218">
        <f t="shared" ca="1" si="31"/>
        <v>-4.8453464165890928E-2</v>
      </c>
      <c r="BO33" s="220">
        <f t="shared" ca="1" si="4"/>
        <v>1</v>
      </c>
      <c r="BP33" s="220">
        <f t="shared" ca="1" si="5"/>
        <v>0</v>
      </c>
      <c r="BQ33" s="220">
        <f t="shared" ca="1" si="6"/>
        <v>0</v>
      </c>
      <c r="BR33" s="221">
        <f t="shared" ca="1" si="7"/>
        <v>0.57740000000000002</v>
      </c>
      <c r="BS33" s="222">
        <f t="shared" ca="1" si="32"/>
        <v>1</v>
      </c>
      <c r="BT33" s="220">
        <f t="shared" ca="1" si="8"/>
        <v>1</v>
      </c>
      <c r="BU33" s="220">
        <f t="shared" ca="1" si="9"/>
        <v>0</v>
      </c>
      <c r="BV33" s="220">
        <f t="shared" ca="1" si="10"/>
        <v>0</v>
      </c>
      <c r="BW33" s="221">
        <f t="shared" ca="1" si="11"/>
        <v>0.57740000000000002</v>
      </c>
      <c r="BX33" s="222">
        <f t="shared" ca="1" si="55"/>
        <v>1</v>
      </c>
      <c r="BY33" s="220" t="e">
        <f t="shared" ca="1" si="12"/>
        <v>#DIV/0!</v>
      </c>
      <c r="BZ33" s="220" t="e">
        <f t="shared" ca="1" si="13"/>
        <v>#DIV/0!</v>
      </c>
      <c r="CA33" s="220" t="e">
        <f t="shared" ca="1" si="14"/>
        <v>#DIV/0!</v>
      </c>
      <c r="CB33" s="221" t="e">
        <f t="shared" ca="1" si="15"/>
        <v>#DIV/0!</v>
      </c>
      <c r="CC33" s="222">
        <f t="shared" ca="1" si="34"/>
        <v>-1</v>
      </c>
      <c r="CD33" s="220">
        <f t="shared" ca="1" si="16"/>
        <v>0.99676052828308004</v>
      </c>
      <c r="CE33" s="220">
        <f t="shared" ca="1" si="17"/>
        <v>0</v>
      </c>
      <c r="CF33" s="220">
        <f t="shared" ca="1" si="18"/>
        <v>3.2394717169200102E-3</v>
      </c>
      <c r="CG33" s="221">
        <f t="shared" ca="1" si="19"/>
        <v>0.57927014702217805</v>
      </c>
      <c r="CH33" s="222">
        <f t="shared" ca="1" si="35"/>
        <v>0.99676052828308004</v>
      </c>
      <c r="CI33" s="223" t="e">
        <f t="shared" ca="1" si="49"/>
        <v>#REF!</v>
      </c>
      <c r="CJ33" s="223" t="e">
        <f t="shared" ca="1" si="36"/>
        <v>#REF!</v>
      </c>
      <c r="CK33" s="223" t="e">
        <f t="shared" ca="1" si="37"/>
        <v>#REF!</v>
      </c>
      <c r="CL33" s="227" t="e">
        <f t="shared" ca="1" si="38"/>
        <v>#REF!</v>
      </c>
      <c r="CM33" s="220" t="e">
        <f t="shared" ca="1" si="39"/>
        <v>#REF!</v>
      </c>
      <c r="CN33" s="220" t="e">
        <f t="shared" ca="1" si="40"/>
        <v>#REF!</v>
      </c>
      <c r="CO33" s="221" t="e">
        <f t="shared" ca="1" si="20"/>
        <v>#REF!</v>
      </c>
      <c r="CP33" s="222">
        <f t="shared" ca="1" si="41"/>
        <v>-1</v>
      </c>
      <c r="CQ33" s="220">
        <f t="shared" ca="1" si="21"/>
        <v>0.60011263315808794</v>
      </c>
      <c r="CR33" s="220">
        <f t="shared" ca="1" si="22"/>
        <v>0.1463689349166068</v>
      </c>
      <c r="CS33" s="220">
        <f t="shared" ca="1" si="23"/>
        <v>0.25351843192530527</v>
      </c>
      <c r="CT33" s="221">
        <f t="shared" ca="1" si="24"/>
        <v>0.63924276772962996</v>
      </c>
      <c r="CU33" s="222">
        <f t="shared" ca="1" si="42"/>
        <v>0.60011263315808794</v>
      </c>
      <c r="CW33" s="219">
        <f t="shared" ca="1" si="43"/>
        <v>3.5228787452803378</v>
      </c>
      <c r="CX33" s="221">
        <f t="shared" ca="1" si="44"/>
        <v>2.7212463990471711</v>
      </c>
      <c r="CY33" s="219">
        <f t="shared" ca="1" si="45"/>
        <v>0.61224489795918369</v>
      </c>
      <c r="CZ33" s="219">
        <f t="shared" ca="1" si="46"/>
        <v>0.19607843137254902</v>
      </c>
      <c r="DA33" s="225">
        <f t="shared" ca="1" si="47"/>
        <v>3911.4763290491919</v>
      </c>
      <c r="DB33" s="226"/>
      <c r="DC33" s="225">
        <f t="shared" ca="1" si="48"/>
        <v>13782907.392451791</v>
      </c>
    </row>
    <row r="34" spans="1:107" ht="14.4" x14ac:dyDescent="0.3">
      <c r="A34" s="207"/>
      <c r="B34" s="207"/>
      <c r="C34" s="208"/>
      <c r="D34" s="209" t="s">
        <v>309</v>
      </c>
      <c r="E34" s="210"/>
      <c r="F34" s="212"/>
      <c r="G34" s="212"/>
      <c r="H34" s="212"/>
      <c r="I34" s="207"/>
      <c r="J34" s="207"/>
      <c r="K34" s="207">
        <v>84000</v>
      </c>
      <c r="L34" s="207">
        <v>1900</v>
      </c>
      <c r="M34" s="207">
        <v>8100</v>
      </c>
      <c r="N34" s="207">
        <v>1300</v>
      </c>
      <c r="O34" s="209">
        <f t="shared" si="25"/>
        <v>2783.7289999999998</v>
      </c>
      <c r="P34" s="237"/>
      <c r="Q34" s="207">
        <v>160000</v>
      </c>
      <c r="R34" s="207"/>
      <c r="S34" s="207"/>
      <c r="T34" s="207">
        <v>500</v>
      </c>
      <c r="U34" s="207"/>
      <c r="V34" s="229"/>
      <c r="W34" s="207"/>
      <c r="X34" s="213"/>
      <c r="Y34" s="235"/>
      <c r="Z34" s="207">
        <v>330</v>
      </c>
      <c r="AA34" s="207">
        <v>6.2</v>
      </c>
      <c r="AB34" s="207">
        <v>140</v>
      </c>
      <c r="AC34" s="237"/>
      <c r="AD34" s="212"/>
      <c r="AE34" s="207"/>
      <c r="AF34" s="207"/>
      <c r="AG34" s="207" t="str">
        <f t="shared" ca="1" si="26"/>
        <v>W_ID_009_FS_012</v>
      </c>
      <c r="AH34" s="207">
        <f t="shared" ca="1" si="51"/>
        <v>0</v>
      </c>
      <c r="AI34" s="207">
        <f t="shared" ca="1" si="51"/>
        <v>0</v>
      </c>
      <c r="AJ34" s="207">
        <f t="shared" ca="1" si="51"/>
        <v>0</v>
      </c>
      <c r="AK34" s="207">
        <f t="shared" ca="1" si="51"/>
        <v>0</v>
      </c>
      <c r="AL34" s="207">
        <f t="shared" ca="1" si="51"/>
        <v>0</v>
      </c>
      <c r="AM34" s="237"/>
      <c r="AN34" s="207">
        <f t="shared" ca="1" si="52"/>
        <v>84000</v>
      </c>
      <c r="AO34" s="207">
        <f t="shared" ca="1" si="52"/>
        <v>1900</v>
      </c>
      <c r="AP34" s="207">
        <f t="shared" ca="1" si="52"/>
        <v>8100</v>
      </c>
      <c r="AQ34" s="207">
        <f t="shared" ca="1" si="52"/>
        <v>1300</v>
      </c>
      <c r="AR34" s="207">
        <f t="shared" ca="1" si="52"/>
        <v>2783.7289999999998</v>
      </c>
      <c r="AS34" s="207">
        <f t="shared" ca="1" si="52"/>
        <v>0</v>
      </c>
      <c r="AT34" s="207">
        <f t="shared" ca="1" si="52"/>
        <v>160000</v>
      </c>
      <c r="AU34" s="207">
        <f t="shared" ca="1" si="52"/>
        <v>0</v>
      </c>
      <c r="AV34" s="207">
        <f t="shared" ca="1" si="52"/>
        <v>0</v>
      </c>
      <c r="AW34" s="207">
        <f t="shared" ca="1" si="52"/>
        <v>500</v>
      </c>
      <c r="AX34" s="207">
        <f t="shared" ca="1" si="52"/>
        <v>0</v>
      </c>
      <c r="AY34" s="207">
        <f t="shared" ca="1" si="52"/>
        <v>0</v>
      </c>
      <c r="AZ34" s="207">
        <f t="shared" ca="1" si="52"/>
        <v>0</v>
      </c>
      <c r="BA34" s="207">
        <f t="shared" ca="1" si="52"/>
        <v>0</v>
      </c>
      <c r="BB34" s="207">
        <f t="shared" ca="1" si="52"/>
        <v>0</v>
      </c>
      <c r="BC34" s="207">
        <f t="shared" ca="1" si="52"/>
        <v>330</v>
      </c>
      <c r="BD34" s="207">
        <f t="shared" ca="1" si="50"/>
        <v>6.2</v>
      </c>
      <c r="BE34" s="207">
        <f t="shared" ca="1" si="50"/>
        <v>140</v>
      </c>
      <c r="BF34" s="207">
        <f t="shared" ca="1" si="50"/>
        <v>0</v>
      </c>
      <c r="BG34" s="207">
        <f t="shared" ca="1" si="50"/>
        <v>0</v>
      </c>
      <c r="BH34" s="207">
        <f t="shared" ca="1" si="3"/>
        <v>0</v>
      </c>
      <c r="BI34" s="207">
        <f t="shared" ca="1" si="27"/>
        <v>99</v>
      </c>
      <c r="BJ34" s="207" t="str">
        <f t="shared" ca="1" si="28"/>
        <v/>
      </c>
      <c r="BK34" s="217">
        <f t="shared" ca="1" si="53"/>
        <v>4221.2317999999996</v>
      </c>
      <c r="BL34" s="217">
        <f t="shared" ca="1" si="54"/>
        <v>4521.7949999999992</v>
      </c>
      <c r="BM34" s="218">
        <f t="shared" ca="1" si="31"/>
        <v>-3.4377476688050371E-2</v>
      </c>
      <c r="BO34" s="220">
        <f t="shared" ca="1" si="4"/>
        <v>1</v>
      </c>
      <c r="BP34" s="220">
        <f t="shared" ca="1" si="5"/>
        <v>0</v>
      </c>
      <c r="BQ34" s="220">
        <f t="shared" ca="1" si="6"/>
        <v>0</v>
      </c>
      <c r="BR34" s="221">
        <f t="shared" ca="1" si="7"/>
        <v>0.57740000000000002</v>
      </c>
      <c r="BS34" s="222">
        <f t="shared" ca="1" si="32"/>
        <v>1</v>
      </c>
      <c r="BT34" s="220">
        <f t="shared" ca="1" si="8"/>
        <v>1</v>
      </c>
      <c r="BU34" s="220">
        <f t="shared" ca="1" si="9"/>
        <v>0</v>
      </c>
      <c r="BV34" s="220">
        <f t="shared" ca="1" si="10"/>
        <v>0</v>
      </c>
      <c r="BW34" s="221">
        <f t="shared" ca="1" si="11"/>
        <v>0.57740000000000002</v>
      </c>
      <c r="BX34" s="222">
        <f t="shared" ca="1" si="55"/>
        <v>1</v>
      </c>
      <c r="BY34" s="220" t="e">
        <f t="shared" ca="1" si="12"/>
        <v>#DIV/0!</v>
      </c>
      <c r="BZ34" s="220" t="e">
        <f t="shared" ca="1" si="13"/>
        <v>#DIV/0!</v>
      </c>
      <c r="CA34" s="220" t="e">
        <f t="shared" ca="1" si="14"/>
        <v>#DIV/0!</v>
      </c>
      <c r="CB34" s="221" t="e">
        <f t="shared" ca="1" si="15"/>
        <v>#DIV/0!</v>
      </c>
      <c r="CC34" s="222">
        <f t="shared" ca="1" si="34"/>
        <v>-1</v>
      </c>
      <c r="CD34" s="220">
        <f t="shared" ca="1" si="16"/>
        <v>0.99688473520249221</v>
      </c>
      <c r="CE34" s="220">
        <f t="shared" ca="1" si="17"/>
        <v>0</v>
      </c>
      <c r="CF34" s="220">
        <f t="shared" ca="1" si="18"/>
        <v>3.1152647975077881E-3</v>
      </c>
      <c r="CG34" s="221">
        <f t="shared" ca="1" si="19"/>
        <v>0.57919844236760121</v>
      </c>
      <c r="CH34" s="222">
        <f t="shared" ca="1" si="35"/>
        <v>0.99688473520249221</v>
      </c>
      <c r="CI34" s="223" t="e">
        <f t="shared" ca="1" si="49"/>
        <v>#REF!</v>
      </c>
      <c r="CJ34" s="223" t="e">
        <f t="shared" ca="1" si="36"/>
        <v>#REF!</v>
      </c>
      <c r="CK34" s="223" t="e">
        <f t="shared" ca="1" si="37"/>
        <v>#REF!</v>
      </c>
      <c r="CL34" s="227" t="e">
        <f t="shared" ca="1" si="38"/>
        <v>#REF!</v>
      </c>
      <c r="CM34" s="220" t="e">
        <f t="shared" ca="1" si="39"/>
        <v>#REF!</v>
      </c>
      <c r="CN34" s="220" t="e">
        <f t="shared" ca="1" si="40"/>
        <v>#REF!</v>
      </c>
      <c r="CO34" s="221" t="e">
        <f t="shared" ca="1" si="20"/>
        <v>#REF!</v>
      </c>
      <c r="CP34" s="222">
        <f t="shared" ca="1" si="41"/>
        <v>-1</v>
      </c>
      <c r="CQ34" s="220">
        <f t="shared" ca="1" si="21"/>
        <v>0.60407529580086461</v>
      </c>
      <c r="CR34" s="220">
        <f t="shared" ca="1" si="22"/>
        <v>0.13663607881210033</v>
      </c>
      <c r="CS34" s="220">
        <f t="shared" ca="1" si="23"/>
        <v>0.25928862538703501</v>
      </c>
      <c r="CT34" s="221">
        <f t="shared" ca="1" si="24"/>
        <v>0.64819365152982855</v>
      </c>
      <c r="CU34" s="222">
        <f t="shared" ca="1" si="42"/>
        <v>0.60407529580086461</v>
      </c>
      <c r="CW34" s="219">
        <f t="shared" ca="1" si="43"/>
        <v>3.4435638495988208</v>
      </c>
      <c r="CX34" s="221">
        <f t="shared" ca="1" si="44"/>
        <v>2.6490221830270078</v>
      </c>
      <c r="CY34" s="219">
        <f t="shared" ca="1" si="45"/>
        <v>0.61611374407582942</v>
      </c>
      <c r="CZ34" s="219">
        <f t="shared" ca="1" si="46"/>
        <v>0.18446601941747573</v>
      </c>
      <c r="DA34" s="225">
        <f t="shared" ca="1" si="47"/>
        <v>5013.5037709891276</v>
      </c>
      <c r="DB34" s="226"/>
      <c r="DC34" s="225">
        <f t="shared" ca="1" si="48"/>
        <v>38409722.841889702</v>
      </c>
    </row>
    <row r="35" spans="1:107" ht="14.4" x14ac:dyDescent="0.3">
      <c r="A35" s="207"/>
      <c r="B35" s="207"/>
      <c r="C35" s="208"/>
      <c r="D35" s="209" t="s">
        <v>310</v>
      </c>
      <c r="E35" s="210"/>
      <c r="F35" s="212"/>
      <c r="G35" s="211"/>
      <c r="H35" s="212"/>
      <c r="I35" s="207"/>
      <c r="J35" s="207"/>
      <c r="K35" s="207">
        <v>83000</v>
      </c>
      <c r="L35" s="207">
        <v>2200</v>
      </c>
      <c r="M35" s="207">
        <v>7200</v>
      </c>
      <c r="N35" s="207">
        <v>1100</v>
      </c>
      <c r="O35" s="209">
        <f t="shared" si="25"/>
        <v>2355.4629999999997</v>
      </c>
      <c r="P35" s="237"/>
      <c r="Q35" s="207">
        <v>140000</v>
      </c>
      <c r="R35" s="207"/>
      <c r="S35" s="207"/>
      <c r="T35" s="207">
        <v>610</v>
      </c>
      <c r="U35" s="207"/>
      <c r="V35" s="229"/>
      <c r="W35" s="207"/>
      <c r="X35" s="213"/>
      <c r="Y35" s="235"/>
      <c r="Z35" s="207">
        <v>280</v>
      </c>
      <c r="AA35" s="207">
        <v>5.3</v>
      </c>
      <c r="AB35" s="207">
        <v>190</v>
      </c>
      <c r="AC35" s="237"/>
      <c r="AD35" s="215"/>
      <c r="AE35" s="207"/>
      <c r="AF35" s="207"/>
      <c r="AG35" s="207" t="str">
        <f t="shared" ca="1" si="26"/>
        <v>W_ID_009_FS_013</v>
      </c>
      <c r="AH35" s="207">
        <f t="shared" ca="1" si="51"/>
        <v>0</v>
      </c>
      <c r="AI35" s="207">
        <f t="shared" ca="1" si="51"/>
        <v>0</v>
      </c>
      <c r="AJ35" s="207">
        <f t="shared" ca="1" si="51"/>
        <v>0</v>
      </c>
      <c r="AK35" s="207">
        <f t="shared" ca="1" si="51"/>
        <v>0</v>
      </c>
      <c r="AL35" s="207">
        <f t="shared" ca="1" si="51"/>
        <v>0</v>
      </c>
      <c r="AM35" s="237"/>
      <c r="AN35" s="207">
        <f t="shared" ca="1" si="52"/>
        <v>83000</v>
      </c>
      <c r="AO35" s="207">
        <f t="shared" ca="1" si="52"/>
        <v>2200</v>
      </c>
      <c r="AP35" s="207">
        <f t="shared" ca="1" si="52"/>
        <v>7200</v>
      </c>
      <c r="AQ35" s="207">
        <f t="shared" ca="1" si="52"/>
        <v>1100</v>
      </c>
      <c r="AR35" s="207">
        <f t="shared" ca="1" si="52"/>
        <v>2355.4629999999997</v>
      </c>
      <c r="AS35" s="207">
        <f t="shared" ca="1" si="52"/>
        <v>0</v>
      </c>
      <c r="AT35" s="207">
        <f t="shared" ca="1" si="52"/>
        <v>140000</v>
      </c>
      <c r="AU35" s="207">
        <f t="shared" ca="1" si="52"/>
        <v>0</v>
      </c>
      <c r="AV35" s="207">
        <f t="shared" ca="1" si="52"/>
        <v>0</v>
      </c>
      <c r="AW35" s="207">
        <f t="shared" ca="1" si="52"/>
        <v>610</v>
      </c>
      <c r="AX35" s="207">
        <f t="shared" ca="1" si="52"/>
        <v>0</v>
      </c>
      <c r="AY35" s="207">
        <f t="shared" ca="1" si="52"/>
        <v>0</v>
      </c>
      <c r="AZ35" s="207">
        <f t="shared" ca="1" si="52"/>
        <v>0</v>
      </c>
      <c r="BA35" s="207">
        <f t="shared" ca="1" si="52"/>
        <v>0</v>
      </c>
      <c r="BB35" s="207">
        <f t="shared" ca="1" si="52"/>
        <v>0</v>
      </c>
      <c r="BC35" s="207">
        <f t="shared" ca="1" si="52"/>
        <v>280</v>
      </c>
      <c r="BD35" s="207">
        <f t="shared" ca="1" si="50"/>
        <v>5.3</v>
      </c>
      <c r="BE35" s="207">
        <f t="shared" ca="1" si="50"/>
        <v>190</v>
      </c>
      <c r="BF35" s="207">
        <f t="shared" ca="1" si="50"/>
        <v>0</v>
      </c>
      <c r="BG35" s="207">
        <f t="shared" ca="1" si="50"/>
        <v>0</v>
      </c>
      <c r="BH35" s="207">
        <f t="shared" ca="1" si="3"/>
        <v>0</v>
      </c>
      <c r="BI35" s="207">
        <f t="shared" ca="1" si="27"/>
        <v>99</v>
      </c>
      <c r="BJ35" s="207" t="str">
        <f t="shared" ca="1" si="28"/>
        <v/>
      </c>
      <c r="BK35" s="217">
        <f t="shared" ca="1" si="53"/>
        <v>4126.7267999999995</v>
      </c>
      <c r="BL35" s="217">
        <f t="shared" ca="1" si="54"/>
        <v>3959.3978999999995</v>
      </c>
      <c r="BM35" s="218">
        <f t="shared" ca="1" si="31"/>
        <v>2.0693336574440908E-2</v>
      </c>
      <c r="BO35" s="220">
        <f ca="1">(AT35*BO$6)/(AT35*BO$6+AU35*BP$6+AS35*BQ$6)</f>
        <v>1</v>
      </c>
      <c r="BP35" s="220">
        <f ca="1">(AU35*BP$6)/(AT35*BO$6+AU35*BP$6+AS35*BQ$6)</f>
        <v>0</v>
      </c>
      <c r="BQ35" s="220">
        <f ca="1">(AS35*BQ$6)/(AT35*BO$6+AU35*BP$6+AS35*BQ$6)</f>
        <v>0</v>
      </c>
      <c r="BR35" s="221">
        <f ca="1">0.5774*BO35+1.1547*BQ35</f>
        <v>0.57740000000000002</v>
      </c>
      <c r="BS35" s="222">
        <f t="shared" ca="1" si="32"/>
        <v>1</v>
      </c>
      <c r="BT35" s="220">
        <f ca="1">(AT35*BT$6)/(AT35*BT$6+AM35*BU$6+AS35*BV$6)</f>
        <v>1</v>
      </c>
      <c r="BU35" s="220">
        <f ca="1">(AM35*BU$6)/(AT35*BT$6+AM35*BU$6+AS35*BV$6)</f>
        <v>0</v>
      </c>
      <c r="BV35" s="220">
        <f ca="1">(AS35*BV$6)/(AT35*BT$6+AM35*BU$6+AS35*BV$6)</f>
        <v>0</v>
      </c>
      <c r="BW35" s="221">
        <f ca="1">0.5774*BT35+1.1547*BV35</f>
        <v>0.57740000000000002</v>
      </c>
      <c r="BX35" s="222">
        <f t="shared" ca="1" si="55"/>
        <v>1</v>
      </c>
      <c r="BY35" s="220" t="e">
        <f ca="1">(AM35*BY$6)/(AM35*$BY$6+BA35*$BZ$6+BB35*$CA$6)</f>
        <v>#DIV/0!</v>
      </c>
      <c r="BZ35" s="220" t="e">
        <f ca="1">(BA35*BZ$6)/(AM35*$BY$6+BA35*$BZ$6+BB35*$CA$6)</f>
        <v>#DIV/0!</v>
      </c>
      <c r="CA35" s="220" t="e">
        <f ca="1">(BB35*CA$6)/(AM35*$BY$6+BA35*$BZ$6+BB35*$CA$6)</f>
        <v>#DIV/0!</v>
      </c>
      <c r="CB35" s="221" t="e">
        <f ca="1">0.5774*BY35+1.1547*CA35</f>
        <v>#DIV/0!</v>
      </c>
      <c r="CC35" s="222">
        <f t="shared" ca="1" si="34"/>
        <v>-1</v>
      </c>
      <c r="CD35" s="220">
        <f ca="1">(AT35*CD$6)/(AT35*CD$6+AV35*CE$6+AW35*CF$6)</f>
        <v>0.99566175947656643</v>
      </c>
      <c r="CE35" s="220">
        <f ca="1">(AV35*CE$6)/(AT35*CD$6+AV35*CE$6+AW35*CF$6)</f>
        <v>0</v>
      </c>
      <c r="CF35" s="220">
        <f ca="1">(AW35*CF$6)/(AT35*CD$6+AV35*CE$6+AW35*CF$6)</f>
        <v>4.3382405234336108E-3</v>
      </c>
      <c r="CG35" s="221">
        <f ca="1">0.5774*CD35+1.1547*CF35</f>
        <v>0.57990446625417824</v>
      </c>
      <c r="CH35" s="222">
        <f t="shared" ca="1" si="35"/>
        <v>0.99566175947656643</v>
      </c>
      <c r="CI35" s="223" t="e">
        <f t="shared" ca="1" si="49"/>
        <v>#REF!</v>
      </c>
      <c r="CJ35" s="223" t="e">
        <f t="shared" ca="1" si="36"/>
        <v>#REF!</v>
      </c>
      <c r="CK35" s="223" t="e">
        <f t="shared" ca="1" si="37"/>
        <v>#REF!</v>
      </c>
      <c r="CL35" s="227" t="e">
        <f t="shared" ca="1" si="38"/>
        <v>#REF!</v>
      </c>
      <c r="CM35" s="220" t="e">
        <f t="shared" ca="1" si="39"/>
        <v>#REF!</v>
      </c>
      <c r="CN35" s="220" t="e">
        <f t="shared" ca="1" si="40"/>
        <v>#REF!</v>
      </c>
      <c r="CO35" s="221" t="e">
        <f ca="1">0.5774*CL35+1.1547*CN35</f>
        <v>#REF!</v>
      </c>
      <c r="CP35" s="222">
        <f t="shared" ca="1" si="41"/>
        <v>-1</v>
      </c>
      <c r="CQ35" s="220">
        <f ca="1">(AN35*CQ$6)/(AN35*CQ$6+AO35*CR$6+(AQ35^0.5)*CS$6)</f>
        <v>0.60072558428262146</v>
      </c>
      <c r="CR35" s="220">
        <f ca="1">(AO35*CR$6)/(AN35*CQ$6+AO35*CR$6+(AQ35^0.5)*CS$6)</f>
        <v>0.15922846812310448</v>
      </c>
      <c r="CS35" s="220">
        <f ca="1">((AQ35^0.5)*CS$6)/(AN35*CQ$6+AO35*CR$6+(AQ35^0.5)*CS$6)</f>
        <v>0.24004594759427406</v>
      </c>
      <c r="CT35" s="221">
        <f ca="1">0.5774*CQ35+1.1547*CS35</f>
        <v>0.62404000805189397</v>
      </c>
      <c r="CU35" s="222">
        <f t="shared" ca="1" si="42"/>
        <v>0.60072558428262146</v>
      </c>
      <c r="CW35" s="219">
        <f t="shared" ca="1" si="43"/>
        <v>3.6434526764861874</v>
      </c>
      <c r="CX35" s="221">
        <f t="shared" ca="1" si="44"/>
        <v>2.8275128652131438</v>
      </c>
      <c r="CY35" s="219">
        <f t="shared" ca="1" si="45"/>
        <v>0.60439560439560436</v>
      </c>
      <c r="CZ35" s="219">
        <f t="shared" ca="1" si="46"/>
        <v>0.20952380952380953</v>
      </c>
      <c r="DA35" s="225">
        <f t="shared" ca="1" si="47"/>
        <v>2999.4254620230085</v>
      </c>
      <c r="DB35" s="226"/>
      <c r="DC35" s="225">
        <f t="shared" ca="1" si="48"/>
        <v>4561230.4129355634</v>
      </c>
    </row>
    <row r="36" spans="1:107" ht="14.4" x14ac:dyDescent="0.3">
      <c r="A36" s="207"/>
      <c r="B36" s="207"/>
      <c r="C36" s="208"/>
      <c r="D36" s="209" t="s">
        <v>311</v>
      </c>
      <c r="E36" s="210"/>
      <c r="F36" s="212"/>
      <c r="G36" s="212"/>
      <c r="H36" s="212"/>
      <c r="I36" s="207">
        <v>6.1</v>
      </c>
      <c r="J36" s="207">
        <v>6.1</v>
      </c>
      <c r="K36" s="207">
        <v>45960</v>
      </c>
      <c r="L36" s="207">
        <v>267</v>
      </c>
      <c r="M36" s="207">
        <v>5218</v>
      </c>
      <c r="N36" s="207">
        <v>1043</v>
      </c>
      <c r="O36" s="209">
        <f t="shared" si="25"/>
        <v>2233.4071899999999</v>
      </c>
      <c r="P36" s="237"/>
      <c r="Q36" s="207">
        <v>84700</v>
      </c>
      <c r="R36" s="207"/>
      <c r="S36" s="207">
        <v>195</v>
      </c>
      <c r="T36" s="207">
        <v>170</v>
      </c>
      <c r="U36" s="207"/>
      <c r="V36" s="229"/>
      <c r="W36" s="207"/>
      <c r="X36" s="213"/>
      <c r="Y36" s="235"/>
      <c r="Z36" s="207">
        <v>428.9</v>
      </c>
      <c r="AA36" s="207">
        <v>7.9450000000000003</v>
      </c>
      <c r="AB36" s="207">
        <v>93</v>
      </c>
      <c r="AC36" s="237"/>
      <c r="AD36" s="212"/>
      <c r="AE36" s="207"/>
      <c r="AF36" s="207"/>
      <c r="AG36" s="207" t="str">
        <f t="shared" ca="1" si="26"/>
        <v>W_ID_001_FS_003</v>
      </c>
      <c r="AH36" s="207">
        <f t="shared" ca="1" si="51"/>
        <v>0</v>
      </c>
      <c r="AI36" s="207">
        <f t="shared" ca="1" si="51"/>
        <v>0</v>
      </c>
      <c r="AJ36" s="207">
        <f t="shared" ca="1" si="51"/>
        <v>0</v>
      </c>
      <c r="AK36" s="207">
        <f t="shared" ca="1" si="51"/>
        <v>0</v>
      </c>
      <c r="AL36" s="207">
        <f t="shared" ca="1" si="51"/>
        <v>6.1</v>
      </c>
      <c r="AM36" s="237"/>
      <c r="AN36" s="207">
        <f t="shared" ca="1" si="52"/>
        <v>45960</v>
      </c>
      <c r="AO36" s="207">
        <f t="shared" ca="1" si="52"/>
        <v>267</v>
      </c>
      <c r="AP36" s="207">
        <f t="shared" ca="1" si="52"/>
        <v>5218</v>
      </c>
      <c r="AQ36" s="207">
        <f t="shared" ca="1" si="52"/>
        <v>1043</v>
      </c>
      <c r="AR36" s="207">
        <f t="shared" ca="1" si="52"/>
        <v>2233.4071899999999</v>
      </c>
      <c r="AS36" s="207">
        <f t="shared" ca="1" si="52"/>
        <v>0</v>
      </c>
      <c r="AT36" s="207">
        <f t="shared" ca="1" si="52"/>
        <v>84700</v>
      </c>
      <c r="AU36" s="207">
        <f t="shared" ca="1" si="52"/>
        <v>0</v>
      </c>
      <c r="AV36" s="207">
        <f t="shared" ca="1" si="52"/>
        <v>195</v>
      </c>
      <c r="AW36" s="207">
        <f t="shared" ca="1" si="52"/>
        <v>170</v>
      </c>
      <c r="AX36" s="207">
        <f t="shared" ca="1" si="52"/>
        <v>0</v>
      </c>
      <c r="AY36" s="207">
        <f t="shared" ca="1" si="52"/>
        <v>0</v>
      </c>
      <c r="AZ36" s="207">
        <f t="shared" ca="1" si="52"/>
        <v>0</v>
      </c>
      <c r="BA36" s="207">
        <f t="shared" ca="1" si="52"/>
        <v>0</v>
      </c>
      <c r="BB36" s="207">
        <f t="shared" ca="1" si="52"/>
        <v>0</v>
      </c>
      <c r="BC36" s="207">
        <f t="shared" ca="1" si="52"/>
        <v>428.9</v>
      </c>
      <c r="BD36" s="207">
        <f t="shared" ca="1" si="50"/>
        <v>7.9450000000000003</v>
      </c>
      <c r="BE36" s="207">
        <f t="shared" ca="1" si="50"/>
        <v>93</v>
      </c>
      <c r="BF36" s="207">
        <f t="shared" ca="1" si="50"/>
        <v>0</v>
      </c>
      <c r="BG36" s="207">
        <f t="shared" ca="1" si="50"/>
        <v>0</v>
      </c>
      <c r="BH36" s="207">
        <f t="shared" ca="1" si="3"/>
        <v>0</v>
      </c>
      <c r="BI36" s="207">
        <f t="shared" ca="1" si="27"/>
        <v>99</v>
      </c>
      <c r="BJ36" s="207" t="str">
        <f t="shared" ca="1" si="28"/>
        <v/>
      </c>
      <c r="BK36" s="217">
        <f t="shared" ca="1" si="53"/>
        <v>2357.2593179736091</v>
      </c>
      <c r="BL36" s="217">
        <f t="shared" ca="1" si="54"/>
        <v>2396.2332000000001</v>
      </c>
      <c r="BM36" s="218">
        <f t="shared" ca="1" si="31"/>
        <v>-8.198999341857683E-3</v>
      </c>
      <c r="BO36" s="220">
        <f ca="1">(AT36*BO$6)/(AT36*BO$6+AU36*BP$6+AS36*BQ$6)</f>
        <v>1</v>
      </c>
      <c r="BP36" s="220">
        <f ca="1">(AU36*BP$6)/(AT36*BO$6+AU36*BP$6+AS36*BQ$6)</f>
        <v>0</v>
      </c>
      <c r="BQ36" s="220">
        <f ca="1">(AS36*BQ$6)/(AT36*BO$6+AU36*BP$6+AS36*BQ$6)</f>
        <v>0</v>
      </c>
      <c r="BR36" s="221">
        <f ca="1">0.5774*BO36+1.1547*BQ36</f>
        <v>0.57740000000000002</v>
      </c>
      <c r="BS36" s="222">
        <f t="shared" ca="1" si="32"/>
        <v>1</v>
      </c>
      <c r="BT36" s="220">
        <f ca="1">(AT36*BT$6)/(AT36*BT$6+AM36*BU$6+AS36*BV$6)</f>
        <v>1</v>
      </c>
      <c r="BU36" s="220">
        <f ca="1">(AM36*BU$6)/(AT36*BT$6+AM36*BU$6+AS36*BV$6)</f>
        <v>0</v>
      </c>
      <c r="BV36" s="220">
        <f ca="1">(AS36*BV$6)/(AT36*BT$6+AM36*BU$6+AS36*BV$6)</f>
        <v>0</v>
      </c>
      <c r="BW36" s="221">
        <f ca="1">0.5774*BT36+1.1547*BV36</f>
        <v>0.57740000000000002</v>
      </c>
      <c r="BX36" s="222">
        <f t="shared" ca="1" si="55"/>
        <v>1</v>
      </c>
      <c r="BY36" s="220" t="e">
        <f ca="1">(AM36*BY$6)/(AM36*$BY$6+BA36*$BZ$6+BB36*$CA$6)</f>
        <v>#DIV/0!</v>
      </c>
      <c r="BZ36" s="220" t="e">
        <f ca="1">(BA36*BZ$6)/(AM36*$BY$6+BA36*$BZ$6+BB36*$CA$6)</f>
        <v>#DIV/0!</v>
      </c>
      <c r="CA36" s="220" t="e">
        <f ca="1">(BB36*CA$6)/(AM36*$BY$6+BA36*$BZ$6+BB36*$CA$6)</f>
        <v>#DIV/0!</v>
      </c>
      <c r="CB36" s="221" t="e">
        <f ca="1">0.5774*BY36+1.1547*CA36</f>
        <v>#DIV/0!</v>
      </c>
      <c r="CC36" s="222">
        <f t="shared" ca="1" si="34"/>
        <v>-1</v>
      </c>
      <c r="CD36" s="220">
        <f ca="1">(AT36*CD$6)/(AT36*CD$6+AV36*CE$6+AW36*CF$6)</f>
        <v>0.9957091635807912</v>
      </c>
      <c r="CE36" s="220">
        <f ca="1">(AV36*CE$6)/(AT36*CD$6+AV36*CE$6+AW36*CF$6)</f>
        <v>2.2923646623170518E-3</v>
      </c>
      <c r="CF36" s="220">
        <f ca="1">(AW36*CF$6)/(AT36*CD$6+AV36*CE$6+AW36*CF$6)</f>
        <v>1.9984717568917888E-3</v>
      </c>
      <c r="CG36" s="221">
        <f ca="1">0.5774*CD36+1.1547*CF36</f>
        <v>0.57723010638923178</v>
      </c>
      <c r="CH36" s="222">
        <f t="shared" ca="1" si="35"/>
        <v>0.9957091635807912</v>
      </c>
      <c r="CI36" s="223" t="e">
        <f t="shared" ca="1" si="49"/>
        <v>#REF!</v>
      </c>
      <c r="CJ36" s="223" t="e">
        <f t="shared" ca="1" si="36"/>
        <v>#REF!</v>
      </c>
      <c r="CK36" s="223" t="e">
        <f t="shared" ca="1" si="37"/>
        <v>#REF!</v>
      </c>
      <c r="CL36" s="227" t="e">
        <f t="shared" ca="1" si="38"/>
        <v>#REF!</v>
      </c>
      <c r="CM36" s="220" t="e">
        <f t="shared" ca="1" si="39"/>
        <v>#REF!</v>
      </c>
      <c r="CN36" s="220" t="e">
        <f t="shared" ca="1" si="40"/>
        <v>#REF!</v>
      </c>
      <c r="CO36" s="221" t="e">
        <f ca="1">0.5774*CL36+1.1547*CN36</f>
        <v>#REF!</v>
      </c>
      <c r="CP36" s="222">
        <f t="shared" ca="1" si="41"/>
        <v>-1</v>
      </c>
      <c r="CQ36" s="220">
        <f ca="1">(AN36*CQ$6)/(AN36*CQ$6+AO36*CR$6+(AQ36^0.5)*CS$6)</f>
        <v>0.56792968870330007</v>
      </c>
      <c r="CR36" s="220">
        <f ca="1">(AO36*CR$6)/(AN36*CQ$6+AO36*CR$6+(AQ36^0.5)*CS$6)</f>
        <v>3.299330436983923E-2</v>
      </c>
      <c r="CS36" s="220">
        <f ca="1">((AQ36^0.5)*CS$6)/(AN36*CQ$6+AO36*CR$6+(AQ36^0.5)*CS$6)</f>
        <v>0.39907700692686077</v>
      </c>
      <c r="CT36" s="221">
        <f ca="1">0.5774*CQ36+1.1547*CS36</f>
        <v>0.7887368221557316</v>
      </c>
      <c r="CU36" s="222">
        <f t="shared" ca="1" si="42"/>
        <v>0.56792968870330007</v>
      </c>
      <c r="CW36" s="219">
        <f t="shared" ca="1" si="43"/>
        <v>1.8347382143026199</v>
      </c>
      <c r="CX36" s="221">
        <f t="shared" ca="1" si="44"/>
        <v>1.1355184479649489</v>
      </c>
      <c r="CY36" s="219">
        <f t="shared" ca="1" si="45"/>
        <v>0.66653885480572594</v>
      </c>
      <c r="CZ36" s="219">
        <f t="shared" ca="1" si="46"/>
        <v>5.4904380012338064E-2</v>
      </c>
      <c r="DA36" s="225">
        <f t="shared" ca="1" si="47"/>
        <v>2557.3944213190207</v>
      </c>
      <c r="DB36" s="226"/>
      <c r="DC36" s="225">
        <f t="shared" ca="1" si="48"/>
        <v>2334579.3358353395</v>
      </c>
    </row>
    <row r="37" spans="1:107" ht="14.4" x14ac:dyDescent="0.3">
      <c r="A37" s="207"/>
      <c r="B37" s="207"/>
      <c r="C37" s="208"/>
      <c r="D37" s="209" t="s">
        <v>315</v>
      </c>
      <c r="E37" s="210"/>
      <c r="F37" s="212"/>
      <c r="G37" s="211"/>
      <c r="H37" s="212"/>
      <c r="I37" s="207"/>
      <c r="J37" s="207"/>
      <c r="K37" s="207" t="s">
        <v>239</v>
      </c>
      <c r="L37" s="207">
        <v>458</v>
      </c>
      <c r="M37" s="207" t="s">
        <v>241</v>
      </c>
      <c r="N37" s="207">
        <v>983</v>
      </c>
      <c r="O37" s="209">
        <f t="shared" si="25"/>
        <v>2104.9273899999998</v>
      </c>
      <c r="P37" s="237"/>
      <c r="Q37" s="207" t="s">
        <v>248</v>
      </c>
      <c r="R37" s="207"/>
      <c r="S37" s="207">
        <v>200</v>
      </c>
      <c r="T37" s="207">
        <v>151</v>
      </c>
      <c r="U37" s="207"/>
      <c r="V37" s="229"/>
      <c r="W37" s="207">
        <v>6.6499999999999997E-3</v>
      </c>
      <c r="X37" s="213"/>
      <c r="Y37" s="213"/>
      <c r="Z37" s="207">
        <v>373</v>
      </c>
      <c r="AA37" s="207">
        <v>8.24</v>
      </c>
      <c r="AB37" s="207" t="s">
        <v>244</v>
      </c>
      <c r="AC37" s="237"/>
      <c r="AD37" s="215"/>
      <c r="AE37" s="207"/>
      <c r="AF37" s="207"/>
      <c r="AG37" s="207" t="str">
        <f t="shared" ca="1" si="26"/>
        <v>W_ID_001_FS_004</v>
      </c>
      <c r="AH37" s="207">
        <f t="shared" ca="1" si="51"/>
        <v>0</v>
      </c>
      <c r="AI37" s="207">
        <f t="shared" ca="1" si="51"/>
        <v>0</v>
      </c>
      <c r="AJ37" s="207">
        <f t="shared" ca="1" si="51"/>
        <v>0</v>
      </c>
      <c r="AK37" s="207">
        <f t="shared" ca="1" si="51"/>
        <v>0</v>
      </c>
      <c r="AL37" s="207">
        <f t="shared" ca="1" si="51"/>
        <v>0</v>
      </c>
      <c r="AM37" s="237"/>
      <c r="AN37" s="207">
        <f t="shared" ca="1" si="52"/>
        <v>38800</v>
      </c>
      <c r="AO37" s="207">
        <f t="shared" ca="1" si="52"/>
        <v>458</v>
      </c>
      <c r="AP37" s="207">
        <f t="shared" ca="1" si="52"/>
        <v>6190</v>
      </c>
      <c r="AQ37" s="207">
        <f t="shared" ca="1" si="52"/>
        <v>983</v>
      </c>
      <c r="AR37" s="207">
        <f t="shared" ca="1" si="52"/>
        <v>2104.9273899999998</v>
      </c>
      <c r="AS37" s="207">
        <f t="shared" ca="1" si="52"/>
        <v>0</v>
      </c>
      <c r="AT37" s="207">
        <f t="shared" ca="1" si="52"/>
        <v>75710</v>
      </c>
      <c r="AU37" s="207">
        <f t="shared" ca="1" si="52"/>
        <v>0</v>
      </c>
      <c r="AV37" s="207">
        <f t="shared" ca="1" si="52"/>
        <v>200</v>
      </c>
      <c r="AW37" s="207">
        <f t="shared" ca="1" si="52"/>
        <v>151</v>
      </c>
      <c r="AX37" s="207">
        <f t="shared" ca="1" si="52"/>
        <v>0</v>
      </c>
      <c r="AY37" s="207">
        <f t="shared" ca="1" si="52"/>
        <v>0</v>
      </c>
      <c r="AZ37" s="207">
        <f t="shared" ca="1" si="52"/>
        <v>6.6499999999999997E-3</v>
      </c>
      <c r="BA37" s="207">
        <f t="shared" ca="1" si="52"/>
        <v>0</v>
      </c>
      <c r="BB37" s="207">
        <f t="shared" ca="1" si="52"/>
        <v>0</v>
      </c>
      <c r="BC37" s="207">
        <f t="shared" ca="1" si="52"/>
        <v>373</v>
      </c>
      <c r="BD37" s="207">
        <f t="shared" ca="1" si="50"/>
        <v>8.24</v>
      </c>
      <c r="BE37" s="207" t="e">
        <f t="shared" ca="1" si="50"/>
        <v>#VALUE!</v>
      </c>
      <c r="BF37" s="207">
        <f t="shared" ca="1" si="50"/>
        <v>0</v>
      </c>
      <c r="BG37" s="207">
        <f t="shared" ca="1" si="50"/>
        <v>0</v>
      </c>
      <c r="BH37" s="207">
        <f t="shared" ca="1" si="3"/>
        <v>0</v>
      </c>
      <c r="BI37" s="207">
        <f t="shared" ca="1" si="27"/>
        <v>99</v>
      </c>
      <c r="BJ37" s="207" t="str">
        <f t="shared" ca="1" si="28"/>
        <v/>
      </c>
      <c r="BK37" s="217" t="e">
        <f t="shared" ca="1" si="53"/>
        <v>#VALUE!</v>
      </c>
      <c r="BL37" s="217">
        <f t="shared" ca="1" si="54"/>
        <v>2142.4179899999999</v>
      </c>
      <c r="BM37" s="218" t="e">
        <f t="shared" ca="1" si="31"/>
        <v>#VALUE!</v>
      </c>
      <c r="BO37" s="220">
        <f ca="1">(AT37*BO$6)/(AT37*BO$6+AU37*BP$6+AS37*BQ$6)</f>
        <v>1</v>
      </c>
      <c r="BP37" s="220">
        <f ca="1">(AU37*BP$6)/(AT37*BO$6+AU37*BP$6+AS37*BQ$6)</f>
        <v>0</v>
      </c>
      <c r="BQ37" s="220">
        <f ca="1">(AS37*BQ$6)/(AT37*BO$6+AU37*BP$6+AS37*BQ$6)</f>
        <v>0</v>
      </c>
      <c r="BR37" s="221">
        <f ca="1">0.5774*BO37+1.1547*BQ37</f>
        <v>0.57740000000000002</v>
      </c>
      <c r="BS37" s="222">
        <f ca="1">IF(ISERROR(BO37),-1,BO37)</f>
        <v>1</v>
      </c>
      <c r="BT37" s="220">
        <f ca="1">(AT37*BT$6)/(AT37*BT$6+AM37*BU$6+AS37*BV$6)</f>
        <v>1</v>
      </c>
      <c r="BU37" s="220">
        <f ca="1">(AM37*BU$6)/(AT37*BT$6+AM37*BU$6+AS37*BV$6)</f>
        <v>0</v>
      </c>
      <c r="BV37" s="220">
        <f ca="1">(AS37*BV$6)/(AT37*BT$6+AM37*BU$6+AS37*BV$6)</f>
        <v>0</v>
      </c>
      <c r="BW37" s="221">
        <f ca="1">0.5774*BT37+1.1547*BV37</f>
        <v>0.57740000000000002</v>
      </c>
      <c r="BX37" s="222">
        <f t="shared" ca="1" si="55"/>
        <v>1</v>
      </c>
      <c r="BY37" s="220" t="e">
        <f ca="1">(AM37*BY$6)/(AM37*$BY$6+BA37*$BZ$6+BB37*$CA$6)</f>
        <v>#DIV/0!</v>
      </c>
      <c r="BZ37" s="220" t="e">
        <f ca="1">(BA37*BZ$6)/(AM37*$BY$6+BA37*$BZ$6+BB37*$CA$6)</f>
        <v>#DIV/0!</v>
      </c>
      <c r="CA37" s="220" t="e">
        <f ca="1">(BB37*CA$6)/(AM37*$BY$6+BA37*$BZ$6+BB37*$CA$6)</f>
        <v>#DIV/0!</v>
      </c>
      <c r="CB37" s="221" t="e">
        <f ca="1">0.5774*BY37+1.1547*CA37</f>
        <v>#DIV/0!</v>
      </c>
      <c r="CC37" s="222">
        <f ca="1">IF(ISERROR(BY37),-1,BY37)</f>
        <v>-1</v>
      </c>
      <c r="CD37" s="220">
        <f ca="1">(AT37*CD$6)/(AT37*CD$6+AV37*CE$6+AW37*CF$6)</f>
        <v>0.99538528286506878</v>
      </c>
      <c r="CE37" s="220">
        <f ca="1">(AV37*CE$6)/(AT37*CD$6+AV37*CE$6+AW37*CF$6)</f>
        <v>2.6294684529522359E-3</v>
      </c>
      <c r="CF37" s="220">
        <f ca="1">(AW37*CF$6)/(AT37*CD$6+AV37*CE$6+AW37*CF$6)</f>
        <v>1.985248681978938E-3</v>
      </c>
      <c r="CG37" s="221">
        <f ca="1">0.5774*CD37+1.1547*CF37</f>
        <v>0.57702782897937177</v>
      </c>
      <c r="CH37" s="222">
        <f ca="1">IF(ISERROR(CD37),-1,CD37)</f>
        <v>0.99538528286506878</v>
      </c>
      <c r="CI37" s="223" t="e">
        <f t="shared" ca="1" si="49"/>
        <v>#REF!</v>
      </c>
      <c r="CJ37" s="223" t="e">
        <f t="shared" ca="1" si="36"/>
        <v>#REF!</v>
      </c>
      <c r="CK37" s="223" t="e">
        <f t="shared" ca="1" si="37"/>
        <v>#REF!</v>
      </c>
      <c r="CL37" s="227" t="e">
        <f t="shared" ca="1" si="38"/>
        <v>#REF!</v>
      </c>
      <c r="CM37" s="220" t="e">
        <f t="shared" ca="1" si="39"/>
        <v>#REF!</v>
      </c>
      <c r="CN37" s="220" t="e">
        <f t="shared" ca="1" si="40"/>
        <v>#REF!</v>
      </c>
      <c r="CO37" s="221" t="e">
        <f ca="1">0.5774*CL37+1.1547*CN37</f>
        <v>#REF!</v>
      </c>
      <c r="CP37" s="222">
        <f ca="1">IF(ISERROR(CL37),-1,CL37)</f>
        <v>-1</v>
      </c>
      <c r="CQ37" s="220">
        <f ca="1">(AN37*CQ$6)/(AN37*CQ$6+AO37*CR$6+(AQ37^0.5)*CS$6)</f>
        <v>0.5191827952696294</v>
      </c>
      <c r="CR37" s="220">
        <f ca="1">(AO37*CR$6)/(AN37*CQ$6+AO37*CR$6+(AQ37^0.5)*CS$6)</f>
        <v>6.1284979441621208E-2</v>
      </c>
      <c r="CS37" s="220">
        <f ca="1">((AQ37^0.5)*CS$6)/(AN37*CQ$6+AO37*CR$6+(AQ37^0.5)*CS$6)</f>
        <v>0.41953222528874939</v>
      </c>
      <c r="CT37" s="221">
        <f ca="1">0.5774*CQ37+1.1547*CS37</f>
        <v>0.78421000652960293</v>
      </c>
      <c r="CU37" s="222">
        <f ca="1">IF(ISERROR(CQ37),-1,CQ37)</f>
        <v>0.5191827952696294</v>
      </c>
      <c r="CW37" s="219">
        <f t="shared" ca="1" si="43"/>
        <v>2.329177438175603</v>
      </c>
      <c r="CX37" s="221">
        <f t="shared" ca="1" si="44"/>
        <v>1.5300403069876203</v>
      </c>
      <c r="CY37" s="219">
        <f t="shared" ca="1" si="45"/>
        <v>0.61360799001248445</v>
      </c>
      <c r="CZ37" s="219">
        <f t="shared" ca="1" si="46"/>
        <v>0.10557860765329645</v>
      </c>
      <c r="DA37" s="225">
        <f t="shared" ca="1" si="47"/>
        <v>2148.4085115603011</v>
      </c>
      <c r="DB37" s="226"/>
      <c r="DC37" s="225">
        <f t="shared" ca="1" si="48"/>
        <v>1116589.2959441922</v>
      </c>
    </row>
    <row r="38" spans="1:107" ht="14.4" x14ac:dyDescent="0.3">
      <c r="A38" s="207"/>
      <c r="B38" s="207"/>
      <c r="C38" s="234"/>
      <c r="D38" s="209" t="s">
        <v>316</v>
      </c>
      <c r="E38" s="234"/>
      <c r="F38" s="234"/>
      <c r="G38" s="234"/>
      <c r="H38" s="234"/>
      <c r="I38" s="207"/>
      <c r="J38" s="207"/>
      <c r="K38" s="207">
        <v>45879.69</v>
      </c>
      <c r="L38" s="207">
        <v>275</v>
      </c>
      <c r="M38" s="207">
        <v>5185.76</v>
      </c>
      <c r="N38" s="207">
        <v>1077.8</v>
      </c>
      <c r="O38" s="209">
        <f t="shared" si="25"/>
        <v>2307.9254739999997</v>
      </c>
      <c r="P38" s="237"/>
      <c r="Q38" s="207"/>
      <c r="R38" s="207"/>
      <c r="S38" s="207"/>
      <c r="T38" s="207"/>
      <c r="U38" s="207"/>
      <c r="V38" s="234"/>
      <c r="W38" s="207"/>
      <c r="X38" s="213"/>
      <c r="Y38" s="238"/>
      <c r="Z38" s="207">
        <v>440.8</v>
      </c>
      <c r="AA38" s="207">
        <v>7.29</v>
      </c>
      <c r="AB38" s="207">
        <v>94.94</v>
      </c>
      <c r="AC38" s="237"/>
      <c r="AD38" s="234"/>
      <c r="AE38" s="207"/>
      <c r="AF38" s="207"/>
      <c r="AG38" s="207" t="str">
        <f ca="1">IF(ISBLANK(INDIRECT(AG$5&amp;(CELL("row", AG38)))),"",INDIRECT(AG$5&amp;(CELL("row", AG38))))</f>
        <v>W_ID_001_FS_005</v>
      </c>
      <c r="AH38" s="207"/>
      <c r="AI38" s="207"/>
      <c r="AJ38" s="207"/>
      <c r="AK38" s="207"/>
      <c r="AL38" s="207">
        <f t="shared" ca="1" si="51"/>
        <v>0</v>
      </c>
      <c r="AM38" s="237"/>
      <c r="AN38" s="207">
        <f t="shared" ca="1" si="52"/>
        <v>45879.69</v>
      </c>
      <c r="AO38" s="207">
        <f t="shared" ca="1" si="52"/>
        <v>275</v>
      </c>
      <c r="AP38" s="207">
        <f t="shared" ca="1" si="52"/>
        <v>5185.76</v>
      </c>
      <c r="AQ38" s="207">
        <f t="shared" ca="1" si="52"/>
        <v>1077.8</v>
      </c>
      <c r="AR38" s="207">
        <f t="shared" ca="1" si="52"/>
        <v>2307.9254739999997</v>
      </c>
      <c r="AS38" s="207">
        <f t="shared" ca="1" si="52"/>
        <v>0</v>
      </c>
      <c r="AT38" s="207">
        <f t="shared" ca="1" si="52"/>
        <v>0</v>
      </c>
      <c r="AU38" s="207">
        <f t="shared" ca="1" si="52"/>
        <v>0</v>
      </c>
      <c r="AV38" s="207">
        <f t="shared" ca="1" si="52"/>
        <v>0</v>
      </c>
      <c r="AW38" s="207">
        <f t="shared" ca="1" si="52"/>
        <v>0</v>
      </c>
      <c r="AX38" s="207">
        <f t="shared" ca="1" si="52"/>
        <v>0</v>
      </c>
      <c r="AY38" s="207"/>
      <c r="AZ38" s="207">
        <f t="shared" ca="1" si="52"/>
        <v>0</v>
      </c>
      <c r="BA38" s="207">
        <f t="shared" ca="1" si="52"/>
        <v>0</v>
      </c>
      <c r="BB38" s="207">
        <f t="shared" ca="1" si="52"/>
        <v>0</v>
      </c>
      <c r="BC38" s="207">
        <f t="shared" ca="1" si="52"/>
        <v>440.8</v>
      </c>
      <c r="BD38" s="207"/>
      <c r="BE38" s="207">
        <f t="shared" ca="1" si="50"/>
        <v>94.94</v>
      </c>
      <c r="BF38" s="207">
        <f t="shared" ca="1" si="50"/>
        <v>0</v>
      </c>
      <c r="BG38" s="207"/>
      <c r="BH38" s="207">
        <f t="shared" ca="1" si="3"/>
        <v>0</v>
      </c>
      <c r="BI38" s="207">
        <f t="shared" ca="1" si="27"/>
        <v>99</v>
      </c>
      <c r="BJ38" s="207"/>
      <c r="BK38" s="217">
        <f t="shared" ca="1" si="53"/>
        <v>2355.3276937999999</v>
      </c>
      <c r="BL38" s="217">
        <f t="shared" ca="1" si="54"/>
        <v>0</v>
      </c>
      <c r="BM38" s="218">
        <f t="shared" ca="1" si="31"/>
        <v>1</v>
      </c>
      <c r="BN38" s="219"/>
      <c r="BO38" s="220" t="e">
        <f t="shared" ref="BO38:BO57" ca="1" si="56">(AT38*BO$6)/(AT38*BO$6+AU38*BP$6+AS38*BQ$6)</f>
        <v>#DIV/0!</v>
      </c>
      <c r="BP38" s="220" t="e">
        <f t="shared" ref="BP38:BP57" ca="1" si="57">(AU38*BP$6)/(AT38*BO$6+AU38*BP$6+AS38*BQ$6)</f>
        <v>#DIV/0!</v>
      </c>
      <c r="BQ38" s="220" t="e">
        <f t="shared" ref="BQ38:BQ57" ca="1" si="58">(AS38*BQ$6)/(AT38*BO$6+AU38*BP$6+AS38*BQ$6)</f>
        <v>#DIV/0!</v>
      </c>
      <c r="BR38" s="221" t="e">
        <f t="shared" ref="BR38:BR57" ca="1" si="59">0.5774*BO38+1.1547*BQ38</f>
        <v>#DIV/0!</v>
      </c>
      <c r="BS38" s="222">
        <f t="shared" ref="BS38:BS57" ca="1" si="60">IF(ISERROR(BO38),-1,BO38)</f>
        <v>-1</v>
      </c>
      <c r="BT38" s="220" t="e">
        <f t="shared" ref="BT38:BT57" ca="1" si="61">(AT38*BT$6)/(AT38*BT$6+AM38*BU$6+AS38*BV$6)</f>
        <v>#DIV/0!</v>
      </c>
      <c r="BU38" s="220" t="e">
        <f t="shared" ref="BU38:BU57" ca="1" si="62">(AM38*BU$6)/(AT38*BT$6+AM38*BU$6+AS38*BV$6)</f>
        <v>#DIV/0!</v>
      </c>
      <c r="BV38" s="220" t="e">
        <f t="shared" ref="BV38:BV57" ca="1" si="63">(AS38*BV$6)/(AT38*BT$6+AM38*BU$6+AS38*BV$6)</f>
        <v>#DIV/0!</v>
      </c>
      <c r="BW38" s="221" t="e">
        <f t="shared" ref="BW38:BW57" ca="1" si="64">0.5774*BT38+1.1547*BV38</f>
        <v>#DIV/0!</v>
      </c>
      <c r="BX38" s="222">
        <f t="shared" ca="1" si="55"/>
        <v>-1</v>
      </c>
      <c r="BY38" s="220" t="e">
        <f t="shared" ref="BY38:BY57" ca="1" si="65">(AM38*BY$6)/(AM38*$BY$6+BA38*$BZ$6+BB38*$CA$6)</f>
        <v>#DIV/0!</v>
      </c>
      <c r="BZ38" s="220" t="e">
        <f t="shared" ref="BZ38:BZ57" ca="1" si="66">(BA38*BZ$6)/(AM38*$BY$6+BA38*$BZ$6+BB38*$CA$6)</f>
        <v>#DIV/0!</v>
      </c>
      <c r="CA38" s="220" t="e">
        <f t="shared" ref="CA38:CA57" ca="1" si="67">(BB38*CA$6)/(AM38*$BY$6+BA38*$BZ$6+BB38*$CA$6)</f>
        <v>#DIV/0!</v>
      </c>
      <c r="CB38" s="221" t="e">
        <f t="shared" ref="CB38:CB57" ca="1" si="68">0.5774*BY38+1.1547*CA38</f>
        <v>#DIV/0!</v>
      </c>
      <c r="CC38" s="222">
        <f t="shared" ref="CC38:CC57" ca="1" si="69">IF(ISERROR(BY38),-1,BY38)</f>
        <v>-1</v>
      </c>
      <c r="CD38" s="220" t="e">
        <f t="shared" ref="CD38:CD57" ca="1" si="70">(AT38*CD$6)/(AT38*CD$6+AV38*CE$6+AW38*CF$6)</f>
        <v>#DIV/0!</v>
      </c>
      <c r="CE38" s="220" t="e">
        <f t="shared" ref="CE38:CE57" ca="1" si="71">(AV38*CE$6)/(AT38*CD$6+AV38*CE$6+AW38*CF$6)</f>
        <v>#DIV/0!</v>
      </c>
      <c r="CF38" s="220" t="e">
        <f t="shared" ref="CF38:CF57" ca="1" si="72">(AW38*CF$6)/(AT38*CD$6+AV38*CE$6+AW38*CF$6)</f>
        <v>#DIV/0!</v>
      </c>
      <c r="CG38" s="221" t="e">
        <f t="shared" ref="CG38:CG57" ca="1" si="73">0.5774*CD38+1.1547*CF38</f>
        <v>#DIV/0!</v>
      </c>
      <c r="CH38" s="222">
        <f t="shared" ref="CH38:CH57" ca="1" si="74">IF(ISERROR(CD38),-1,CD38)</f>
        <v>-1</v>
      </c>
      <c r="CI38" s="223" t="e">
        <f t="shared" ca="1" si="49"/>
        <v>#REF!</v>
      </c>
      <c r="CJ38" s="223" t="e">
        <f t="shared" ca="1" si="36"/>
        <v>#REF!</v>
      </c>
      <c r="CK38" s="223" t="e">
        <f t="shared" ca="1" si="37"/>
        <v>#REF!</v>
      </c>
      <c r="CL38" s="224" t="e">
        <f t="shared" ca="1" si="38"/>
        <v>#REF!</v>
      </c>
      <c r="CM38" s="220" t="e">
        <f t="shared" ca="1" si="39"/>
        <v>#REF!</v>
      </c>
      <c r="CN38" s="220" t="e">
        <f t="shared" ca="1" si="40"/>
        <v>#REF!</v>
      </c>
      <c r="CO38" s="221" t="e">
        <f t="shared" ref="CO38:CO57" ca="1" si="75">0.5774*CL38+1.1547*CN38</f>
        <v>#REF!</v>
      </c>
      <c r="CP38" s="222">
        <f t="shared" ref="CP38:CP57" ca="1" si="76">IF(ISERROR(CL38),-1,CL38)</f>
        <v>-1</v>
      </c>
      <c r="CQ38" s="220">
        <f t="shared" ref="CQ38:CQ57" ca="1" si="77">(AN38*CQ$6)/(AN38*CQ$6+AO38*CR$6+(AQ38^0.5)*CS$6)</f>
        <v>0.56322048786175904</v>
      </c>
      <c r="CR38" s="220">
        <f t="shared" ref="CR38:CR57" ca="1" si="78">(AO38*CR$6)/(AN38*CQ$6+AO38*CR$6+(AQ38^0.5)*CS$6)</f>
        <v>3.3759084719618582E-2</v>
      </c>
      <c r="CS38" s="220">
        <f t="shared" ref="CS38:CS57" ca="1" si="79">((AQ38^0.5)*CS$6)/(AN38*CQ$6+AO38*CR$6+(AQ38^0.5)*CS$6)</f>
        <v>0.40302042741862248</v>
      </c>
      <c r="CT38" s="221">
        <f t="shared" ref="CT38:CT57" ca="1" si="80">0.5774*CQ38+1.1547*CS38</f>
        <v>0.79057119723166314</v>
      </c>
      <c r="CU38" s="222">
        <f t="shared" ref="CU38:CU57" ca="1" si="81">IF(ISERROR(CQ38),-1,CQ38)</f>
        <v>0.56322048786175904</v>
      </c>
      <c r="CW38" s="219">
        <f t="shared" ca="1" si="43"/>
        <v>1.8461272084005191</v>
      </c>
      <c r="CX38" s="221">
        <f t="shared" ca="1" si="44"/>
        <v>1.1638529741642443</v>
      </c>
      <c r="CY38" s="219">
        <f t="shared" ca="1" si="45"/>
        <v>0.67515422431808048</v>
      </c>
      <c r="CZ38" s="219">
        <f t="shared" ca="1" si="46"/>
        <v>5.6549815555065226E-2</v>
      </c>
      <c r="DA38" s="225">
        <f t="shared" ca="1" si="47"/>
        <v>2820.8406156570013</v>
      </c>
      <c r="DB38" s="226"/>
      <c r="DC38" s="225">
        <f t="shared" ca="1" si="48"/>
        <v>3526335.303698252</v>
      </c>
    </row>
    <row r="39" spans="1:107" ht="14.4" x14ac:dyDescent="0.3">
      <c r="A39" s="207"/>
      <c r="B39" s="207"/>
      <c r="C39" s="234"/>
      <c r="D39" s="209" t="s">
        <v>294</v>
      </c>
      <c r="E39" s="234"/>
      <c r="F39" s="234"/>
      <c r="G39" s="234"/>
      <c r="H39" s="234"/>
      <c r="I39" s="207"/>
      <c r="J39" s="207"/>
      <c r="K39" s="207">
        <v>39479690</v>
      </c>
      <c r="L39" s="207">
        <v>211800</v>
      </c>
      <c r="M39" s="207">
        <v>4297760</v>
      </c>
      <c r="N39" s="207">
        <v>978800</v>
      </c>
      <c r="O39" s="209">
        <f t="shared" si="25"/>
        <v>2095933.804</v>
      </c>
      <c r="P39" s="237"/>
      <c r="Q39" s="207"/>
      <c r="R39" s="207"/>
      <c r="S39" s="207"/>
      <c r="T39" s="207"/>
      <c r="U39" s="207"/>
      <c r="V39" s="234"/>
      <c r="W39" s="207"/>
      <c r="X39" s="213"/>
      <c r="Y39" s="213"/>
      <c r="Z39" s="207">
        <v>415800</v>
      </c>
      <c r="AA39" s="207">
        <v>25260</v>
      </c>
      <c r="AB39" s="207">
        <v>54479.999999999993</v>
      </c>
      <c r="AC39" s="237"/>
      <c r="AD39" s="234"/>
      <c r="AE39" s="207"/>
      <c r="AF39" s="207"/>
      <c r="AG39" s="207" t="str">
        <f ca="1">IF(ISBLANK(INDIRECT(AG$5&amp;(CELL("row", AG39)))),"",INDIRECT(AG$5&amp;(CELL("row", AG39))))</f>
        <v>W_ID_010_FS_001</v>
      </c>
      <c r="AH39" s="207"/>
      <c r="AI39" s="207"/>
      <c r="AJ39" s="207"/>
      <c r="AK39" s="207"/>
      <c r="AL39" s="207">
        <f t="shared" ca="1" si="51"/>
        <v>0</v>
      </c>
      <c r="AM39" s="237"/>
      <c r="AN39" s="207">
        <f t="shared" ca="1" si="52"/>
        <v>39479690</v>
      </c>
      <c r="AO39" s="207">
        <f t="shared" ca="1" si="52"/>
        <v>211800</v>
      </c>
      <c r="AP39" s="207">
        <f t="shared" ca="1" si="52"/>
        <v>4297760</v>
      </c>
      <c r="AQ39" s="207">
        <f t="shared" ca="1" si="52"/>
        <v>978800</v>
      </c>
      <c r="AR39" s="207">
        <f t="shared" ca="1" si="52"/>
        <v>2095933.804</v>
      </c>
      <c r="AS39" s="207">
        <f t="shared" ca="1" si="52"/>
        <v>0</v>
      </c>
      <c r="AT39" s="207">
        <f t="shared" ca="1" si="52"/>
        <v>0</v>
      </c>
      <c r="AU39" s="207">
        <f t="shared" ca="1" si="52"/>
        <v>0</v>
      </c>
      <c r="AV39" s="207">
        <f t="shared" ca="1" si="52"/>
        <v>0</v>
      </c>
      <c r="AW39" s="207">
        <f t="shared" ca="1" si="52"/>
        <v>0</v>
      </c>
      <c r="AX39" s="207">
        <f t="shared" ca="1" si="52"/>
        <v>0</v>
      </c>
      <c r="AY39" s="207"/>
      <c r="AZ39" s="207">
        <f t="shared" ca="1" si="52"/>
        <v>0</v>
      </c>
      <c r="BA39" s="207">
        <f t="shared" ca="1" si="52"/>
        <v>0</v>
      </c>
      <c r="BB39" s="207">
        <f t="shared" ca="1" si="52"/>
        <v>0</v>
      </c>
      <c r="BC39" s="207">
        <f t="shared" ca="1" si="52"/>
        <v>415800</v>
      </c>
      <c r="BD39" s="207"/>
      <c r="BE39" s="207">
        <f t="shared" ref="BE39:BF54" ca="1" si="82">ABS(INDIRECT(BE$5&amp;(CELL("row", BE39))))</f>
        <v>54479.999999999993</v>
      </c>
      <c r="BF39" s="207">
        <f t="shared" ca="1" si="82"/>
        <v>0</v>
      </c>
      <c r="BG39" s="207"/>
      <c r="BH39" s="207">
        <f t="shared" ca="1" si="3"/>
        <v>0</v>
      </c>
      <c r="BI39" s="207">
        <f t="shared" ca="1" si="27"/>
        <v>99</v>
      </c>
      <c r="BJ39" s="207"/>
      <c r="BK39" s="217">
        <f t="shared" ca="1" si="53"/>
        <v>2020683.2185999998</v>
      </c>
      <c r="BL39" s="217">
        <f t="shared" ca="1" si="54"/>
        <v>0</v>
      </c>
      <c r="BM39" s="218">
        <f t="shared" ca="1" si="31"/>
        <v>1</v>
      </c>
      <c r="BO39" s="220" t="e">
        <f t="shared" ca="1" si="56"/>
        <v>#DIV/0!</v>
      </c>
      <c r="BP39" s="220" t="e">
        <f t="shared" ca="1" si="57"/>
        <v>#DIV/0!</v>
      </c>
      <c r="BQ39" s="220" t="e">
        <f t="shared" ca="1" si="58"/>
        <v>#DIV/0!</v>
      </c>
      <c r="BR39" s="221" t="e">
        <f t="shared" ca="1" si="59"/>
        <v>#DIV/0!</v>
      </c>
      <c r="BS39" s="222">
        <f t="shared" ca="1" si="60"/>
        <v>-1</v>
      </c>
      <c r="BT39" s="220" t="e">
        <f t="shared" ca="1" si="61"/>
        <v>#DIV/0!</v>
      </c>
      <c r="BU39" s="220" t="e">
        <f t="shared" ca="1" si="62"/>
        <v>#DIV/0!</v>
      </c>
      <c r="BV39" s="220" t="e">
        <f t="shared" ca="1" si="63"/>
        <v>#DIV/0!</v>
      </c>
      <c r="BW39" s="221" t="e">
        <f t="shared" ca="1" si="64"/>
        <v>#DIV/0!</v>
      </c>
      <c r="BX39" s="222">
        <f t="shared" ca="1" si="55"/>
        <v>-1</v>
      </c>
      <c r="BY39" s="220" t="e">
        <f t="shared" ca="1" si="65"/>
        <v>#DIV/0!</v>
      </c>
      <c r="BZ39" s="220" t="e">
        <f t="shared" ca="1" si="66"/>
        <v>#DIV/0!</v>
      </c>
      <c r="CA39" s="220" t="e">
        <f t="shared" ca="1" si="67"/>
        <v>#DIV/0!</v>
      </c>
      <c r="CB39" s="221" t="e">
        <f t="shared" ca="1" si="68"/>
        <v>#DIV/0!</v>
      </c>
      <c r="CC39" s="222">
        <f t="shared" ca="1" si="69"/>
        <v>-1</v>
      </c>
      <c r="CD39" s="220" t="e">
        <f t="shared" ca="1" si="70"/>
        <v>#DIV/0!</v>
      </c>
      <c r="CE39" s="220" t="e">
        <f t="shared" ca="1" si="71"/>
        <v>#DIV/0!</v>
      </c>
      <c r="CF39" s="220" t="e">
        <f t="shared" ca="1" si="72"/>
        <v>#DIV/0!</v>
      </c>
      <c r="CG39" s="221" t="e">
        <f t="shared" ca="1" si="73"/>
        <v>#DIV/0!</v>
      </c>
      <c r="CH39" s="222">
        <f t="shared" ca="1" si="74"/>
        <v>-1</v>
      </c>
      <c r="CI39" s="223" t="e">
        <f t="shared" ca="1" si="49"/>
        <v>#REF!</v>
      </c>
      <c r="CJ39" s="223" t="e">
        <f t="shared" ca="1" si="36"/>
        <v>#REF!</v>
      </c>
      <c r="CK39" s="223" t="e">
        <f t="shared" ca="1" si="37"/>
        <v>#REF!</v>
      </c>
      <c r="CL39" s="227" t="e">
        <f t="shared" ca="1" si="38"/>
        <v>#REF!</v>
      </c>
      <c r="CM39" s="220" t="e">
        <f t="shared" ca="1" si="39"/>
        <v>#REF!</v>
      </c>
      <c r="CN39" s="220" t="e">
        <f t="shared" ca="1" si="40"/>
        <v>#REF!</v>
      </c>
      <c r="CO39" s="221" t="e">
        <f t="shared" ca="1" si="75"/>
        <v>#REF!</v>
      </c>
      <c r="CP39" s="222">
        <f t="shared" ca="1" si="76"/>
        <v>-1</v>
      </c>
      <c r="CQ39" s="220">
        <f t="shared" ca="1" si="77"/>
        <v>0.9270354616935399</v>
      </c>
      <c r="CR39" s="220">
        <f t="shared" ca="1" si="78"/>
        <v>4.9733447954300493E-2</v>
      </c>
      <c r="CS39" s="220">
        <f t="shared" ca="1" si="79"/>
        <v>2.3231090352159676E-2</v>
      </c>
      <c r="CT39" s="221">
        <f t="shared" ca="1" si="80"/>
        <v>0.56209521561148867</v>
      </c>
      <c r="CU39" s="222">
        <f t="shared" ca="1" si="81"/>
        <v>0.9270354616935399</v>
      </c>
      <c r="CW39" s="219">
        <f t="shared" ca="1" si="43"/>
        <v>4.6611579508631804</v>
      </c>
      <c r="CX39" s="221">
        <f t="shared" ca="1" si="44"/>
        <v>4.0186097520361539</v>
      </c>
      <c r="CY39" s="219">
        <f t="shared" ca="1" si="45"/>
        <v>0.69488618292516702</v>
      </c>
      <c r="CZ39" s="219">
        <f t="shared" ca="1" si="46"/>
        <v>5.0916288861232437E-2</v>
      </c>
      <c r="DA39" s="225">
        <f t="shared" ca="1" si="47"/>
        <v>2913883191961.1401</v>
      </c>
      <c r="DB39" s="226"/>
      <c r="DC39" s="225">
        <f t="shared" ca="1" si="48"/>
        <v>4.9118609661325409E+42</v>
      </c>
    </row>
    <row r="40" spans="1:107" ht="14.4" x14ac:dyDescent="0.3">
      <c r="A40" s="207"/>
      <c r="B40" s="207"/>
      <c r="C40" s="234"/>
      <c r="D40" s="207" t="s">
        <v>317</v>
      </c>
      <c r="E40" s="234"/>
      <c r="F40" s="234"/>
      <c r="G40" s="234"/>
      <c r="H40" s="234"/>
      <c r="I40" s="207"/>
      <c r="J40" s="207"/>
      <c r="K40" s="207">
        <v>40259690</v>
      </c>
      <c r="L40" s="207">
        <v>214200</v>
      </c>
      <c r="M40" s="207">
        <v>4353760</v>
      </c>
      <c r="N40" s="207">
        <v>994400</v>
      </c>
      <c r="O40" s="209">
        <f t="shared" si="25"/>
        <v>2129338.5520000001</v>
      </c>
      <c r="P40" s="237"/>
      <c r="Q40" s="207"/>
      <c r="R40" s="207"/>
      <c r="S40" s="207"/>
      <c r="T40" s="207"/>
      <c r="U40" s="207"/>
      <c r="V40" s="234"/>
      <c r="W40" s="207"/>
      <c r="X40" s="213"/>
      <c r="Y40" s="213"/>
      <c r="Z40" s="207">
        <v>418600</v>
      </c>
      <c r="AA40" s="207">
        <v>24340</v>
      </c>
      <c r="AB40" s="207">
        <v>54179.999999999993</v>
      </c>
      <c r="AC40" s="237"/>
      <c r="AD40" s="234"/>
      <c r="AE40" s="207"/>
      <c r="AF40" s="207"/>
      <c r="AG40" s="207" t="str">
        <f ca="1">IF(ISBLANK(INDIRECT(AG$5&amp;(CELL("row", AG40)))),"",INDIRECT(AG$5&amp;(CELL("row", AG40))))</f>
        <v>W_ID_010_FS_002</v>
      </c>
      <c r="AH40" s="207"/>
      <c r="AI40" s="207"/>
      <c r="AJ40" s="207"/>
      <c r="AK40" s="207"/>
      <c r="AL40" s="207">
        <f t="shared" ref="AL40:AL56" ca="1" si="83">INDIRECT(AL$5&amp;(CELL("row", AL40)))</f>
        <v>0</v>
      </c>
      <c r="AM40" s="237"/>
      <c r="AN40" s="207">
        <f t="shared" ref="AN40:BC56" ca="1" si="84">ABS(INDIRECT(AN$5&amp;(CELL("row", AN40))))</f>
        <v>40259690</v>
      </c>
      <c r="AO40" s="207">
        <f t="shared" ca="1" si="84"/>
        <v>214200</v>
      </c>
      <c r="AP40" s="207">
        <f t="shared" ca="1" si="84"/>
        <v>4353760</v>
      </c>
      <c r="AQ40" s="207">
        <f t="shared" ca="1" si="84"/>
        <v>994400</v>
      </c>
      <c r="AR40" s="207">
        <f t="shared" ca="1" si="84"/>
        <v>2129338.5520000001</v>
      </c>
      <c r="AS40" s="207">
        <f t="shared" ca="1" si="84"/>
        <v>0</v>
      </c>
      <c r="AT40" s="207">
        <f t="shared" ca="1" si="84"/>
        <v>0</v>
      </c>
      <c r="AU40" s="207">
        <f t="shared" ca="1" si="84"/>
        <v>0</v>
      </c>
      <c r="AV40" s="207">
        <f t="shared" ca="1" si="84"/>
        <v>0</v>
      </c>
      <c r="AW40" s="207">
        <f t="shared" ca="1" si="84"/>
        <v>0</v>
      </c>
      <c r="AX40" s="207">
        <f t="shared" ca="1" si="84"/>
        <v>0</v>
      </c>
      <c r="AY40" s="207"/>
      <c r="AZ40" s="207">
        <f t="shared" ca="1" si="84"/>
        <v>0</v>
      </c>
      <c r="BA40" s="207">
        <f t="shared" ca="1" si="84"/>
        <v>0</v>
      </c>
      <c r="BB40" s="207">
        <f t="shared" ca="1" si="84"/>
        <v>0</v>
      </c>
      <c r="BC40" s="207">
        <f t="shared" ca="1" si="84"/>
        <v>418600</v>
      </c>
      <c r="BD40" s="207"/>
      <c r="BE40" s="207">
        <f t="shared" ca="1" si="82"/>
        <v>54179.999999999993</v>
      </c>
      <c r="BF40" s="207">
        <f t="shared" ca="1" si="82"/>
        <v>0</v>
      </c>
      <c r="BG40" s="207"/>
      <c r="BH40" s="207">
        <f t="shared" ca="1" si="3"/>
        <v>0</v>
      </c>
      <c r="BI40" s="207">
        <f t="shared" ca="1" si="27"/>
        <v>99</v>
      </c>
      <c r="BJ40" s="207"/>
      <c r="BK40" s="217">
        <f t="shared" ca="1" si="53"/>
        <v>2058736.1266000001</v>
      </c>
      <c r="BL40" s="217">
        <f t="shared" ca="1" si="54"/>
        <v>0</v>
      </c>
      <c r="BM40" s="218">
        <f t="shared" ca="1" si="31"/>
        <v>1</v>
      </c>
      <c r="BO40" s="220" t="e">
        <f t="shared" ca="1" si="56"/>
        <v>#DIV/0!</v>
      </c>
      <c r="BP40" s="220" t="e">
        <f t="shared" ca="1" si="57"/>
        <v>#DIV/0!</v>
      </c>
      <c r="BQ40" s="220" t="e">
        <f t="shared" ca="1" si="58"/>
        <v>#DIV/0!</v>
      </c>
      <c r="BR40" s="221" t="e">
        <f t="shared" ca="1" si="59"/>
        <v>#DIV/0!</v>
      </c>
      <c r="BS40" s="222">
        <f t="shared" ca="1" si="60"/>
        <v>-1</v>
      </c>
      <c r="BT40" s="220" t="e">
        <f t="shared" ca="1" si="61"/>
        <v>#DIV/0!</v>
      </c>
      <c r="BU40" s="220" t="e">
        <f t="shared" ca="1" si="62"/>
        <v>#DIV/0!</v>
      </c>
      <c r="BV40" s="220" t="e">
        <f t="shared" ca="1" si="63"/>
        <v>#DIV/0!</v>
      </c>
      <c r="BW40" s="221" t="e">
        <f t="shared" ca="1" si="64"/>
        <v>#DIV/0!</v>
      </c>
      <c r="BX40" s="222">
        <f t="shared" ca="1" si="55"/>
        <v>-1</v>
      </c>
      <c r="BY40" s="220" t="e">
        <f t="shared" ca="1" si="65"/>
        <v>#DIV/0!</v>
      </c>
      <c r="BZ40" s="220" t="e">
        <f t="shared" ca="1" si="66"/>
        <v>#DIV/0!</v>
      </c>
      <c r="CA40" s="220" t="e">
        <f t="shared" ca="1" si="67"/>
        <v>#DIV/0!</v>
      </c>
      <c r="CB40" s="221" t="e">
        <f t="shared" ca="1" si="68"/>
        <v>#DIV/0!</v>
      </c>
      <c r="CC40" s="222">
        <f t="shared" ca="1" si="69"/>
        <v>-1</v>
      </c>
      <c r="CD40" s="220" t="e">
        <f t="shared" ca="1" si="70"/>
        <v>#DIV/0!</v>
      </c>
      <c r="CE40" s="220" t="e">
        <f t="shared" ca="1" si="71"/>
        <v>#DIV/0!</v>
      </c>
      <c r="CF40" s="220" t="e">
        <f t="shared" ca="1" si="72"/>
        <v>#DIV/0!</v>
      </c>
      <c r="CG40" s="221" t="e">
        <f t="shared" ca="1" si="73"/>
        <v>#DIV/0!</v>
      </c>
      <c r="CH40" s="222">
        <f t="shared" ca="1" si="74"/>
        <v>-1</v>
      </c>
      <c r="CI40" s="223" t="e">
        <f t="shared" ca="1" si="49"/>
        <v>#REF!</v>
      </c>
      <c r="CJ40" s="223" t="e">
        <f t="shared" ca="1" si="36"/>
        <v>#REF!</v>
      </c>
      <c r="CK40" s="223" t="e">
        <f t="shared" ca="1" si="37"/>
        <v>#REF!</v>
      </c>
      <c r="CL40" s="227" t="e">
        <f t="shared" ca="1" si="38"/>
        <v>#REF!</v>
      </c>
      <c r="CM40" s="220" t="e">
        <f t="shared" ca="1" si="39"/>
        <v>#REF!</v>
      </c>
      <c r="CN40" s="220" t="e">
        <f t="shared" ca="1" si="40"/>
        <v>#REF!</v>
      </c>
      <c r="CO40" s="221" t="e">
        <f t="shared" ca="1" si="75"/>
        <v>#REF!</v>
      </c>
      <c r="CP40" s="222">
        <f t="shared" ca="1" si="76"/>
        <v>-1</v>
      </c>
      <c r="CQ40" s="220">
        <f t="shared" ca="1" si="77"/>
        <v>0.92766643678375826</v>
      </c>
      <c r="CR40" s="220">
        <f t="shared" ca="1" si="78"/>
        <v>4.9356105513748617E-2</v>
      </c>
      <c r="CS40" s="220">
        <f t="shared" ca="1" si="79"/>
        <v>2.2977457702493171E-2</v>
      </c>
      <c r="CT40" s="221">
        <f t="shared" ca="1" si="80"/>
        <v>0.56216667100801099</v>
      </c>
      <c r="CU40" s="222">
        <f t="shared" ca="1" si="81"/>
        <v>0.92766643678375826</v>
      </c>
      <c r="CW40" s="219">
        <f t="shared" ca="1" si="43"/>
        <v>4.664077817358085</v>
      </c>
      <c r="CX40" s="221">
        <f t="shared" ca="1" si="44"/>
        <v>4.0227744480083363</v>
      </c>
      <c r="CY40" s="219">
        <f t="shared" ca="1" si="45"/>
        <v>0.69549355983035099</v>
      </c>
      <c r="CZ40" s="219">
        <f t="shared" ca="1" si="46"/>
        <v>5.0516854398963813E-2</v>
      </c>
      <c r="DA40" s="225">
        <f t="shared" ca="1" si="47"/>
        <v>3055465388793.7095</v>
      </c>
      <c r="DB40" s="226"/>
      <c r="DC40" s="225">
        <f t="shared" ca="1" si="48"/>
        <v>5.9383663436644609E+42</v>
      </c>
    </row>
    <row r="41" spans="1:107" ht="14.4" x14ac:dyDescent="0.3">
      <c r="A41" s="207"/>
      <c r="B41" s="207"/>
      <c r="C41" s="234"/>
      <c r="D41" s="209" t="s">
        <v>316</v>
      </c>
      <c r="E41" s="234"/>
      <c r="F41" s="234"/>
      <c r="G41" s="234"/>
      <c r="H41" s="234"/>
      <c r="I41" s="207"/>
      <c r="J41" s="207"/>
      <c r="K41" s="207">
        <v>46339.69</v>
      </c>
      <c r="L41" s="207">
        <v>276.39999999999998</v>
      </c>
      <c r="M41" s="207">
        <v>5219.76</v>
      </c>
      <c r="N41" s="207">
        <v>1089.8</v>
      </c>
      <c r="O41" s="209">
        <f t="shared" si="25"/>
        <v>2333.6214339999997</v>
      </c>
      <c r="P41" s="237"/>
      <c r="Q41" s="207"/>
      <c r="R41" s="207"/>
      <c r="S41" s="207"/>
      <c r="T41" s="207"/>
      <c r="U41" s="207"/>
      <c r="V41" s="234"/>
      <c r="W41" s="207"/>
      <c r="X41" s="213"/>
      <c r="Y41" s="213"/>
      <c r="Z41" s="207">
        <v>444.6</v>
      </c>
      <c r="AA41" s="207">
        <v>7.2649999999999997</v>
      </c>
      <c r="AB41" s="207">
        <v>94.92</v>
      </c>
      <c r="AC41" s="237"/>
      <c r="AD41" s="234"/>
      <c r="AE41" s="207"/>
      <c r="AF41" s="207"/>
      <c r="AG41" s="207" t="str">
        <f ca="1">IF(ISBLANK(INDIRECT(AG$5&amp;(CELL("row", AG41)))),"",INDIRECT(AG$5&amp;(CELL("row", AG41))))</f>
        <v>W_ID_001_FS_005</v>
      </c>
      <c r="AH41" s="207"/>
      <c r="AI41" s="207"/>
      <c r="AJ41" s="207"/>
      <c r="AK41" s="207"/>
      <c r="AL41" s="207">
        <f t="shared" ca="1" si="83"/>
        <v>0</v>
      </c>
      <c r="AM41" s="237"/>
      <c r="AN41" s="207">
        <f t="shared" ca="1" si="84"/>
        <v>46339.69</v>
      </c>
      <c r="AO41" s="207">
        <f t="shared" ca="1" si="84"/>
        <v>276.39999999999998</v>
      </c>
      <c r="AP41" s="207">
        <f t="shared" ca="1" si="84"/>
        <v>5219.76</v>
      </c>
      <c r="AQ41" s="207">
        <f t="shared" ca="1" si="84"/>
        <v>1089.8</v>
      </c>
      <c r="AR41" s="207">
        <f t="shared" ca="1" si="84"/>
        <v>2333.6214339999997</v>
      </c>
      <c r="AS41" s="207">
        <f t="shared" ca="1" si="84"/>
        <v>0</v>
      </c>
      <c r="AT41" s="207">
        <f t="shared" ca="1" si="84"/>
        <v>0</v>
      </c>
      <c r="AU41" s="207">
        <f t="shared" ca="1" si="84"/>
        <v>0</v>
      </c>
      <c r="AV41" s="207">
        <f t="shared" ca="1" si="84"/>
        <v>0</v>
      </c>
      <c r="AW41" s="207">
        <f t="shared" ca="1" si="84"/>
        <v>0</v>
      </c>
      <c r="AX41" s="207">
        <f t="shared" ca="1" si="84"/>
        <v>0</v>
      </c>
      <c r="AY41" s="207"/>
      <c r="AZ41" s="207">
        <f t="shared" ca="1" si="84"/>
        <v>0</v>
      </c>
      <c r="BA41" s="207">
        <f t="shared" ca="1" si="84"/>
        <v>0</v>
      </c>
      <c r="BB41" s="207">
        <f t="shared" ca="1" si="84"/>
        <v>0</v>
      </c>
      <c r="BC41" s="207">
        <f t="shared" ca="1" si="84"/>
        <v>444.6</v>
      </c>
      <c r="BD41" s="207"/>
      <c r="BE41" s="207">
        <f t="shared" ca="1" si="82"/>
        <v>94.92</v>
      </c>
      <c r="BF41" s="207">
        <f t="shared" ca="1" si="82"/>
        <v>0</v>
      </c>
      <c r="BG41" s="207"/>
      <c r="BH41" s="207">
        <f t="shared" ca="1" si="3"/>
        <v>0</v>
      </c>
      <c r="BI41" s="207">
        <f t="shared" ca="1" si="27"/>
        <v>99</v>
      </c>
      <c r="BJ41" s="207"/>
      <c r="BK41" s="217">
        <f t="shared" ca="1" si="53"/>
        <v>2378.0561373999999</v>
      </c>
      <c r="BL41" s="217">
        <f t="shared" ca="1" si="54"/>
        <v>0</v>
      </c>
      <c r="BM41" s="218">
        <f t="shared" ca="1" si="31"/>
        <v>1</v>
      </c>
      <c r="BO41" s="220" t="e">
        <f t="shared" ca="1" si="56"/>
        <v>#DIV/0!</v>
      </c>
      <c r="BP41" s="220" t="e">
        <f t="shared" ca="1" si="57"/>
        <v>#DIV/0!</v>
      </c>
      <c r="BQ41" s="220" t="e">
        <f t="shared" ca="1" si="58"/>
        <v>#DIV/0!</v>
      </c>
      <c r="BR41" s="221" t="e">
        <f t="shared" ca="1" si="59"/>
        <v>#DIV/0!</v>
      </c>
      <c r="BS41" s="222">
        <f t="shared" ca="1" si="60"/>
        <v>-1</v>
      </c>
      <c r="BT41" s="220" t="e">
        <f t="shared" ca="1" si="61"/>
        <v>#DIV/0!</v>
      </c>
      <c r="BU41" s="220" t="e">
        <f t="shared" ca="1" si="62"/>
        <v>#DIV/0!</v>
      </c>
      <c r="BV41" s="220" t="e">
        <f t="shared" ca="1" si="63"/>
        <v>#DIV/0!</v>
      </c>
      <c r="BW41" s="221" t="e">
        <f t="shared" ca="1" si="64"/>
        <v>#DIV/0!</v>
      </c>
      <c r="BX41" s="222">
        <f t="shared" ca="1" si="55"/>
        <v>-1</v>
      </c>
      <c r="BY41" s="220" t="e">
        <f t="shared" ca="1" si="65"/>
        <v>#DIV/0!</v>
      </c>
      <c r="BZ41" s="220" t="e">
        <f t="shared" ca="1" si="66"/>
        <v>#DIV/0!</v>
      </c>
      <c r="CA41" s="220" t="e">
        <f t="shared" ca="1" si="67"/>
        <v>#DIV/0!</v>
      </c>
      <c r="CB41" s="221" t="e">
        <f t="shared" ca="1" si="68"/>
        <v>#DIV/0!</v>
      </c>
      <c r="CC41" s="222">
        <f t="shared" ca="1" si="69"/>
        <v>-1</v>
      </c>
      <c r="CD41" s="220" t="e">
        <f t="shared" ca="1" si="70"/>
        <v>#DIV/0!</v>
      </c>
      <c r="CE41" s="220" t="e">
        <f t="shared" ca="1" si="71"/>
        <v>#DIV/0!</v>
      </c>
      <c r="CF41" s="220" t="e">
        <f t="shared" ca="1" si="72"/>
        <v>#DIV/0!</v>
      </c>
      <c r="CG41" s="221" t="e">
        <f t="shared" ca="1" si="73"/>
        <v>#DIV/0!</v>
      </c>
      <c r="CH41" s="222">
        <f t="shared" ca="1" si="74"/>
        <v>-1</v>
      </c>
      <c r="CI41" s="223" t="e">
        <f t="shared" ca="1" si="49"/>
        <v>#REF!</v>
      </c>
      <c r="CJ41" s="223" t="e">
        <f t="shared" ca="1" si="36"/>
        <v>#REF!</v>
      </c>
      <c r="CK41" s="223" t="e">
        <f t="shared" ca="1" si="37"/>
        <v>#REF!</v>
      </c>
      <c r="CL41" s="227" t="e">
        <f t="shared" ca="1" si="38"/>
        <v>#REF!</v>
      </c>
      <c r="CM41" s="220" t="e">
        <f t="shared" ca="1" si="39"/>
        <v>#REF!</v>
      </c>
      <c r="CN41" s="220" t="e">
        <f t="shared" ca="1" si="40"/>
        <v>#REF!</v>
      </c>
      <c r="CO41" s="221" t="e">
        <f t="shared" ca="1" si="75"/>
        <v>#REF!</v>
      </c>
      <c r="CP41" s="222">
        <f t="shared" ca="1" si="76"/>
        <v>-1</v>
      </c>
      <c r="CQ41" s="220">
        <f t="shared" ca="1" si="77"/>
        <v>0.56432117727096165</v>
      </c>
      <c r="CR41" s="220">
        <f t="shared" ca="1" si="78"/>
        <v>3.3659779208210887E-2</v>
      </c>
      <c r="CS41" s="220">
        <f t="shared" ca="1" si="79"/>
        <v>0.40201904352082751</v>
      </c>
      <c r="CT41" s="221">
        <f t="shared" ca="1" si="80"/>
        <v>0.79005043730975277</v>
      </c>
      <c r="CU41" s="222">
        <f t="shared" ca="1" si="81"/>
        <v>0.56432117727096165</v>
      </c>
      <c r="CW41" s="219">
        <f t="shared" ca="1" si="43"/>
        <v>1.845729273836231</v>
      </c>
      <c r="CX41" s="221">
        <f t="shared" ca="1" si="44"/>
        <v>1.1654255424234838</v>
      </c>
      <c r="CY41" s="219">
        <f t="shared" ca="1" si="45"/>
        <v>0.67614854669631508</v>
      </c>
      <c r="CZ41" s="219">
        <f t="shared" ca="1" si="46"/>
        <v>5.62890487456238E-2</v>
      </c>
      <c r="DA41" s="225">
        <f t="shared" ca="1" si="47"/>
        <v>2916.3371023453024</v>
      </c>
      <c r="DB41" s="226"/>
      <c r="DC41" s="225">
        <f t="shared" ca="1" si="48"/>
        <v>4054834.3196137454</v>
      </c>
    </row>
    <row r="42" spans="1:107" ht="14.4" x14ac:dyDescent="0.3">
      <c r="A42" s="207"/>
      <c r="B42" s="207"/>
      <c r="C42" s="234"/>
      <c r="D42" s="209" t="s">
        <v>318</v>
      </c>
      <c r="E42" s="234"/>
      <c r="F42" s="234"/>
      <c r="G42" s="234"/>
      <c r="H42" s="234"/>
      <c r="I42" s="207">
        <v>6</v>
      </c>
      <c r="J42" s="207">
        <v>6</v>
      </c>
      <c r="K42" s="207">
        <v>45840</v>
      </c>
      <c r="L42" s="207">
        <v>264.3</v>
      </c>
      <c r="M42" s="207">
        <v>5181</v>
      </c>
      <c r="N42" s="207">
        <v>1039</v>
      </c>
      <c r="O42" s="209">
        <f t="shared" si="25"/>
        <v>2224.8418699999997</v>
      </c>
      <c r="P42" s="237"/>
      <c r="Q42" s="207">
        <v>84500</v>
      </c>
      <c r="R42" s="207"/>
      <c r="S42" s="207">
        <v>200</v>
      </c>
      <c r="T42" s="207">
        <v>175</v>
      </c>
      <c r="U42" s="207"/>
      <c r="V42" s="234"/>
      <c r="W42" s="207"/>
      <c r="X42" s="213"/>
      <c r="Y42" s="213"/>
      <c r="Z42" s="207">
        <v>429.4</v>
      </c>
      <c r="AA42" s="207">
        <v>7.8650000000000002</v>
      </c>
      <c r="AB42" s="207">
        <v>102.5</v>
      </c>
      <c r="AC42" s="237"/>
      <c r="AD42" s="234"/>
      <c r="AE42" s="207"/>
      <c r="AF42" s="207"/>
      <c r="AG42" s="207" t="str">
        <f t="shared" ref="AG42:AG105" ca="1" si="85">IF(ISBLANK(INDIRECT(AG$5&amp;(CELL("row", AG42)))),"",INDIRECT(AG$5&amp;(CELL("row", AG42))))</f>
        <v>W_ID_002_FS_002</v>
      </c>
      <c r="AH42" s="207"/>
      <c r="AI42" s="207"/>
      <c r="AJ42" s="207"/>
      <c r="AK42" s="207"/>
      <c r="AL42" s="207">
        <f t="shared" ca="1" si="83"/>
        <v>6</v>
      </c>
      <c r="AM42" s="237"/>
      <c r="AN42" s="207">
        <f t="shared" ca="1" si="84"/>
        <v>45840</v>
      </c>
      <c r="AO42" s="207">
        <f t="shared" ca="1" si="84"/>
        <v>264.3</v>
      </c>
      <c r="AP42" s="207">
        <f t="shared" ca="1" si="84"/>
        <v>5181</v>
      </c>
      <c r="AQ42" s="207">
        <f t="shared" ca="1" si="84"/>
        <v>1039</v>
      </c>
      <c r="AR42" s="207">
        <f t="shared" ca="1" si="84"/>
        <v>2224.8418699999997</v>
      </c>
      <c r="AS42" s="207">
        <f t="shared" ca="1" si="84"/>
        <v>0</v>
      </c>
      <c r="AT42" s="207">
        <f t="shared" ca="1" si="84"/>
        <v>84500</v>
      </c>
      <c r="AU42" s="207">
        <f t="shared" ca="1" si="84"/>
        <v>0</v>
      </c>
      <c r="AV42" s="207">
        <f t="shared" ca="1" si="84"/>
        <v>200</v>
      </c>
      <c r="AW42" s="207">
        <f t="shared" ca="1" si="84"/>
        <v>175</v>
      </c>
      <c r="AX42" s="207">
        <f t="shared" ca="1" si="84"/>
        <v>0</v>
      </c>
      <c r="AY42" s="207"/>
      <c r="AZ42" s="207">
        <f t="shared" ca="1" si="84"/>
        <v>0</v>
      </c>
      <c r="BA42" s="207">
        <f t="shared" ca="1" si="84"/>
        <v>0</v>
      </c>
      <c r="BB42" s="207">
        <f t="shared" ca="1" si="84"/>
        <v>0</v>
      </c>
      <c r="BC42" s="207">
        <f t="shared" ca="1" si="84"/>
        <v>429.4</v>
      </c>
      <c r="BD42" s="207"/>
      <c r="BE42" s="207">
        <f t="shared" ca="1" si="82"/>
        <v>102.5</v>
      </c>
      <c r="BF42" s="207">
        <f t="shared" ca="1" si="82"/>
        <v>0</v>
      </c>
      <c r="BG42" s="207"/>
      <c r="BH42" s="207">
        <f t="shared" ca="1" si="3"/>
        <v>0</v>
      </c>
      <c r="BI42" s="207">
        <f t="shared" ca="1" si="27"/>
        <v>99</v>
      </c>
      <c r="BJ42" s="207"/>
      <c r="BK42" s="217">
        <f t="shared" ca="1" si="53"/>
        <v>2350.3054830000001</v>
      </c>
      <c r="BL42" s="217">
        <f t="shared" ca="1" si="54"/>
        <v>2390.7772500000001</v>
      </c>
      <c r="BM42" s="218">
        <f t="shared" ca="1" si="31"/>
        <v>-8.5363975444467319E-3</v>
      </c>
      <c r="BO42" s="220">
        <f t="shared" ca="1" si="56"/>
        <v>1</v>
      </c>
      <c r="BP42" s="220">
        <f t="shared" ca="1" si="57"/>
        <v>0</v>
      </c>
      <c r="BQ42" s="220">
        <f t="shared" ca="1" si="58"/>
        <v>0</v>
      </c>
      <c r="BR42" s="221">
        <f t="shared" ca="1" si="59"/>
        <v>0.57740000000000002</v>
      </c>
      <c r="BS42" s="222">
        <f t="shared" ca="1" si="60"/>
        <v>1</v>
      </c>
      <c r="BT42" s="220">
        <f t="shared" ca="1" si="61"/>
        <v>1</v>
      </c>
      <c r="BU42" s="220">
        <f t="shared" ca="1" si="62"/>
        <v>0</v>
      </c>
      <c r="BV42" s="220">
        <f t="shared" ca="1" si="63"/>
        <v>0</v>
      </c>
      <c r="BW42" s="221">
        <f t="shared" ca="1" si="64"/>
        <v>0.57740000000000002</v>
      </c>
      <c r="BX42" s="222">
        <f t="shared" ca="1" si="55"/>
        <v>1</v>
      </c>
      <c r="BY42" s="220" t="e">
        <f t="shared" ca="1" si="65"/>
        <v>#DIV/0!</v>
      </c>
      <c r="BZ42" s="220" t="e">
        <f t="shared" ca="1" si="66"/>
        <v>#DIV/0!</v>
      </c>
      <c r="CA42" s="220" t="e">
        <f t="shared" ca="1" si="67"/>
        <v>#DIV/0!</v>
      </c>
      <c r="CB42" s="221" t="e">
        <f t="shared" ca="1" si="68"/>
        <v>#DIV/0!</v>
      </c>
      <c r="CC42" s="222">
        <f t="shared" ca="1" si="69"/>
        <v>-1</v>
      </c>
      <c r="CD42" s="220">
        <f t="shared" ca="1" si="70"/>
        <v>0.9955817378497791</v>
      </c>
      <c r="CE42" s="220">
        <f t="shared" ca="1" si="71"/>
        <v>2.3564064801178202E-3</v>
      </c>
      <c r="CF42" s="220">
        <f t="shared" ca="1" si="72"/>
        <v>2.0618556701030928E-3</v>
      </c>
      <c r="CG42" s="221">
        <f t="shared" ca="1" si="73"/>
        <v>0.57722972017673058</v>
      </c>
      <c r="CH42" s="222">
        <f t="shared" ca="1" si="74"/>
        <v>0.9955817378497791</v>
      </c>
      <c r="CI42" s="223" t="e">
        <f t="shared" ca="1" si="49"/>
        <v>#REF!</v>
      </c>
      <c r="CJ42" s="223" t="e">
        <f t="shared" ca="1" si="36"/>
        <v>#REF!</v>
      </c>
      <c r="CK42" s="223" t="e">
        <f t="shared" ca="1" si="37"/>
        <v>#REF!</v>
      </c>
      <c r="CL42" s="227" t="e">
        <f t="shared" ca="1" si="38"/>
        <v>#REF!</v>
      </c>
      <c r="CM42" s="220" t="e">
        <f t="shared" ca="1" si="39"/>
        <v>#REF!</v>
      </c>
      <c r="CN42" s="220" t="e">
        <f t="shared" ca="1" si="40"/>
        <v>#REF!</v>
      </c>
      <c r="CO42" s="221" t="e">
        <f t="shared" ca="1" si="75"/>
        <v>#REF!</v>
      </c>
      <c r="CP42" s="222">
        <f t="shared" ca="1" si="76"/>
        <v>-1</v>
      </c>
      <c r="CQ42" s="220">
        <f t="shared" ca="1" si="77"/>
        <v>0.56791346232756068</v>
      </c>
      <c r="CR42" s="220">
        <f t="shared" ca="1" si="78"/>
        <v>3.2744225151216028E-2</v>
      </c>
      <c r="CS42" s="220">
        <f t="shared" ca="1" si="79"/>
        <v>0.39934231252122343</v>
      </c>
      <c r="CT42" s="221">
        <f t="shared" ca="1" si="80"/>
        <v>0.78903380141619017</v>
      </c>
      <c r="CU42" s="222">
        <f t="shared" ca="1" si="81"/>
        <v>0.56791346232756068</v>
      </c>
      <c r="CW42" s="219">
        <f t="shared" ca="1" si="43"/>
        <v>1.8275787787062434</v>
      </c>
      <c r="CX42" s="221">
        <f t="shared" ca="1" si="44"/>
        <v>1.1297807339762995</v>
      </c>
      <c r="CY42" s="219">
        <f t="shared" ca="1" si="45"/>
        <v>0.66726607154325346</v>
      </c>
      <c r="CZ42" s="219">
        <f t="shared" ca="1" si="46"/>
        <v>5.4513953344471261E-2</v>
      </c>
      <c r="DA42" s="225">
        <f t="shared" ca="1" si="47"/>
        <v>2528.3745276935174</v>
      </c>
      <c r="DB42" s="226"/>
      <c r="DC42" s="225">
        <f t="shared" ca="1" si="48"/>
        <v>2224894.8388389815</v>
      </c>
    </row>
    <row r="43" spans="1:107" ht="14.4" x14ac:dyDescent="0.3">
      <c r="A43" s="207"/>
      <c r="B43" s="207"/>
      <c r="C43" s="234"/>
      <c r="D43" s="209" t="s">
        <v>312</v>
      </c>
      <c r="E43" s="234"/>
      <c r="F43" s="234"/>
      <c r="G43" s="234"/>
      <c r="H43" s="234"/>
      <c r="I43" s="207"/>
      <c r="J43" s="207"/>
      <c r="K43" s="207" t="s">
        <v>240</v>
      </c>
      <c r="L43" s="207">
        <v>421</v>
      </c>
      <c r="M43" s="207" t="s">
        <v>242</v>
      </c>
      <c r="N43" s="207">
        <v>894</v>
      </c>
      <c r="O43" s="209">
        <f t="shared" si="25"/>
        <v>1914.3490199999999</v>
      </c>
      <c r="P43" s="237"/>
      <c r="Q43" s="207" t="s">
        <v>249</v>
      </c>
      <c r="R43" s="207"/>
      <c r="S43" s="207">
        <v>189</v>
      </c>
      <c r="T43" s="207">
        <v>166</v>
      </c>
      <c r="U43" s="207"/>
      <c r="V43" s="234"/>
      <c r="W43" s="207">
        <v>1.15E-2</v>
      </c>
      <c r="X43" s="213"/>
      <c r="Y43" s="213"/>
      <c r="Z43" s="207">
        <v>399</v>
      </c>
      <c r="AA43" s="207">
        <v>8.5280000000000005</v>
      </c>
      <c r="AB43" s="207" t="s">
        <v>245</v>
      </c>
      <c r="AC43" s="237"/>
      <c r="AD43" s="234"/>
      <c r="AE43" s="207"/>
      <c r="AF43" s="207"/>
      <c r="AG43" s="207" t="str">
        <f t="shared" ca="1" si="85"/>
        <v>W_ID_002_FS_003</v>
      </c>
      <c r="AH43" s="207"/>
      <c r="AI43" s="207"/>
      <c r="AJ43" s="207"/>
      <c r="AK43" s="207"/>
      <c r="AL43" s="207">
        <f t="shared" ca="1" si="83"/>
        <v>0</v>
      </c>
      <c r="AM43" s="237"/>
      <c r="AN43" s="207">
        <f t="shared" ca="1" si="84"/>
        <v>40000</v>
      </c>
      <c r="AO43" s="207">
        <f t="shared" ca="1" si="84"/>
        <v>421</v>
      </c>
      <c r="AP43" s="207">
        <f t="shared" ca="1" si="84"/>
        <v>7080</v>
      </c>
      <c r="AQ43" s="207">
        <f t="shared" ca="1" si="84"/>
        <v>894</v>
      </c>
      <c r="AR43" s="207">
        <f t="shared" ca="1" si="84"/>
        <v>1914.3490199999999</v>
      </c>
      <c r="AS43" s="207">
        <f t="shared" ca="1" si="84"/>
        <v>0</v>
      </c>
      <c r="AT43" s="207">
        <f t="shared" ca="1" si="84"/>
        <v>78020</v>
      </c>
      <c r="AU43" s="207">
        <f t="shared" ca="1" si="84"/>
        <v>0</v>
      </c>
      <c r="AV43" s="207">
        <f t="shared" ca="1" si="84"/>
        <v>189</v>
      </c>
      <c r="AW43" s="207">
        <f t="shared" ca="1" si="84"/>
        <v>166</v>
      </c>
      <c r="AX43" s="207">
        <f t="shared" ca="1" si="84"/>
        <v>0</v>
      </c>
      <c r="AY43" s="207"/>
      <c r="AZ43" s="207">
        <f t="shared" ca="1" si="84"/>
        <v>1.15E-2</v>
      </c>
      <c r="BA43" s="207">
        <f t="shared" ca="1" si="84"/>
        <v>0</v>
      </c>
      <c r="BB43" s="207">
        <f t="shared" ca="1" si="84"/>
        <v>0</v>
      </c>
      <c r="BC43" s="207">
        <f t="shared" ca="1" si="84"/>
        <v>399</v>
      </c>
      <c r="BD43" s="207"/>
      <c r="BE43" s="207">
        <f t="shared" ca="1" si="82"/>
        <v>81</v>
      </c>
      <c r="BF43" s="207">
        <f t="shared" ca="1" si="82"/>
        <v>0</v>
      </c>
      <c r="BG43" s="207"/>
      <c r="BH43" s="207">
        <f t="shared" ca="1" si="3"/>
        <v>0</v>
      </c>
      <c r="BI43" s="207">
        <f t="shared" ca="1" si="27"/>
        <v>99</v>
      </c>
      <c r="BJ43" s="207"/>
      <c r="BK43" s="217">
        <f t="shared" ca="1" si="53"/>
        <v>2181.9487300000001</v>
      </c>
      <c r="BL43" s="217">
        <f t="shared" ca="1" si="54"/>
        <v>2207.5999200000001</v>
      </c>
      <c r="BM43" s="218">
        <f t="shared" ca="1" si="31"/>
        <v>-5.8436964811860639E-3</v>
      </c>
      <c r="BO43" s="220">
        <f t="shared" ca="1" si="56"/>
        <v>1</v>
      </c>
      <c r="BP43" s="220">
        <f t="shared" ca="1" si="57"/>
        <v>0</v>
      </c>
      <c r="BQ43" s="220">
        <f t="shared" ca="1" si="58"/>
        <v>0</v>
      </c>
      <c r="BR43" s="221">
        <f t="shared" ca="1" si="59"/>
        <v>0.57740000000000002</v>
      </c>
      <c r="BS43" s="222">
        <f t="shared" ca="1" si="60"/>
        <v>1</v>
      </c>
      <c r="BT43" s="220">
        <f t="shared" ca="1" si="61"/>
        <v>1</v>
      </c>
      <c r="BU43" s="220">
        <f t="shared" ca="1" si="62"/>
        <v>0</v>
      </c>
      <c r="BV43" s="220">
        <f t="shared" ca="1" si="63"/>
        <v>0</v>
      </c>
      <c r="BW43" s="221">
        <f t="shared" ca="1" si="64"/>
        <v>0.57740000000000002</v>
      </c>
      <c r="BX43" s="222">
        <f t="shared" ca="1" si="55"/>
        <v>1</v>
      </c>
      <c r="BY43" s="220" t="e">
        <f t="shared" ca="1" si="65"/>
        <v>#DIV/0!</v>
      </c>
      <c r="BZ43" s="220" t="e">
        <f t="shared" ca="1" si="66"/>
        <v>#DIV/0!</v>
      </c>
      <c r="CA43" s="220" t="e">
        <f t="shared" ca="1" si="67"/>
        <v>#DIV/0!</v>
      </c>
      <c r="CB43" s="221" t="e">
        <f t="shared" ca="1" si="68"/>
        <v>#DIV/0!</v>
      </c>
      <c r="CC43" s="222">
        <f t="shared" ca="1" si="69"/>
        <v>-1</v>
      </c>
      <c r="CD43" s="220">
        <f t="shared" ca="1" si="70"/>
        <v>0.99547049441786284</v>
      </c>
      <c r="CE43" s="220">
        <f t="shared" ca="1" si="71"/>
        <v>2.4114832535885168E-3</v>
      </c>
      <c r="CF43" s="220">
        <f t="shared" ca="1" si="72"/>
        <v>2.1180223285486442E-3</v>
      </c>
      <c r="CG43" s="221">
        <f t="shared" ca="1" si="73"/>
        <v>0.57723034385964922</v>
      </c>
      <c r="CH43" s="222">
        <f t="shared" ca="1" si="74"/>
        <v>0.99547049441786284</v>
      </c>
      <c r="CI43" s="223" t="e">
        <f t="shared" ca="1" si="49"/>
        <v>#REF!</v>
      </c>
      <c r="CJ43" s="223" t="e">
        <f t="shared" ca="1" si="36"/>
        <v>#REF!</v>
      </c>
      <c r="CK43" s="223" t="e">
        <f t="shared" ca="1" si="37"/>
        <v>#REF!</v>
      </c>
      <c r="CL43" s="227" t="e">
        <f t="shared" ca="1" si="38"/>
        <v>#REF!</v>
      </c>
      <c r="CM43" s="220" t="e">
        <f t="shared" ca="1" si="39"/>
        <v>#REF!</v>
      </c>
      <c r="CN43" s="220" t="e">
        <f t="shared" ca="1" si="40"/>
        <v>#REF!</v>
      </c>
      <c r="CO43" s="221" t="e">
        <f t="shared" ca="1" si="75"/>
        <v>#REF!</v>
      </c>
      <c r="CP43" s="222">
        <f t="shared" ca="1" si="76"/>
        <v>-1</v>
      </c>
      <c r="CQ43" s="220">
        <f t="shared" ca="1" si="77"/>
        <v>0.53973944484799141</v>
      </c>
      <c r="CR43" s="220">
        <f t="shared" ca="1" si="78"/>
        <v>5.6807576570251088E-2</v>
      </c>
      <c r="CS43" s="220">
        <f t="shared" ca="1" si="79"/>
        <v>0.40345297858175744</v>
      </c>
      <c r="CT43" s="221">
        <f t="shared" ca="1" si="80"/>
        <v>0.77751270982358567</v>
      </c>
      <c r="CU43" s="222">
        <f t="shared" ca="1" si="81"/>
        <v>0.53973944484799141</v>
      </c>
      <c r="CW43" s="219">
        <f t="shared" ca="1" si="43"/>
        <v>2.2972266728754187</v>
      </c>
      <c r="CX43" s="221">
        <f t="shared" ca="1" si="44"/>
        <v>1.3985309339815677</v>
      </c>
      <c r="CY43" s="219">
        <f t="shared" ca="1" si="45"/>
        <v>0.55805243445692887</v>
      </c>
      <c r="CZ43" s="219">
        <f t="shared" ca="1" si="46"/>
        <v>9.5227324134811123E-2</v>
      </c>
      <c r="DA43" s="225">
        <f t="shared" ca="1" si="47"/>
        <v>1639.5938162973039</v>
      </c>
      <c r="DB43" s="226"/>
      <c r="DC43" s="225">
        <f t="shared" ca="1" si="48"/>
        <v>351578.0715249526</v>
      </c>
    </row>
    <row r="44" spans="1:107" ht="14.4" x14ac:dyDescent="0.3">
      <c r="A44" s="207"/>
      <c r="B44" s="207"/>
      <c r="C44" s="234"/>
      <c r="D44" s="209" t="s">
        <v>313</v>
      </c>
      <c r="E44" s="234"/>
      <c r="F44" s="234"/>
      <c r="G44" s="234"/>
      <c r="H44" s="234"/>
      <c r="I44" s="207">
        <v>6.5</v>
      </c>
      <c r="J44" s="207">
        <v>6.5</v>
      </c>
      <c r="K44" s="207">
        <v>44370</v>
      </c>
      <c r="L44" s="207">
        <v>271.7</v>
      </c>
      <c r="M44" s="207">
        <v>4699</v>
      </c>
      <c r="N44" s="207">
        <v>1068</v>
      </c>
      <c r="O44" s="209">
        <f t="shared" si="25"/>
        <v>2286.9404399999999</v>
      </c>
      <c r="P44" s="237"/>
      <c r="Q44" s="207">
        <v>77700</v>
      </c>
      <c r="R44" s="207"/>
      <c r="S44" s="207">
        <v>59</v>
      </c>
      <c r="T44" s="207">
        <v>200</v>
      </c>
      <c r="U44" s="207"/>
      <c r="V44" s="234"/>
      <c r="W44" s="207"/>
      <c r="X44" s="213"/>
      <c r="Y44" s="213"/>
      <c r="Z44" s="207">
        <v>429.2</v>
      </c>
      <c r="AA44" s="207">
        <v>25.36</v>
      </c>
      <c r="AB44" s="207">
        <v>53.35</v>
      </c>
      <c r="AC44" s="237"/>
      <c r="AD44" s="234"/>
      <c r="AE44" s="207"/>
      <c r="AF44" s="207"/>
      <c r="AG44" s="207" t="str">
        <f t="shared" ca="1" si="85"/>
        <v>W_ID_010_FS_003</v>
      </c>
      <c r="AH44" s="207"/>
      <c r="AI44" s="207"/>
      <c r="AJ44" s="207"/>
      <c r="AK44" s="207"/>
      <c r="AL44" s="207">
        <f t="shared" ca="1" si="83"/>
        <v>6.5</v>
      </c>
      <c r="AM44" s="237"/>
      <c r="AN44" s="207">
        <f t="shared" ca="1" si="84"/>
        <v>44370</v>
      </c>
      <c r="AO44" s="207">
        <f t="shared" ca="1" si="84"/>
        <v>271.7</v>
      </c>
      <c r="AP44" s="207">
        <f t="shared" ca="1" si="84"/>
        <v>4699</v>
      </c>
      <c r="AQ44" s="207">
        <f t="shared" ca="1" si="84"/>
        <v>1068</v>
      </c>
      <c r="AR44" s="207">
        <f t="shared" ca="1" si="84"/>
        <v>2286.9404399999999</v>
      </c>
      <c r="AS44" s="207">
        <f t="shared" ca="1" si="84"/>
        <v>0</v>
      </c>
      <c r="AT44" s="207">
        <f t="shared" ca="1" si="84"/>
        <v>77700</v>
      </c>
      <c r="AU44" s="207">
        <f t="shared" ca="1" si="84"/>
        <v>0</v>
      </c>
      <c r="AV44" s="207">
        <f t="shared" ca="1" si="84"/>
        <v>59</v>
      </c>
      <c r="AW44" s="207">
        <f t="shared" ca="1" si="84"/>
        <v>200</v>
      </c>
      <c r="AX44" s="207">
        <f t="shared" ca="1" si="84"/>
        <v>0</v>
      </c>
      <c r="AY44" s="207"/>
      <c r="AZ44" s="207">
        <f t="shared" ca="1" si="84"/>
        <v>0</v>
      </c>
      <c r="BA44" s="207">
        <f t="shared" ca="1" si="84"/>
        <v>0</v>
      </c>
      <c r="BB44" s="207">
        <f t="shared" ca="1" si="84"/>
        <v>0</v>
      </c>
      <c r="BC44" s="207">
        <f t="shared" ca="1" si="84"/>
        <v>429.2</v>
      </c>
      <c r="BD44" s="207"/>
      <c r="BE44" s="207">
        <f t="shared" ca="1" si="82"/>
        <v>53.35</v>
      </c>
      <c r="BF44" s="207">
        <f t="shared" ca="1" si="82"/>
        <v>0</v>
      </c>
      <c r="BG44" s="207"/>
      <c r="BH44" s="207">
        <f t="shared" ca="1" si="3"/>
        <v>0</v>
      </c>
      <c r="BI44" s="207">
        <f t="shared" ca="1" si="27"/>
        <v>99</v>
      </c>
      <c r="BJ44" s="207"/>
      <c r="BK44" s="217">
        <f t="shared" ca="1" si="53"/>
        <v>2262.2424246979435</v>
      </c>
      <c r="BL44" s="217">
        <f t="shared" ca="1" si="54"/>
        <v>2196.4233799999997</v>
      </c>
      <c r="BM44" s="218">
        <f t="shared" ca="1" si="31"/>
        <v>1.4762049362074311E-2</v>
      </c>
      <c r="BN44" s="231"/>
      <c r="BO44" s="220">
        <f t="shared" ca="1" si="56"/>
        <v>1</v>
      </c>
      <c r="BP44" s="220">
        <f t="shared" ca="1" si="57"/>
        <v>0</v>
      </c>
      <c r="BQ44" s="220">
        <f t="shared" ca="1" si="58"/>
        <v>0</v>
      </c>
      <c r="BR44" s="221">
        <f t="shared" ca="1" si="59"/>
        <v>0.57740000000000002</v>
      </c>
      <c r="BS44" s="222">
        <f t="shared" ca="1" si="60"/>
        <v>1</v>
      </c>
      <c r="BT44" s="220">
        <f t="shared" ca="1" si="61"/>
        <v>1</v>
      </c>
      <c r="BU44" s="220">
        <f t="shared" ca="1" si="62"/>
        <v>0</v>
      </c>
      <c r="BV44" s="220">
        <f t="shared" ca="1" si="63"/>
        <v>0</v>
      </c>
      <c r="BW44" s="221">
        <f t="shared" ca="1" si="64"/>
        <v>0.57740000000000002</v>
      </c>
      <c r="BX44" s="222">
        <f t="shared" ca="1" si="55"/>
        <v>1</v>
      </c>
      <c r="BY44" s="220" t="e">
        <f t="shared" ca="1" si="65"/>
        <v>#DIV/0!</v>
      </c>
      <c r="BZ44" s="220" t="e">
        <f t="shared" ca="1" si="66"/>
        <v>#DIV/0!</v>
      </c>
      <c r="CA44" s="220" t="e">
        <f t="shared" ca="1" si="67"/>
        <v>#DIV/0!</v>
      </c>
      <c r="CB44" s="221" t="e">
        <f t="shared" ca="1" si="68"/>
        <v>#DIV/0!</v>
      </c>
      <c r="CC44" s="222">
        <f t="shared" ca="1" si="69"/>
        <v>-1</v>
      </c>
      <c r="CD44" s="220">
        <f t="shared" ca="1" si="70"/>
        <v>0.99667774086378735</v>
      </c>
      <c r="CE44" s="220">
        <f t="shared" ca="1" si="71"/>
        <v>7.5680806577816545E-4</v>
      </c>
      <c r="CF44" s="220">
        <f t="shared" ca="1" si="72"/>
        <v>2.5654510704344593E-3</v>
      </c>
      <c r="CG44" s="221">
        <f t="shared" ca="1" si="73"/>
        <v>0.57844405392578147</v>
      </c>
      <c r="CH44" s="222">
        <f t="shared" ca="1" si="74"/>
        <v>0.99667774086378735</v>
      </c>
      <c r="CI44" s="223" t="e">
        <f t="shared" ca="1" si="49"/>
        <v>#REF!</v>
      </c>
      <c r="CJ44" s="223" t="e">
        <f t="shared" ca="1" si="36"/>
        <v>#REF!</v>
      </c>
      <c r="CK44" s="223" t="e">
        <f t="shared" ca="1" si="37"/>
        <v>#REF!</v>
      </c>
      <c r="CL44" s="227" t="e">
        <f t="shared" ca="1" si="38"/>
        <v>#REF!</v>
      </c>
      <c r="CM44" s="220" t="e">
        <f t="shared" ca="1" si="39"/>
        <v>#REF!</v>
      </c>
      <c r="CN44" s="220" t="e">
        <f t="shared" ca="1" si="40"/>
        <v>#REF!</v>
      </c>
      <c r="CO44" s="221" t="e">
        <f t="shared" ca="1" si="75"/>
        <v>#REF!</v>
      </c>
      <c r="CP44" s="222">
        <f t="shared" ca="1" si="76"/>
        <v>-1</v>
      </c>
      <c r="CQ44" s="220">
        <f t="shared" ca="1" si="77"/>
        <v>0.55624318598731615</v>
      </c>
      <c r="CR44" s="220">
        <f t="shared" ca="1" si="78"/>
        <v>3.4061589730167631E-2</v>
      </c>
      <c r="CS44" s="220">
        <f t="shared" ca="1" si="79"/>
        <v>0.40969522428251631</v>
      </c>
      <c r="CT44" s="221">
        <f t="shared" ca="1" si="80"/>
        <v>0.79424989106809796</v>
      </c>
      <c r="CU44" s="222">
        <f t="shared" ca="1" si="81"/>
        <v>0.55624318598731615</v>
      </c>
      <c r="CW44" s="219">
        <f t="shared" ca="1" si="43"/>
        <v>1.839608024143244</v>
      </c>
      <c r="CX44" s="221">
        <f t="shared" ca="1" si="44"/>
        <v>1.1961738318128297</v>
      </c>
      <c r="CY44" s="219">
        <f t="shared" ca="1" si="45"/>
        <v>0.69445347551856429</v>
      </c>
      <c r="CZ44" s="219">
        <f t="shared" ca="1" si="46"/>
        <v>5.7701701106462507E-2</v>
      </c>
      <c r="DA44" s="225">
        <f t="shared" ca="1" si="47"/>
        <v>2744.6385237125501</v>
      </c>
      <c r="DB44" s="226"/>
      <c r="DC44" s="225">
        <f t="shared" ca="1" si="48"/>
        <v>3143197.4906373229</v>
      </c>
    </row>
    <row r="45" spans="1:107" ht="14.4" x14ac:dyDescent="0.3">
      <c r="A45" s="207"/>
      <c r="B45" s="207"/>
      <c r="C45" s="234"/>
      <c r="D45" s="209" t="s">
        <v>319</v>
      </c>
      <c r="E45" s="234"/>
      <c r="F45" s="234"/>
      <c r="G45" s="234"/>
      <c r="H45" s="234"/>
      <c r="I45" s="207">
        <v>6.2</v>
      </c>
      <c r="J45" s="207">
        <v>6.2</v>
      </c>
      <c r="K45" s="207">
        <v>43830</v>
      </c>
      <c r="L45" s="207">
        <v>259.10000000000002</v>
      </c>
      <c r="M45" s="207">
        <v>4646</v>
      </c>
      <c r="N45" s="207">
        <v>1055</v>
      </c>
      <c r="O45" s="209">
        <f t="shared" si="25"/>
        <v>2259.1031499999999</v>
      </c>
      <c r="P45" s="237"/>
      <c r="Q45" s="207">
        <v>75500</v>
      </c>
      <c r="R45" s="207"/>
      <c r="S45" s="207">
        <v>49</v>
      </c>
      <c r="T45" s="207">
        <v>195</v>
      </c>
      <c r="U45" s="207"/>
      <c r="V45" s="234"/>
      <c r="W45" s="207"/>
      <c r="X45" s="213"/>
      <c r="Y45" s="213"/>
      <c r="Z45" s="207">
        <v>424.2</v>
      </c>
      <c r="AA45" s="207">
        <v>23.91</v>
      </c>
      <c r="AB45" s="207">
        <v>59.63</v>
      </c>
      <c r="AC45" s="237"/>
      <c r="AD45" s="234"/>
      <c r="AE45" s="207"/>
      <c r="AF45" s="207"/>
      <c r="AG45" s="207" t="str">
        <f t="shared" ca="1" si="85"/>
        <v>W_ID_011_FS_001</v>
      </c>
      <c r="AH45" s="207"/>
      <c r="AI45" s="207"/>
      <c r="AJ45" s="207"/>
      <c r="AK45" s="207"/>
      <c r="AL45" s="207">
        <f t="shared" ca="1" si="83"/>
        <v>6.2</v>
      </c>
      <c r="AM45" s="237"/>
      <c r="AN45" s="207">
        <f t="shared" ca="1" si="84"/>
        <v>43830</v>
      </c>
      <c r="AO45" s="207">
        <f t="shared" ca="1" si="84"/>
        <v>259.10000000000002</v>
      </c>
      <c r="AP45" s="207">
        <f t="shared" ca="1" si="84"/>
        <v>4646</v>
      </c>
      <c r="AQ45" s="207">
        <f t="shared" ca="1" si="84"/>
        <v>1055</v>
      </c>
      <c r="AR45" s="207">
        <f t="shared" ca="1" si="84"/>
        <v>2259.1031499999999</v>
      </c>
      <c r="AS45" s="207">
        <f t="shared" ca="1" si="84"/>
        <v>0</v>
      </c>
      <c r="AT45" s="207">
        <f t="shared" ca="1" si="84"/>
        <v>75500</v>
      </c>
      <c r="AU45" s="207">
        <f t="shared" ca="1" si="84"/>
        <v>0</v>
      </c>
      <c r="AV45" s="207">
        <f t="shared" ca="1" si="84"/>
        <v>49</v>
      </c>
      <c r="AW45" s="207">
        <f t="shared" ca="1" si="84"/>
        <v>195</v>
      </c>
      <c r="AX45" s="207">
        <f t="shared" ca="1" si="84"/>
        <v>0</v>
      </c>
      <c r="AY45" s="207"/>
      <c r="AZ45" s="207">
        <f t="shared" ca="1" si="84"/>
        <v>0</v>
      </c>
      <c r="BA45" s="207">
        <f t="shared" ca="1" si="84"/>
        <v>0</v>
      </c>
      <c r="BB45" s="207">
        <f t="shared" ca="1" si="84"/>
        <v>0</v>
      </c>
      <c r="BC45" s="207">
        <f t="shared" ca="1" si="84"/>
        <v>424.2</v>
      </c>
      <c r="BD45" s="207"/>
      <c r="BE45" s="207">
        <f t="shared" ca="1" si="82"/>
        <v>59.63</v>
      </c>
      <c r="BF45" s="207">
        <f t="shared" ca="1" si="82"/>
        <v>0</v>
      </c>
      <c r="BG45" s="207"/>
      <c r="BH45" s="207">
        <f t="shared" ca="1" si="3"/>
        <v>0</v>
      </c>
      <c r="BI45" s="207">
        <f t="shared" ca="1" si="27"/>
        <v>99</v>
      </c>
      <c r="BJ45" s="207"/>
      <c r="BK45" s="217">
        <f t="shared" ca="1" si="53"/>
        <v>2235.0538365096859</v>
      </c>
      <c r="BL45" s="217">
        <f t="shared" ca="1" si="54"/>
        <v>2134.07123</v>
      </c>
      <c r="BM45" s="218">
        <f t="shared" ca="1" si="31"/>
        <v>2.3112775435004132E-2</v>
      </c>
      <c r="BN45" s="231"/>
      <c r="BO45" s="220">
        <f t="shared" ca="1" si="56"/>
        <v>1</v>
      </c>
      <c r="BP45" s="220">
        <f t="shared" ca="1" si="57"/>
        <v>0</v>
      </c>
      <c r="BQ45" s="220">
        <f t="shared" ca="1" si="58"/>
        <v>0</v>
      </c>
      <c r="BR45" s="221">
        <f t="shared" ca="1" si="59"/>
        <v>0.57740000000000002</v>
      </c>
      <c r="BS45" s="222">
        <f t="shared" ca="1" si="60"/>
        <v>1</v>
      </c>
      <c r="BT45" s="220">
        <f t="shared" ca="1" si="61"/>
        <v>1</v>
      </c>
      <c r="BU45" s="220">
        <f t="shared" ca="1" si="62"/>
        <v>0</v>
      </c>
      <c r="BV45" s="220">
        <f t="shared" ca="1" si="63"/>
        <v>0</v>
      </c>
      <c r="BW45" s="221">
        <f t="shared" ca="1" si="64"/>
        <v>0.57740000000000002</v>
      </c>
      <c r="BX45" s="222">
        <f t="shared" ca="1" si="55"/>
        <v>1</v>
      </c>
      <c r="BY45" s="220" t="e">
        <f t="shared" ca="1" si="65"/>
        <v>#DIV/0!</v>
      </c>
      <c r="BZ45" s="220" t="e">
        <f t="shared" ca="1" si="66"/>
        <v>#DIV/0!</v>
      </c>
      <c r="CA45" s="220" t="e">
        <f t="shared" ca="1" si="67"/>
        <v>#DIV/0!</v>
      </c>
      <c r="CB45" s="221" t="e">
        <f t="shared" ca="1" si="68"/>
        <v>#DIV/0!</v>
      </c>
      <c r="CC45" s="222">
        <f t="shared" ca="1" si="69"/>
        <v>-1</v>
      </c>
      <c r="CD45" s="220">
        <f t="shared" ca="1" si="70"/>
        <v>0.99677862272919304</v>
      </c>
      <c r="CE45" s="220">
        <f t="shared" ca="1" si="71"/>
        <v>6.4691592733417827E-4</v>
      </c>
      <c r="CF45" s="220">
        <f t="shared" ca="1" si="72"/>
        <v>2.5744613434727504E-3</v>
      </c>
      <c r="CG45" s="221">
        <f t="shared" ca="1" si="73"/>
        <v>0.57851270727714399</v>
      </c>
      <c r="CH45" s="222">
        <f t="shared" ca="1" si="74"/>
        <v>0.99677862272919304</v>
      </c>
      <c r="CI45" s="223" t="e">
        <f t="shared" ca="1" si="49"/>
        <v>#REF!</v>
      </c>
      <c r="CJ45" s="223" t="e">
        <f t="shared" ca="1" si="36"/>
        <v>#REF!</v>
      </c>
      <c r="CK45" s="223" t="e">
        <f t="shared" ca="1" si="37"/>
        <v>#REF!</v>
      </c>
      <c r="CL45" s="227" t="e">
        <f t="shared" ca="1" si="38"/>
        <v>#REF!</v>
      </c>
      <c r="CM45" s="220" t="e">
        <f t="shared" ca="1" si="39"/>
        <v>#REF!</v>
      </c>
      <c r="CN45" s="220" t="e">
        <f t="shared" ca="1" si="40"/>
        <v>#REF!</v>
      </c>
      <c r="CO45" s="221" t="e">
        <f t="shared" ca="1" si="75"/>
        <v>#REF!</v>
      </c>
      <c r="CP45" s="222">
        <f t="shared" ca="1" si="76"/>
        <v>-1</v>
      </c>
      <c r="CQ45" s="220">
        <f t="shared" ca="1" si="77"/>
        <v>0.55550089167511518</v>
      </c>
      <c r="CR45" s="220">
        <f t="shared" ca="1" si="78"/>
        <v>3.2838302768200392E-2</v>
      </c>
      <c r="CS45" s="220">
        <f t="shared" ca="1" si="79"/>
        <v>0.41166080555668449</v>
      </c>
      <c r="CT45" s="221">
        <f t="shared" ca="1" si="80"/>
        <v>0.79609094702951522</v>
      </c>
      <c r="CU45" s="222">
        <f t="shared" ca="1" si="81"/>
        <v>0.55550089167511518</v>
      </c>
      <c r="CW45" s="219">
        <f t="shared" ca="1" si="43"/>
        <v>1.8036823663379384</v>
      </c>
      <c r="CX45" s="221">
        <f t="shared" ca="1" si="44"/>
        <v>1.1598556205074333</v>
      </c>
      <c r="CY45" s="219">
        <f t="shared" ca="1" si="45"/>
        <v>0.69426164780205313</v>
      </c>
      <c r="CZ45" s="219">
        <f t="shared" ca="1" si="46"/>
        <v>5.5815256026367374E-2</v>
      </c>
      <c r="DA45" s="225">
        <f t="shared" ca="1" si="47"/>
        <v>2646.0007942861421</v>
      </c>
      <c r="DB45" s="226"/>
      <c r="DC45" s="225">
        <f t="shared" ca="1" si="48"/>
        <v>2694755.6853321488</v>
      </c>
    </row>
    <row r="46" spans="1:107" ht="14.4" x14ac:dyDescent="0.3">
      <c r="A46" s="207"/>
      <c r="B46" s="207"/>
      <c r="C46" s="234"/>
      <c r="D46" s="209" t="s">
        <v>295</v>
      </c>
      <c r="E46" s="234"/>
      <c r="F46" s="234"/>
      <c r="G46" s="234"/>
      <c r="H46" s="234"/>
      <c r="I46" s="207"/>
      <c r="J46" s="207"/>
      <c r="K46" s="207">
        <v>1.42</v>
      </c>
      <c r="L46" s="207">
        <v>9.1999999999999998E-3</v>
      </c>
      <c r="M46" s="207">
        <v>0.16300000000000001</v>
      </c>
      <c r="N46" s="207">
        <v>7.1000000000000004E-3</v>
      </c>
      <c r="O46" s="209">
        <f t="shared" si="25"/>
        <v>1.5203443000000001E-2</v>
      </c>
      <c r="P46" s="237"/>
      <c r="Q46" s="207">
        <v>1.82E-3</v>
      </c>
      <c r="R46" s="207"/>
      <c r="S46" s="207">
        <v>1.57E-3</v>
      </c>
      <c r="T46" s="207">
        <v>9.6500000000000004E-4</v>
      </c>
      <c r="U46" s="207"/>
      <c r="V46" s="234"/>
      <c r="W46" s="207"/>
      <c r="X46" s="213"/>
      <c r="Y46" s="213"/>
      <c r="Z46" s="207">
        <v>4.1200000000000004E-3</v>
      </c>
      <c r="AA46" s="207"/>
      <c r="AB46" s="207"/>
      <c r="AC46" s="237"/>
      <c r="AD46" s="234"/>
      <c r="AE46" s="207"/>
      <c r="AF46" s="207"/>
      <c r="AG46" s="207" t="str">
        <f t="shared" ca="1" si="85"/>
        <v>W_ID_012_FS_001</v>
      </c>
      <c r="AH46" s="207"/>
      <c r="AI46" s="207"/>
      <c r="AJ46" s="207"/>
      <c r="AK46" s="207"/>
      <c r="AL46" s="207">
        <f t="shared" ca="1" si="83"/>
        <v>0</v>
      </c>
      <c r="AM46" s="237"/>
      <c r="AN46" s="207">
        <f t="shared" ca="1" si="84"/>
        <v>1.42</v>
      </c>
      <c r="AO46" s="207">
        <f t="shared" ca="1" si="84"/>
        <v>9.1999999999999998E-3</v>
      </c>
      <c r="AP46" s="207">
        <f t="shared" ca="1" si="84"/>
        <v>0.16300000000000001</v>
      </c>
      <c r="AQ46" s="207">
        <f t="shared" ca="1" si="84"/>
        <v>7.1000000000000004E-3</v>
      </c>
      <c r="AR46" s="207">
        <f t="shared" ca="1" si="84"/>
        <v>1.5203443000000001E-2</v>
      </c>
      <c r="AS46" s="207">
        <f t="shared" ca="1" si="84"/>
        <v>0</v>
      </c>
      <c r="AT46" s="207">
        <f t="shared" ca="1" si="84"/>
        <v>1.82E-3</v>
      </c>
      <c r="AU46" s="207">
        <f t="shared" ca="1" si="84"/>
        <v>0</v>
      </c>
      <c r="AV46" s="207">
        <f t="shared" ca="1" si="84"/>
        <v>1.57E-3</v>
      </c>
      <c r="AW46" s="207">
        <f t="shared" ca="1" si="84"/>
        <v>9.6500000000000004E-4</v>
      </c>
      <c r="AX46" s="207">
        <f t="shared" ca="1" si="84"/>
        <v>0</v>
      </c>
      <c r="AY46" s="207"/>
      <c r="AZ46" s="207">
        <f t="shared" ca="1" si="84"/>
        <v>0</v>
      </c>
      <c r="BA46" s="207">
        <f t="shared" ca="1" si="84"/>
        <v>0</v>
      </c>
      <c r="BB46" s="207">
        <f t="shared" ca="1" si="84"/>
        <v>0</v>
      </c>
      <c r="BC46" s="207">
        <f t="shared" ca="1" si="84"/>
        <v>4.1200000000000004E-3</v>
      </c>
      <c r="BD46" s="207"/>
      <c r="BE46" s="207">
        <f t="shared" ca="1" si="82"/>
        <v>0</v>
      </c>
      <c r="BF46" s="207">
        <f t="shared" ca="1" si="82"/>
        <v>0</v>
      </c>
      <c r="BG46" s="207"/>
      <c r="BH46" s="207">
        <f t="shared" ca="1" si="3"/>
        <v>0</v>
      </c>
      <c r="BI46" s="207">
        <f t="shared" ca="1" si="27"/>
        <v>99</v>
      </c>
      <c r="BJ46" s="207"/>
      <c r="BK46" s="217">
        <f t="shared" ca="1" si="53"/>
        <v>7.0722989999999999E-2</v>
      </c>
      <c r="BL46" s="217">
        <f t="shared" ca="1" si="54"/>
        <v>9.9845949999999989E-5</v>
      </c>
      <c r="BM46" s="218">
        <f t="shared" ca="1" si="31"/>
        <v>0.99718040237557037</v>
      </c>
      <c r="BO46" s="220">
        <f t="shared" ca="1" si="56"/>
        <v>1</v>
      </c>
      <c r="BP46" s="220">
        <f t="shared" ca="1" si="57"/>
        <v>0</v>
      </c>
      <c r="BQ46" s="220">
        <f t="shared" ca="1" si="58"/>
        <v>0</v>
      </c>
      <c r="BR46" s="221">
        <f t="shared" ca="1" si="59"/>
        <v>0.57740000000000002</v>
      </c>
      <c r="BS46" s="222">
        <f t="shared" ca="1" si="60"/>
        <v>1</v>
      </c>
      <c r="BT46" s="220">
        <f t="shared" ca="1" si="61"/>
        <v>1</v>
      </c>
      <c r="BU46" s="220">
        <f t="shared" ca="1" si="62"/>
        <v>0</v>
      </c>
      <c r="BV46" s="220">
        <f t="shared" ca="1" si="63"/>
        <v>0</v>
      </c>
      <c r="BW46" s="221">
        <f t="shared" ca="1" si="64"/>
        <v>0.57740000000000002</v>
      </c>
      <c r="BX46" s="222">
        <f t="shared" ca="1" si="55"/>
        <v>1</v>
      </c>
      <c r="BY46" s="220" t="e">
        <f t="shared" ca="1" si="65"/>
        <v>#DIV/0!</v>
      </c>
      <c r="BZ46" s="220" t="e">
        <f t="shared" ca="1" si="66"/>
        <v>#DIV/0!</v>
      </c>
      <c r="CA46" s="220" t="e">
        <f t="shared" ca="1" si="67"/>
        <v>#DIV/0!</v>
      </c>
      <c r="CB46" s="221" t="e">
        <f t="shared" ca="1" si="68"/>
        <v>#DIV/0!</v>
      </c>
      <c r="CC46" s="222">
        <f t="shared" ca="1" si="69"/>
        <v>-1</v>
      </c>
      <c r="CD46" s="220">
        <f t="shared" ca="1" si="70"/>
        <v>0.41791044776119407</v>
      </c>
      <c r="CE46" s="220">
        <f t="shared" ca="1" si="71"/>
        <v>0.36050516647531577</v>
      </c>
      <c r="CF46" s="220">
        <f t="shared" ca="1" si="72"/>
        <v>0.22158438576349027</v>
      </c>
      <c r="CG46" s="221">
        <f t="shared" ca="1" si="73"/>
        <v>0.4971649827784157</v>
      </c>
      <c r="CH46" s="222">
        <f t="shared" ca="1" si="74"/>
        <v>0.41791044776119407</v>
      </c>
      <c r="CI46" s="223" t="e">
        <f t="shared" ca="1" si="49"/>
        <v>#REF!</v>
      </c>
      <c r="CJ46" s="223" t="e">
        <f t="shared" ca="1" si="36"/>
        <v>#REF!</v>
      </c>
      <c r="CK46" s="223" t="e">
        <f t="shared" ca="1" si="37"/>
        <v>#REF!</v>
      </c>
      <c r="CL46" s="227" t="e">
        <f t="shared" ca="1" si="38"/>
        <v>#REF!</v>
      </c>
      <c r="CM46" s="220" t="e">
        <f t="shared" ca="1" si="39"/>
        <v>#REF!</v>
      </c>
      <c r="CN46" s="220" t="e">
        <f t="shared" ca="1" si="40"/>
        <v>#REF!</v>
      </c>
      <c r="CO46" s="221" t="e">
        <f t="shared" ca="1" si="75"/>
        <v>#REF!</v>
      </c>
      <c r="CP46" s="222">
        <f t="shared" ca="1" si="76"/>
        <v>-1</v>
      </c>
      <c r="CQ46" s="220">
        <f t="shared" ca="1" si="77"/>
        <v>1.6555230199900621E-2</v>
      </c>
      <c r="CR46" s="220">
        <f t="shared" ca="1" si="78"/>
        <v>1.0725923791484911E-3</v>
      </c>
      <c r="CS46" s="220">
        <f t="shared" ca="1" si="79"/>
        <v>0.98237217742095084</v>
      </c>
      <c r="CT46" s="221">
        <f t="shared" ca="1" si="80"/>
        <v>1.1439041431853947</v>
      </c>
      <c r="CU46" s="222">
        <f t="shared" ca="1" si="81"/>
        <v>1.6555230199900621E-2</v>
      </c>
      <c r="CW46" s="219">
        <f t="shared" ca="1" si="43"/>
        <v>-1.9236826940279652</v>
      </c>
      <c r="CX46" s="221">
        <f t="shared" ca="1" si="44"/>
        <v>-3.2846119497128474</v>
      </c>
      <c r="CY46" s="219">
        <f t="shared" ca="1" si="45"/>
        <v>0.30341880341880345</v>
      </c>
      <c r="CZ46" s="219">
        <f t="shared" ca="1" si="46"/>
        <v>6.0846560846560843E-2</v>
      </c>
      <c r="DA46" s="225">
        <f t="shared" ca="1" si="47"/>
        <v>-182.24590058693093</v>
      </c>
      <c r="DB46" s="226"/>
      <c r="DC46" s="225">
        <f t="shared" ca="1" si="48"/>
        <v>38.59328810798084</v>
      </c>
    </row>
    <row r="47" spans="1:107" ht="14.4" x14ac:dyDescent="0.3">
      <c r="A47" s="207"/>
      <c r="B47" s="207"/>
      <c r="C47" s="234"/>
      <c r="D47" s="207" t="s">
        <v>320</v>
      </c>
      <c r="E47" s="234"/>
      <c r="F47" s="234"/>
      <c r="G47" s="234"/>
      <c r="H47" s="234"/>
      <c r="I47" s="207">
        <v>6.44</v>
      </c>
      <c r="J47" s="207">
        <v>6.44</v>
      </c>
      <c r="K47" s="207">
        <v>32700.000000000004</v>
      </c>
      <c r="L47" s="207">
        <v>190</v>
      </c>
      <c r="M47" s="207">
        <v>4370</v>
      </c>
      <c r="N47" s="207">
        <v>933</v>
      </c>
      <c r="O47" s="209">
        <f t="shared" si="25"/>
        <v>1997.8608899999999</v>
      </c>
      <c r="P47" s="237"/>
      <c r="Q47" s="207">
        <v>61330</v>
      </c>
      <c r="R47" s="207"/>
      <c r="S47" s="207">
        <v>155</v>
      </c>
      <c r="T47" s="207">
        <v>176</v>
      </c>
      <c r="U47" s="207"/>
      <c r="V47" s="234"/>
      <c r="W47" s="207"/>
      <c r="X47" s="213"/>
      <c r="Y47" s="213"/>
      <c r="Z47" s="207">
        <v>363</v>
      </c>
      <c r="AA47" s="207"/>
      <c r="AB47" s="207">
        <v>24.5</v>
      </c>
      <c r="AC47" s="237"/>
      <c r="AD47" s="234"/>
      <c r="AE47" s="207"/>
      <c r="AF47" s="207"/>
      <c r="AG47" s="207" t="str">
        <f t="shared" ca="1" si="85"/>
        <v>W_ID_012_FS_002</v>
      </c>
      <c r="AH47" s="207"/>
      <c r="AI47" s="207"/>
      <c r="AJ47" s="207"/>
      <c r="AK47" s="207"/>
      <c r="AL47" s="207">
        <f t="shared" ca="1" si="83"/>
        <v>6.44</v>
      </c>
      <c r="AM47" s="237"/>
      <c r="AN47" s="207">
        <f t="shared" ca="1" si="84"/>
        <v>32700.000000000004</v>
      </c>
      <c r="AO47" s="207">
        <f t="shared" ca="1" si="84"/>
        <v>190</v>
      </c>
      <c r="AP47" s="207">
        <f t="shared" ca="1" si="84"/>
        <v>4370</v>
      </c>
      <c r="AQ47" s="207">
        <f t="shared" ca="1" si="84"/>
        <v>933</v>
      </c>
      <c r="AR47" s="207">
        <f t="shared" ca="1" si="84"/>
        <v>1997.8608899999999</v>
      </c>
      <c r="AS47" s="207">
        <f t="shared" ca="1" si="84"/>
        <v>0</v>
      </c>
      <c r="AT47" s="207">
        <f t="shared" ca="1" si="84"/>
        <v>61330</v>
      </c>
      <c r="AU47" s="207">
        <f t="shared" ca="1" si="84"/>
        <v>0</v>
      </c>
      <c r="AV47" s="207">
        <f t="shared" ca="1" si="84"/>
        <v>155</v>
      </c>
      <c r="AW47" s="207">
        <f t="shared" ca="1" si="84"/>
        <v>176</v>
      </c>
      <c r="AX47" s="207">
        <f t="shared" ca="1" si="84"/>
        <v>0</v>
      </c>
      <c r="AY47" s="207"/>
      <c r="AZ47" s="207">
        <f t="shared" ca="1" si="84"/>
        <v>0</v>
      </c>
      <c r="BA47" s="207">
        <f t="shared" ca="1" si="84"/>
        <v>0</v>
      </c>
      <c r="BB47" s="207">
        <f t="shared" ca="1" si="84"/>
        <v>0</v>
      </c>
      <c r="BC47" s="207">
        <f t="shared" ca="1" si="84"/>
        <v>363</v>
      </c>
      <c r="BD47" s="207"/>
      <c r="BE47" s="207">
        <f t="shared" ca="1" si="82"/>
        <v>24.5</v>
      </c>
      <c r="BF47" s="207">
        <f t="shared" ca="1" si="82"/>
        <v>0</v>
      </c>
      <c r="BG47" s="207"/>
      <c r="BH47" s="207">
        <f t="shared" ca="1" si="3"/>
        <v>0</v>
      </c>
      <c r="BI47" s="207">
        <f t="shared" ca="1" si="27"/>
        <v>99</v>
      </c>
      <c r="BJ47" s="207"/>
      <c r="BK47" s="217">
        <f t="shared" ca="1" si="53"/>
        <v>1723.4363801734305</v>
      </c>
      <c r="BL47" s="217">
        <f t="shared" ca="1" si="54"/>
        <v>1736.2310399999999</v>
      </c>
      <c r="BM47" s="218">
        <f t="shared" ca="1" si="31"/>
        <v>-3.6982340417935316E-3</v>
      </c>
      <c r="BO47" s="220">
        <f t="shared" ca="1" si="56"/>
        <v>1</v>
      </c>
      <c r="BP47" s="220">
        <f t="shared" ca="1" si="57"/>
        <v>0</v>
      </c>
      <c r="BQ47" s="220">
        <f t="shared" ca="1" si="58"/>
        <v>0</v>
      </c>
      <c r="BR47" s="221">
        <f t="shared" ca="1" si="59"/>
        <v>0.57740000000000002</v>
      </c>
      <c r="BS47" s="222">
        <f t="shared" ca="1" si="60"/>
        <v>1</v>
      </c>
      <c r="BT47" s="220">
        <f t="shared" ca="1" si="61"/>
        <v>1</v>
      </c>
      <c r="BU47" s="220">
        <f t="shared" ca="1" si="62"/>
        <v>0</v>
      </c>
      <c r="BV47" s="220">
        <f t="shared" ca="1" si="63"/>
        <v>0</v>
      </c>
      <c r="BW47" s="221">
        <f t="shared" ca="1" si="64"/>
        <v>0.57740000000000002</v>
      </c>
      <c r="BX47" s="222">
        <f t="shared" ca="1" si="55"/>
        <v>1</v>
      </c>
      <c r="BY47" s="220" t="e">
        <f t="shared" ca="1" si="65"/>
        <v>#DIV/0!</v>
      </c>
      <c r="BZ47" s="220" t="e">
        <f t="shared" ca="1" si="66"/>
        <v>#DIV/0!</v>
      </c>
      <c r="CA47" s="220" t="e">
        <f t="shared" ca="1" si="67"/>
        <v>#DIV/0!</v>
      </c>
      <c r="CB47" s="221" t="e">
        <f t="shared" ca="1" si="68"/>
        <v>#DIV/0!</v>
      </c>
      <c r="CC47" s="222">
        <f t="shared" ca="1" si="69"/>
        <v>-1</v>
      </c>
      <c r="CD47" s="220">
        <f t="shared" ca="1" si="70"/>
        <v>0.99463193915116521</v>
      </c>
      <c r="CE47" s="220">
        <f t="shared" ca="1" si="71"/>
        <v>2.5137445062519258E-3</v>
      </c>
      <c r="CF47" s="220">
        <f t="shared" ca="1" si="72"/>
        <v>2.8543163425828319E-3</v>
      </c>
      <c r="CG47" s="221">
        <f t="shared" ca="1" si="73"/>
        <v>0.57759636074666321</v>
      </c>
      <c r="CH47" s="222">
        <f t="shared" ca="1" si="74"/>
        <v>0.99463193915116521</v>
      </c>
      <c r="CI47" s="223" t="e">
        <f t="shared" ca="1" si="49"/>
        <v>#REF!</v>
      </c>
      <c r="CJ47" s="223" t="e">
        <f t="shared" ca="1" si="36"/>
        <v>#REF!</v>
      </c>
      <c r="CK47" s="223" t="e">
        <f t="shared" ca="1" si="37"/>
        <v>#REF!</v>
      </c>
      <c r="CL47" s="227" t="e">
        <f t="shared" ca="1" si="38"/>
        <v>#REF!</v>
      </c>
      <c r="CM47" s="220" t="e">
        <f t="shared" ca="1" si="39"/>
        <v>#REF!</v>
      </c>
      <c r="CN47" s="220" t="e">
        <f t="shared" ca="1" si="40"/>
        <v>#REF!</v>
      </c>
      <c r="CO47" s="221" t="e">
        <f t="shared" ca="1" si="75"/>
        <v>#REF!</v>
      </c>
      <c r="CP47" s="222">
        <f t="shared" ca="1" si="76"/>
        <v>-1</v>
      </c>
      <c r="CQ47" s="220">
        <f t="shared" ca="1" si="77"/>
        <v>0.50195679722780639</v>
      </c>
      <c r="CR47" s="220">
        <f t="shared" ca="1" si="78"/>
        <v>2.9165685465835842E-2</v>
      </c>
      <c r="CS47" s="220">
        <f t="shared" ca="1" si="79"/>
        <v>0.46887751730635779</v>
      </c>
      <c r="CT47" s="221">
        <f t="shared" ca="1" si="80"/>
        <v>0.83124272395298682</v>
      </c>
      <c r="CU47" s="222">
        <f t="shared" ca="1" si="81"/>
        <v>0.50195679722780639</v>
      </c>
      <c r="CW47" s="219">
        <f t="shared" ca="1" si="43"/>
        <v>1.5876255581591576</v>
      </c>
      <c r="CX47" s="221">
        <f t="shared" ca="1" si="44"/>
        <v>0.9170257649352358</v>
      </c>
      <c r="CY47" s="219">
        <f t="shared" ca="1" si="45"/>
        <v>0.68102189781021893</v>
      </c>
      <c r="CZ47" s="219">
        <f t="shared" ca="1" si="46"/>
        <v>5.4913294797687862E-2</v>
      </c>
      <c r="DA47" s="225">
        <f t="shared" ca="1" si="47"/>
        <v>1848.8388534707906</v>
      </c>
      <c r="DB47" s="226"/>
      <c r="DC47" s="225">
        <f t="shared" ca="1" si="48"/>
        <v>588549.35089503508</v>
      </c>
    </row>
    <row r="48" spans="1:107" ht="14.4" x14ac:dyDescent="0.3">
      <c r="A48" s="207"/>
      <c r="B48" s="207"/>
      <c r="C48" s="234"/>
      <c r="D48" s="209" t="s">
        <v>296</v>
      </c>
      <c r="E48" s="234"/>
      <c r="F48" s="234"/>
      <c r="G48" s="234"/>
      <c r="H48" s="234"/>
      <c r="I48" s="207">
        <v>6.4</v>
      </c>
      <c r="J48" s="207">
        <v>6.4</v>
      </c>
      <c r="K48" s="207">
        <v>34280000</v>
      </c>
      <c r="L48" s="207">
        <v>168900</v>
      </c>
      <c r="M48" s="207">
        <v>3631000</v>
      </c>
      <c r="N48" s="207">
        <v>1052000</v>
      </c>
      <c r="O48" s="209">
        <f t="shared" si="25"/>
        <v>2252679.16</v>
      </c>
      <c r="P48" s="237"/>
      <c r="Q48" s="207">
        <v>62900</v>
      </c>
      <c r="R48" s="207"/>
      <c r="S48" s="207"/>
      <c r="T48" s="207">
        <v>165</v>
      </c>
      <c r="U48" s="207"/>
      <c r="V48" s="234"/>
      <c r="W48" s="207"/>
      <c r="X48" s="213"/>
      <c r="Y48" s="213"/>
      <c r="Z48" s="207">
        <v>402200</v>
      </c>
      <c r="AA48" s="207">
        <v>27940</v>
      </c>
      <c r="AB48" s="207">
        <v>41630</v>
      </c>
      <c r="AC48" s="237"/>
      <c r="AD48" s="234"/>
      <c r="AE48" s="207"/>
      <c r="AF48" s="207"/>
      <c r="AG48" s="207" t="str">
        <f t="shared" ca="1" si="85"/>
        <v>W_ID_013_FS_001</v>
      </c>
      <c r="AH48" s="207"/>
      <c r="AI48" s="207"/>
      <c r="AJ48" s="207"/>
      <c r="AK48" s="207"/>
      <c r="AL48" s="207">
        <f t="shared" ca="1" si="83"/>
        <v>6.4</v>
      </c>
      <c r="AM48" s="237"/>
      <c r="AN48" s="207">
        <f t="shared" ca="1" si="84"/>
        <v>34280000</v>
      </c>
      <c r="AO48" s="207">
        <f t="shared" ca="1" si="84"/>
        <v>168900</v>
      </c>
      <c r="AP48" s="207">
        <f t="shared" ca="1" si="84"/>
        <v>3631000</v>
      </c>
      <c r="AQ48" s="207">
        <f t="shared" ca="1" si="84"/>
        <v>1052000</v>
      </c>
      <c r="AR48" s="207">
        <f t="shared" ca="1" si="84"/>
        <v>2252679.16</v>
      </c>
      <c r="AS48" s="207">
        <f t="shared" ca="1" si="84"/>
        <v>0</v>
      </c>
      <c r="AT48" s="207">
        <f t="shared" ca="1" si="84"/>
        <v>62900</v>
      </c>
      <c r="AU48" s="207">
        <f t="shared" ca="1" si="84"/>
        <v>0</v>
      </c>
      <c r="AV48" s="207">
        <f t="shared" ca="1" si="84"/>
        <v>0</v>
      </c>
      <c r="AW48" s="207">
        <f t="shared" ca="1" si="84"/>
        <v>165</v>
      </c>
      <c r="AX48" s="207">
        <f t="shared" ca="1" si="84"/>
        <v>0</v>
      </c>
      <c r="AY48" s="207"/>
      <c r="AZ48" s="207">
        <f t="shared" ca="1" si="84"/>
        <v>0</v>
      </c>
      <c r="BA48" s="207">
        <f t="shared" ca="1" si="84"/>
        <v>0</v>
      </c>
      <c r="BB48" s="207">
        <f t="shared" ca="1" si="84"/>
        <v>0</v>
      </c>
      <c r="BC48" s="207">
        <f t="shared" ca="1" si="84"/>
        <v>402200</v>
      </c>
      <c r="BD48" s="207"/>
      <c r="BE48" s="207">
        <f t="shared" ca="1" si="82"/>
        <v>41630</v>
      </c>
      <c r="BF48" s="207">
        <f t="shared" ca="1" si="82"/>
        <v>0</v>
      </c>
      <c r="BG48" s="207"/>
      <c r="BH48" s="207">
        <f t="shared" ca="1" si="3"/>
        <v>0</v>
      </c>
      <c r="BI48" s="207">
        <f t="shared" ca="1" si="27"/>
        <v>99</v>
      </c>
      <c r="BJ48" s="207"/>
      <c r="BK48" s="217">
        <f t="shared" ca="1" si="53"/>
        <v>1765459.5569949222</v>
      </c>
      <c r="BL48" s="217">
        <f t="shared" ca="1" si="54"/>
        <v>1777.1133499999999</v>
      </c>
      <c r="BM48" s="218">
        <f t="shared" ca="1" si="31"/>
        <v>0.99798882245958243</v>
      </c>
      <c r="BO48" s="220">
        <f t="shared" ca="1" si="56"/>
        <v>1</v>
      </c>
      <c r="BP48" s="220">
        <f t="shared" ca="1" si="57"/>
        <v>0</v>
      </c>
      <c r="BQ48" s="220">
        <f t="shared" ca="1" si="58"/>
        <v>0</v>
      </c>
      <c r="BR48" s="221">
        <f t="shared" ca="1" si="59"/>
        <v>0.57740000000000002</v>
      </c>
      <c r="BS48" s="222">
        <f t="shared" ca="1" si="60"/>
        <v>1</v>
      </c>
      <c r="BT48" s="220">
        <f t="shared" ca="1" si="61"/>
        <v>1</v>
      </c>
      <c r="BU48" s="220">
        <f t="shared" ca="1" si="62"/>
        <v>0</v>
      </c>
      <c r="BV48" s="220">
        <f t="shared" ca="1" si="63"/>
        <v>0</v>
      </c>
      <c r="BW48" s="221">
        <f t="shared" ca="1" si="64"/>
        <v>0.57740000000000002</v>
      </c>
      <c r="BX48" s="222">
        <f t="shared" ca="1" si="55"/>
        <v>1</v>
      </c>
      <c r="BY48" s="220" t="e">
        <f t="shared" ca="1" si="65"/>
        <v>#DIV/0!</v>
      </c>
      <c r="BZ48" s="220" t="e">
        <f t="shared" ca="1" si="66"/>
        <v>#DIV/0!</v>
      </c>
      <c r="CA48" s="220" t="e">
        <f t="shared" ca="1" si="67"/>
        <v>#DIV/0!</v>
      </c>
      <c r="CB48" s="221" t="e">
        <f t="shared" ca="1" si="68"/>
        <v>#DIV/0!</v>
      </c>
      <c r="CC48" s="222">
        <f t="shared" ca="1" si="69"/>
        <v>-1</v>
      </c>
      <c r="CD48" s="220">
        <f t="shared" ca="1" si="70"/>
        <v>0.99738365178783794</v>
      </c>
      <c r="CE48" s="220">
        <f t="shared" ca="1" si="71"/>
        <v>0</v>
      </c>
      <c r="CF48" s="220">
        <f t="shared" ca="1" si="72"/>
        <v>2.616348212162055E-3</v>
      </c>
      <c r="CG48" s="221">
        <f t="shared" ca="1" si="73"/>
        <v>0.57891041782288122</v>
      </c>
      <c r="CH48" s="222">
        <f t="shared" ca="1" si="74"/>
        <v>0.99738365178783794</v>
      </c>
      <c r="CI48" s="223" t="e">
        <f t="shared" ca="1" si="49"/>
        <v>#REF!</v>
      </c>
      <c r="CJ48" s="223" t="e">
        <f t="shared" ca="1" si="36"/>
        <v>#REF!</v>
      </c>
      <c r="CK48" s="223" t="e">
        <f t="shared" ca="1" si="37"/>
        <v>#REF!</v>
      </c>
      <c r="CL48" s="227" t="e">
        <f t="shared" ca="1" si="38"/>
        <v>#REF!</v>
      </c>
      <c r="CM48" s="220" t="e">
        <f t="shared" ca="1" si="39"/>
        <v>#REF!</v>
      </c>
      <c r="CN48" s="220" t="e">
        <f t="shared" ca="1" si="40"/>
        <v>#REF!</v>
      </c>
      <c r="CO48" s="221" t="e">
        <f t="shared" ca="1" si="75"/>
        <v>#REF!</v>
      </c>
      <c r="CP48" s="222">
        <f t="shared" ca="1" si="76"/>
        <v>-1</v>
      </c>
      <c r="CQ48" s="220">
        <f t="shared" ca="1" si="77"/>
        <v>0.9266199570155117</v>
      </c>
      <c r="CR48" s="220">
        <f t="shared" ca="1" si="78"/>
        <v>4.5655224836616083E-2</v>
      </c>
      <c r="CS48" s="220">
        <f t="shared" ca="1" si="79"/>
        <v>2.7724818147872188E-2</v>
      </c>
      <c r="CT48" s="221">
        <f t="shared" ca="1" si="80"/>
        <v>0.56704421069610444</v>
      </c>
      <c r="CU48" s="222">
        <f t="shared" ca="1" si="81"/>
        <v>0.9266199570155117</v>
      </c>
      <c r="CW48" s="219">
        <f t="shared" ca="1" si="43"/>
        <v>4.4332435593242971</v>
      </c>
      <c r="CX48" s="221">
        <f t="shared" ca="1" si="44"/>
        <v>3.895233050229125</v>
      </c>
      <c r="CY48" s="219">
        <f t="shared" ca="1" si="45"/>
        <v>0.74341035969189462</v>
      </c>
      <c r="CZ48" s="219">
        <f t="shared" ca="1" si="46"/>
        <v>4.6957101948900445E-2</v>
      </c>
      <c r="DA48" s="225">
        <f t="shared" ca="1" si="47"/>
        <v>3617880156841.1055</v>
      </c>
      <c r="DB48" s="226"/>
      <c r="DC48" s="225">
        <f t="shared" ca="1" si="48"/>
        <v>1.1672777801741239E+43</v>
      </c>
    </row>
    <row r="49" spans="1:107" ht="14.4" x14ac:dyDescent="0.3">
      <c r="A49" s="207"/>
      <c r="B49" s="207"/>
      <c r="C49" s="234"/>
      <c r="D49" s="207" t="s">
        <v>321</v>
      </c>
      <c r="E49" s="234"/>
      <c r="F49" s="234"/>
      <c r="G49" s="234"/>
      <c r="H49" s="234"/>
      <c r="I49" s="207">
        <v>6.25</v>
      </c>
      <c r="J49" s="207">
        <v>6.25</v>
      </c>
      <c r="K49" s="207">
        <v>33000</v>
      </c>
      <c r="L49" s="207">
        <v>192</v>
      </c>
      <c r="M49" s="207">
        <v>4366</v>
      </c>
      <c r="N49" s="207">
        <v>935</v>
      </c>
      <c r="O49" s="209">
        <f t="shared" si="25"/>
        <v>2002.14355</v>
      </c>
      <c r="P49" s="237"/>
      <c r="Q49" s="207">
        <v>61685</v>
      </c>
      <c r="R49" s="207"/>
      <c r="S49" s="207">
        <v>175</v>
      </c>
      <c r="T49" s="207">
        <v>183</v>
      </c>
      <c r="U49" s="207"/>
      <c r="V49" s="234"/>
      <c r="W49" s="207"/>
      <c r="X49" s="213"/>
      <c r="Y49" s="213"/>
      <c r="Z49" s="207">
        <v>364</v>
      </c>
      <c r="AA49" s="207"/>
      <c r="AB49" s="207">
        <v>27.25</v>
      </c>
      <c r="AC49" s="237"/>
      <c r="AD49" s="234"/>
      <c r="AE49" s="207"/>
      <c r="AF49" s="207"/>
      <c r="AG49" s="207" t="str">
        <f t="shared" ca="1" si="85"/>
        <v>W_ID_013_FS_002</v>
      </c>
      <c r="AH49" s="207"/>
      <c r="AI49" s="207"/>
      <c r="AJ49" s="207"/>
      <c r="AK49" s="207"/>
      <c r="AL49" s="207">
        <f t="shared" ca="1" si="83"/>
        <v>6.25</v>
      </c>
      <c r="AM49" s="237"/>
      <c r="AN49" s="207">
        <f t="shared" ca="1" si="84"/>
        <v>33000</v>
      </c>
      <c r="AO49" s="207">
        <f t="shared" ca="1" si="84"/>
        <v>192</v>
      </c>
      <c r="AP49" s="207">
        <f t="shared" ca="1" si="84"/>
        <v>4366</v>
      </c>
      <c r="AQ49" s="207">
        <f t="shared" ca="1" si="84"/>
        <v>935</v>
      </c>
      <c r="AR49" s="207">
        <f t="shared" ca="1" si="84"/>
        <v>2002.14355</v>
      </c>
      <c r="AS49" s="207">
        <f t="shared" ca="1" si="84"/>
        <v>0</v>
      </c>
      <c r="AT49" s="207">
        <f t="shared" ca="1" si="84"/>
        <v>61685</v>
      </c>
      <c r="AU49" s="207">
        <f t="shared" ca="1" si="84"/>
        <v>0</v>
      </c>
      <c r="AV49" s="207">
        <f t="shared" ca="1" si="84"/>
        <v>175</v>
      </c>
      <c r="AW49" s="207">
        <f t="shared" ca="1" si="84"/>
        <v>183</v>
      </c>
      <c r="AX49" s="207">
        <f t="shared" ca="1" si="84"/>
        <v>0</v>
      </c>
      <c r="AY49" s="207"/>
      <c r="AZ49" s="207">
        <f t="shared" ca="1" si="84"/>
        <v>0</v>
      </c>
      <c r="BA49" s="207">
        <f t="shared" ca="1" si="84"/>
        <v>0</v>
      </c>
      <c r="BB49" s="207">
        <f t="shared" ca="1" si="84"/>
        <v>0</v>
      </c>
      <c r="BC49" s="207">
        <f t="shared" ca="1" si="84"/>
        <v>364</v>
      </c>
      <c r="BD49" s="207"/>
      <c r="BE49" s="207">
        <f t="shared" ca="1" si="82"/>
        <v>27.25</v>
      </c>
      <c r="BF49" s="207">
        <f t="shared" ca="1" si="82"/>
        <v>0</v>
      </c>
      <c r="BG49" s="207"/>
      <c r="BH49" s="207">
        <f t="shared" ca="1" si="3"/>
        <v>0</v>
      </c>
      <c r="BI49" s="207">
        <f t="shared" ca="1" si="27"/>
        <v>99</v>
      </c>
      <c r="BJ49" s="207"/>
      <c r="BK49" s="217">
        <f t="shared" ca="1" si="53"/>
        <v>1736.6503678425945</v>
      </c>
      <c r="BL49" s="217">
        <f t="shared" ca="1" si="54"/>
        <v>1746.7767199999998</v>
      </c>
      <c r="BM49" s="218">
        <f t="shared" ca="1" si="31"/>
        <v>-2.907008501124372E-3</v>
      </c>
      <c r="BO49" s="220">
        <f t="shared" ca="1" si="56"/>
        <v>1</v>
      </c>
      <c r="BP49" s="220">
        <f t="shared" ca="1" si="57"/>
        <v>0</v>
      </c>
      <c r="BQ49" s="220">
        <f t="shared" ca="1" si="58"/>
        <v>0</v>
      </c>
      <c r="BR49" s="221">
        <f t="shared" ca="1" si="59"/>
        <v>0.57740000000000002</v>
      </c>
      <c r="BS49" s="222">
        <f t="shared" ca="1" si="60"/>
        <v>1</v>
      </c>
      <c r="BT49" s="220">
        <f t="shared" ca="1" si="61"/>
        <v>1</v>
      </c>
      <c r="BU49" s="220">
        <f t="shared" ca="1" si="62"/>
        <v>0</v>
      </c>
      <c r="BV49" s="220">
        <f t="shared" ca="1" si="63"/>
        <v>0</v>
      </c>
      <c r="BW49" s="221">
        <f t="shared" ca="1" si="64"/>
        <v>0.57740000000000002</v>
      </c>
      <c r="BX49" s="222">
        <f t="shared" ca="1" si="55"/>
        <v>1</v>
      </c>
      <c r="BY49" s="220" t="e">
        <f t="shared" ca="1" si="65"/>
        <v>#DIV/0!</v>
      </c>
      <c r="BZ49" s="220" t="e">
        <f t="shared" ca="1" si="66"/>
        <v>#DIV/0!</v>
      </c>
      <c r="CA49" s="220" t="e">
        <f t="shared" ca="1" si="67"/>
        <v>#DIV/0!</v>
      </c>
      <c r="CB49" s="221" t="e">
        <f t="shared" ca="1" si="68"/>
        <v>#DIV/0!</v>
      </c>
      <c r="CC49" s="222">
        <f t="shared" ca="1" si="69"/>
        <v>-1</v>
      </c>
      <c r="CD49" s="220">
        <f t="shared" ca="1" si="70"/>
        <v>0.99422980835871899</v>
      </c>
      <c r="CE49" s="220">
        <f t="shared" ca="1" si="71"/>
        <v>2.820624405654143E-3</v>
      </c>
      <c r="CF49" s="220">
        <f t="shared" ca="1" si="72"/>
        <v>2.949567235626904E-3</v>
      </c>
      <c r="CG49" s="221">
        <f t="shared" ca="1" si="73"/>
        <v>0.57747415663330282</v>
      </c>
      <c r="CH49" s="222">
        <f t="shared" ca="1" si="74"/>
        <v>0.99422980835871899</v>
      </c>
      <c r="CI49" s="223" t="e">
        <f t="shared" ca="1" si="49"/>
        <v>#REF!</v>
      </c>
      <c r="CJ49" s="223" t="e">
        <f t="shared" ca="1" si="36"/>
        <v>#REF!</v>
      </c>
      <c r="CK49" s="223" t="e">
        <f t="shared" ca="1" si="37"/>
        <v>#REF!</v>
      </c>
      <c r="CL49" s="227" t="e">
        <f t="shared" ca="1" si="38"/>
        <v>#REF!</v>
      </c>
      <c r="CM49" s="220" t="e">
        <f t="shared" ca="1" si="39"/>
        <v>#REF!</v>
      </c>
      <c r="CN49" s="220" t="e">
        <f t="shared" ca="1" si="40"/>
        <v>#REF!</v>
      </c>
      <c r="CO49" s="221" t="e">
        <f t="shared" ca="1" si="75"/>
        <v>#REF!</v>
      </c>
      <c r="CP49" s="222">
        <f t="shared" ca="1" si="76"/>
        <v>-1</v>
      </c>
      <c r="CQ49" s="220">
        <f t="shared" ca="1" si="77"/>
        <v>0.50383394960956129</v>
      </c>
      <c r="CR49" s="220">
        <f t="shared" ca="1" si="78"/>
        <v>2.9313975250010841E-2</v>
      </c>
      <c r="CS49" s="220">
        <f t="shared" ca="1" si="79"/>
        <v>0.46685207514042792</v>
      </c>
      <c r="CT49" s="221">
        <f t="shared" ca="1" si="80"/>
        <v>0.82998781366921281</v>
      </c>
      <c r="CU49" s="222">
        <f t="shared" ca="1" si="81"/>
        <v>0.50383394960956129</v>
      </c>
      <c r="CW49" s="219">
        <f t="shared" ca="1" si="43"/>
        <v>1.5957908465345816</v>
      </c>
      <c r="CX49" s="221">
        <f t="shared" ca="1" si="44"/>
        <v>0.92651872603397889</v>
      </c>
      <c r="CY49" s="219">
        <f t="shared" ca="1" si="45"/>
        <v>0.68168562263050447</v>
      </c>
      <c r="CZ49" s="219">
        <f t="shared" ca="1" si="46"/>
        <v>5.4982817869415807E-2</v>
      </c>
      <c r="DA49" s="225">
        <f t="shared" ca="1" si="47"/>
        <v>1860.1339665095049</v>
      </c>
      <c r="DB49" s="226"/>
      <c r="DC49" s="225">
        <f t="shared" ca="1" si="48"/>
        <v>604087.22777220199</v>
      </c>
    </row>
    <row r="50" spans="1:107" ht="14.4" x14ac:dyDescent="0.3">
      <c r="A50" s="207"/>
      <c r="B50" s="207"/>
      <c r="C50" s="234"/>
      <c r="D50" s="209" t="s">
        <v>297</v>
      </c>
      <c r="E50" s="234"/>
      <c r="F50" s="234"/>
      <c r="G50" s="234"/>
      <c r="H50" s="234"/>
      <c r="I50" s="207">
        <v>6.1</v>
      </c>
      <c r="J50" s="207">
        <v>6.1</v>
      </c>
      <c r="K50" s="207">
        <v>33600</v>
      </c>
      <c r="L50" s="207">
        <v>224</v>
      </c>
      <c r="M50" s="207">
        <v>4850</v>
      </c>
      <c r="N50" s="207">
        <v>943</v>
      </c>
      <c r="O50" s="209">
        <f t="shared" si="25"/>
        <v>2019.2741899999999</v>
      </c>
      <c r="P50" s="237"/>
      <c r="Q50" s="207">
        <v>66645</v>
      </c>
      <c r="R50" s="207"/>
      <c r="S50" s="207">
        <v>155</v>
      </c>
      <c r="T50" s="207">
        <v>195</v>
      </c>
      <c r="U50" s="207"/>
      <c r="V50" s="234"/>
      <c r="W50" s="207"/>
      <c r="X50" s="213"/>
      <c r="Y50" s="213"/>
      <c r="Z50" s="207">
        <v>370</v>
      </c>
      <c r="AA50" s="207"/>
      <c r="AB50" s="207">
        <v>34</v>
      </c>
      <c r="AC50" s="237"/>
      <c r="AD50" s="234"/>
      <c r="AE50" s="207"/>
      <c r="AF50" s="207"/>
      <c r="AG50" s="207" t="str">
        <f t="shared" ca="1" si="85"/>
        <v>W_ID_014_FS_001</v>
      </c>
      <c r="AH50" s="207"/>
      <c r="AI50" s="207"/>
      <c r="AJ50" s="207"/>
      <c r="AK50" s="207"/>
      <c r="AL50" s="207">
        <f t="shared" ca="1" si="83"/>
        <v>6.1</v>
      </c>
      <c r="AM50" s="237"/>
      <c r="AN50" s="207">
        <f t="shared" ca="1" si="84"/>
        <v>33600</v>
      </c>
      <c r="AO50" s="207">
        <f t="shared" ca="1" si="84"/>
        <v>224</v>
      </c>
      <c r="AP50" s="207">
        <f t="shared" ca="1" si="84"/>
        <v>4850</v>
      </c>
      <c r="AQ50" s="207">
        <f t="shared" ca="1" si="84"/>
        <v>943</v>
      </c>
      <c r="AR50" s="207">
        <f t="shared" ca="1" si="84"/>
        <v>2019.2741899999999</v>
      </c>
      <c r="AS50" s="207">
        <f t="shared" ca="1" si="84"/>
        <v>0</v>
      </c>
      <c r="AT50" s="207">
        <f t="shared" ca="1" si="84"/>
        <v>66645</v>
      </c>
      <c r="AU50" s="207">
        <f t="shared" ca="1" si="84"/>
        <v>0</v>
      </c>
      <c r="AV50" s="207">
        <f t="shared" ca="1" si="84"/>
        <v>155</v>
      </c>
      <c r="AW50" s="207">
        <f t="shared" ca="1" si="84"/>
        <v>195</v>
      </c>
      <c r="AX50" s="207">
        <f t="shared" ca="1" si="84"/>
        <v>0</v>
      </c>
      <c r="AY50" s="207"/>
      <c r="AZ50" s="207">
        <f t="shared" ca="1" si="84"/>
        <v>0</v>
      </c>
      <c r="BA50" s="207">
        <f t="shared" ca="1" si="84"/>
        <v>0</v>
      </c>
      <c r="BB50" s="207">
        <f t="shared" ca="1" si="84"/>
        <v>0</v>
      </c>
      <c r="BC50" s="207">
        <f t="shared" ca="1" si="84"/>
        <v>370</v>
      </c>
      <c r="BD50" s="207"/>
      <c r="BE50" s="207">
        <f t="shared" ca="1" si="82"/>
        <v>34</v>
      </c>
      <c r="BF50" s="207">
        <f t="shared" ca="1" si="82"/>
        <v>0</v>
      </c>
      <c r="BG50" s="207"/>
      <c r="BH50" s="207">
        <f t="shared" ca="1" si="3"/>
        <v>0</v>
      </c>
      <c r="BI50" s="207">
        <f t="shared" ca="1" si="27"/>
        <v>99</v>
      </c>
      <c r="BJ50" s="207"/>
      <c r="BK50" s="217">
        <f t="shared" ca="1" si="53"/>
        <v>1788.7411279736084</v>
      </c>
      <c r="BL50" s="217">
        <f t="shared" ca="1" si="54"/>
        <v>1886.4785999999999</v>
      </c>
      <c r="BM50" s="218">
        <f t="shared" ca="1" si="31"/>
        <v>-2.6593640451609311E-2</v>
      </c>
      <c r="BO50" s="220">
        <f t="shared" ca="1" si="56"/>
        <v>1</v>
      </c>
      <c r="BP50" s="220">
        <f t="shared" ca="1" si="57"/>
        <v>0</v>
      </c>
      <c r="BQ50" s="220">
        <f t="shared" ca="1" si="58"/>
        <v>0</v>
      </c>
      <c r="BR50" s="221">
        <f t="shared" ca="1" si="59"/>
        <v>0.57740000000000002</v>
      </c>
      <c r="BS50" s="222">
        <f t="shared" ca="1" si="60"/>
        <v>1</v>
      </c>
      <c r="BT50" s="220">
        <f t="shared" ca="1" si="61"/>
        <v>1</v>
      </c>
      <c r="BU50" s="220">
        <f t="shared" ca="1" si="62"/>
        <v>0</v>
      </c>
      <c r="BV50" s="220">
        <f t="shared" ca="1" si="63"/>
        <v>0</v>
      </c>
      <c r="BW50" s="221">
        <f t="shared" ca="1" si="64"/>
        <v>0.57740000000000002</v>
      </c>
      <c r="BX50" s="222">
        <f t="shared" ca="1" si="55"/>
        <v>1</v>
      </c>
      <c r="BY50" s="220" t="e">
        <f t="shared" ca="1" si="65"/>
        <v>#DIV/0!</v>
      </c>
      <c r="BZ50" s="220" t="e">
        <f t="shared" ca="1" si="66"/>
        <v>#DIV/0!</v>
      </c>
      <c r="CA50" s="220" t="e">
        <f t="shared" ca="1" si="67"/>
        <v>#DIV/0!</v>
      </c>
      <c r="CB50" s="221" t="e">
        <f t="shared" ca="1" si="68"/>
        <v>#DIV/0!</v>
      </c>
      <c r="CC50" s="222">
        <f t="shared" ca="1" si="69"/>
        <v>-1</v>
      </c>
      <c r="CD50" s="220">
        <f t="shared" ca="1" si="70"/>
        <v>0.99477572953205462</v>
      </c>
      <c r="CE50" s="220">
        <f t="shared" ca="1" si="71"/>
        <v>2.3136054929472349E-3</v>
      </c>
      <c r="CF50" s="220">
        <f t="shared" ca="1" si="72"/>
        <v>2.9106649749981342E-3</v>
      </c>
      <c r="CG50" s="221">
        <f t="shared" ca="1" si="73"/>
        <v>0.57774445107843864</v>
      </c>
      <c r="CH50" s="222">
        <f t="shared" ca="1" si="74"/>
        <v>0.99477572953205462</v>
      </c>
      <c r="CI50" s="223" t="e">
        <f t="shared" ca="1" si="49"/>
        <v>#REF!</v>
      </c>
      <c r="CJ50" s="223" t="e">
        <f t="shared" ca="1" si="36"/>
        <v>#REF!</v>
      </c>
      <c r="CK50" s="223" t="e">
        <f t="shared" ca="1" si="37"/>
        <v>#REF!</v>
      </c>
      <c r="CL50" s="227" t="e">
        <f t="shared" ca="1" si="38"/>
        <v>#REF!</v>
      </c>
      <c r="CM50" s="220" t="e">
        <f t="shared" ca="1" si="39"/>
        <v>#REF!</v>
      </c>
      <c r="CN50" s="220" t="e">
        <f t="shared" ca="1" si="40"/>
        <v>#REF!</v>
      </c>
      <c r="CO50" s="221" t="e">
        <f t="shared" ca="1" si="75"/>
        <v>#REF!</v>
      </c>
      <c r="CP50" s="222">
        <f t="shared" ca="1" si="76"/>
        <v>-1</v>
      </c>
      <c r="CQ50" s="220">
        <f t="shared" ca="1" si="77"/>
        <v>0.50489640520363166</v>
      </c>
      <c r="CR50" s="220">
        <f t="shared" ca="1" si="78"/>
        <v>3.3659760346908776E-2</v>
      </c>
      <c r="CS50" s="220">
        <f t="shared" ca="1" si="79"/>
        <v>0.46144383444945963</v>
      </c>
      <c r="CT50" s="221">
        <f t="shared" ca="1" si="80"/>
        <v>0.82435638000336797</v>
      </c>
      <c r="CU50" s="222">
        <f t="shared" ca="1" si="81"/>
        <v>0.50489640520363166</v>
      </c>
      <c r="CW50" s="219">
        <f t="shared" ca="1" si="43"/>
        <v>1.725984343930997</v>
      </c>
      <c r="CX50" s="221">
        <f t="shared" ca="1" si="44"/>
        <v>1.014754298066062</v>
      </c>
      <c r="CY50" s="219">
        <f t="shared" ca="1" si="45"/>
        <v>0.66036414565826329</v>
      </c>
      <c r="CZ50" s="219">
        <f t="shared" ca="1" si="46"/>
        <v>6.25E-2</v>
      </c>
      <c r="DA50" s="225">
        <f t="shared" ca="1" si="47"/>
        <v>1905.8774888731509</v>
      </c>
      <c r="DB50" s="226"/>
      <c r="DC50" s="225">
        <f t="shared" ca="1" si="48"/>
        <v>670206.11540477362</v>
      </c>
    </row>
    <row r="51" spans="1:107" ht="14.4" x14ac:dyDescent="0.3">
      <c r="A51" s="207"/>
      <c r="B51" s="207"/>
      <c r="C51" s="234"/>
      <c r="D51" s="207" t="s">
        <v>322</v>
      </c>
      <c r="E51" s="234"/>
      <c r="F51" s="234"/>
      <c r="G51" s="234"/>
      <c r="H51" s="234"/>
      <c r="I51" s="207"/>
      <c r="J51" s="207"/>
      <c r="K51" s="207">
        <v>32700</v>
      </c>
      <c r="L51" s="207">
        <v>199</v>
      </c>
      <c r="M51" s="207">
        <v>4670</v>
      </c>
      <c r="N51" s="207">
        <v>930</v>
      </c>
      <c r="O51" s="209">
        <f t="shared" si="25"/>
        <v>1991.4368999999999</v>
      </c>
      <c r="P51" s="237"/>
      <c r="Q51" s="207">
        <v>64875</v>
      </c>
      <c r="R51" s="207"/>
      <c r="S51" s="207">
        <v>100</v>
      </c>
      <c r="T51" s="207">
        <v>200</v>
      </c>
      <c r="U51" s="207"/>
      <c r="V51" s="234"/>
      <c r="W51" s="207"/>
      <c r="X51" s="213"/>
      <c r="Y51" s="213"/>
      <c r="Z51" s="207">
        <v>348</v>
      </c>
      <c r="AA51" s="207"/>
      <c r="AB51" s="207"/>
      <c r="AC51" s="237"/>
      <c r="AD51" s="234"/>
      <c r="AE51" s="207"/>
      <c r="AF51" s="207"/>
      <c r="AG51" s="207" t="str">
        <f t="shared" ca="1" si="85"/>
        <v>W_ID_014_FS_002</v>
      </c>
      <c r="AH51" s="207"/>
      <c r="AI51" s="207"/>
      <c r="AJ51" s="207"/>
      <c r="AK51" s="207"/>
      <c r="AL51" s="207">
        <f t="shared" ca="1" si="83"/>
        <v>0</v>
      </c>
      <c r="AM51" s="237"/>
      <c r="AN51" s="207">
        <f t="shared" ca="1" si="84"/>
        <v>32700</v>
      </c>
      <c r="AO51" s="207">
        <f t="shared" ca="1" si="84"/>
        <v>199</v>
      </c>
      <c r="AP51" s="207">
        <f t="shared" ca="1" si="84"/>
        <v>4670</v>
      </c>
      <c r="AQ51" s="207">
        <f t="shared" ca="1" si="84"/>
        <v>930</v>
      </c>
      <c r="AR51" s="207">
        <f t="shared" ca="1" si="84"/>
        <v>1991.4368999999999</v>
      </c>
      <c r="AS51" s="207">
        <f t="shared" ca="1" si="84"/>
        <v>0</v>
      </c>
      <c r="AT51" s="207">
        <f t="shared" ca="1" si="84"/>
        <v>64875</v>
      </c>
      <c r="AU51" s="207">
        <f t="shared" ca="1" si="84"/>
        <v>0</v>
      </c>
      <c r="AV51" s="207">
        <f t="shared" ca="1" si="84"/>
        <v>100</v>
      </c>
      <c r="AW51" s="207">
        <f t="shared" ca="1" si="84"/>
        <v>200</v>
      </c>
      <c r="AX51" s="207">
        <f t="shared" ca="1" si="84"/>
        <v>0</v>
      </c>
      <c r="AY51" s="207"/>
      <c r="AZ51" s="207">
        <f t="shared" ca="1" si="84"/>
        <v>0</v>
      </c>
      <c r="BA51" s="207">
        <f t="shared" ca="1" si="84"/>
        <v>0</v>
      </c>
      <c r="BB51" s="207">
        <f t="shared" ca="1" si="84"/>
        <v>0</v>
      </c>
      <c r="BC51" s="207">
        <f t="shared" ca="1" si="84"/>
        <v>348</v>
      </c>
      <c r="BD51" s="207"/>
      <c r="BE51" s="207">
        <f t="shared" ca="1" si="82"/>
        <v>0</v>
      </c>
      <c r="BF51" s="207">
        <f t="shared" ca="1" si="82"/>
        <v>0</v>
      </c>
      <c r="BG51" s="207"/>
      <c r="BH51" s="207">
        <f t="shared" ca="1" si="3"/>
        <v>0</v>
      </c>
      <c r="BI51" s="207">
        <f t="shared" ca="1" si="27"/>
        <v>99</v>
      </c>
      <c r="BJ51" s="207"/>
      <c r="BK51" s="217">
        <f t="shared" ca="1" si="53"/>
        <v>1737.0732299999997</v>
      </c>
      <c r="BL51" s="217">
        <f t="shared" ca="1" si="54"/>
        <v>1835.4837500000001</v>
      </c>
      <c r="BM51" s="218">
        <f t="shared" ca="1" si="31"/>
        <v>-2.7546242243559782E-2</v>
      </c>
      <c r="BO51" s="220">
        <f t="shared" ca="1" si="56"/>
        <v>1</v>
      </c>
      <c r="BP51" s="220">
        <f t="shared" ca="1" si="57"/>
        <v>0</v>
      </c>
      <c r="BQ51" s="220">
        <f t="shared" ca="1" si="58"/>
        <v>0</v>
      </c>
      <c r="BR51" s="221">
        <f t="shared" ca="1" si="59"/>
        <v>0.57740000000000002</v>
      </c>
      <c r="BS51" s="222">
        <f t="shared" ca="1" si="60"/>
        <v>1</v>
      </c>
      <c r="BT51" s="220">
        <f t="shared" ca="1" si="61"/>
        <v>1</v>
      </c>
      <c r="BU51" s="220">
        <f t="shared" ca="1" si="62"/>
        <v>0</v>
      </c>
      <c r="BV51" s="220">
        <f t="shared" ca="1" si="63"/>
        <v>0</v>
      </c>
      <c r="BW51" s="221">
        <f t="shared" ca="1" si="64"/>
        <v>0.57740000000000002</v>
      </c>
      <c r="BX51" s="222">
        <f t="shared" ca="1" si="55"/>
        <v>1</v>
      </c>
      <c r="BY51" s="220" t="e">
        <f t="shared" ca="1" si="65"/>
        <v>#DIV/0!</v>
      </c>
      <c r="BZ51" s="220" t="e">
        <f t="shared" ca="1" si="66"/>
        <v>#DIV/0!</v>
      </c>
      <c r="CA51" s="220" t="e">
        <f t="shared" ca="1" si="67"/>
        <v>#DIV/0!</v>
      </c>
      <c r="CB51" s="221" t="e">
        <f t="shared" ca="1" si="68"/>
        <v>#DIV/0!</v>
      </c>
      <c r="CC51" s="222">
        <f t="shared" ca="1" si="69"/>
        <v>-1</v>
      </c>
      <c r="CD51" s="220">
        <f t="shared" ca="1" si="70"/>
        <v>0.9953970080552359</v>
      </c>
      <c r="CE51" s="220">
        <f t="shared" ca="1" si="71"/>
        <v>1.5343306482546988E-3</v>
      </c>
      <c r="CF51" s="220">
        <f t="shared" ca="1" si="72"/>
        <v>3.0686612965093976E-3</v>
      </c>
      <c r="CG51" s="221">
        <f t="shared" ca="1" si="73"/>
        <v>0.57828561565017267</v>
      </c>
      <c r="CH51" s="222">
        <f t="shared" ca="1" si="74"/>
        <v>0.9953970080552359</v>
      </c>
      <c r="CI51" s="223" t="e">
        <f t="shared" ca="1" si="49"/>
        <v>#REF!</v>
      </c>
      <c r="CJ51" s="223" t="e">
        <f t="shared" ca="1" si="36"/>
        <v>#REF!</v>
      </c>
      <c r="CK51" s="223" t="e">
        <f t="shared" ca="1" si="37"/>
        <v>#REF!</v>
      </c>
      <c r="CL51" s="227" t="e">
        <f t="shared" ca="1" si="38"/>
        <v>#REF!</v>
      </c>
      <c r="CM51" s="220" t="e">
        <f t="shared" ca="1" si="39"/>
        <v>#REF!</v>
      </c>
      <c r="CN51" s="220" t="e">
        <f t="shared" ca="1" si="40"/>
        <v>#REF!</v>
      </c>
      <c r="CO51" s="221" t="e">
        <f t="shared" ca="1" si="75"/>
        <v>#REF!</v>
      </c>
      <c r="CP51" s="222">
        <f t="shared" ca="1" si="76"/>
        <v>-1</v>
      </c>
      <c r="CQ51" s="220">
        <f t="shared" ca="1" si="77"/>
        <v>0.5016422158132845</v>
      </c>
      <c r="CR51" s="220">
        <f t="shared" ca="1" si="78"/>
        <v>3.0528073684050038E-2</v>
      </c>
      <c r="CS51" s="220">
        <f t="shared" ca="1" si="79"/>
        <v>0.46782971050266536</v>
      </c>
      <c r="CT51" s="221">
        <f t="shared" ca="1" si="80"/>
        <v>0.82985118212801823</v>
      </c>
      <c r="CU51" s="222">
        <f t="shared" ca="1" si="81"/>
        <v>0.5016422158132845</v>
      </c>
      <c r="CW51" s="219">
        <f t="shared" ca="1" si="43"/>
        <v>1.6292232042654784</v>
      </c>
      <c r="CX51" s="221">
        <f t="shared" ca="1" si="44"/>
        <v>0.92838927225330137</v>
      </c>
      <c r="CY51" s="219">
        <f t="shared" ca="1" si="45"/>
        <v>0.66571224051539013</v>
      </c>
      <c r="CZ51" s="219">
        <f t="shared" ca="1" si="46"/>
        <v>5.7365234938022487E-2</v>
      </c>
      <c r="DA51" s="225">
        <f t="shared" ca="1" si="47"/>
        <v>1832.0011506501594</v>
      </c>
      <c r="DB51" s="226"/>
      <c r="DC51" s="225">
        <f t="shared" ca="1" si="48"/>
        <v>565950.18581729475</v>
      </c>
    </row>
    <row r="52" spans="1:107" ht="14.4" x14ac:dyDescent="0.3">
      <c r="A52" s="207"/>
      <c r="B52" s="207"/>
      <c r="C52" s="234"/>
      <c r="D52" s="209" t="s">
        <v>298</v>
      </c>
      <c r="E52" s="234"/>
      <c r="F52" s="234"/>
      <c r="G52" s="234"/>
      <c r="H52" s="234"/>
      <c r="I52" s="207"/>
      <c r="J52" s="207"/>
      <c r="K52" s="207">
        <v>33299.69</v>
      </c>
      <c r="L52" s="207">
        <v>193.78</v>
      </c>
      <c r="M52" s="207">
        <v>3539.76</v>
      </c>
      <c r="N52" s="207">
        <v>1047.8</v>
      </c>
      <c r="O52" s="209">
        <f t="shared" si="25"/>
        <v>2243.6855739999996</v>
      </c>
      <c r="P52" s="237"/>
      <c r="Q52" s="207"/>
      <c r="R52" s="207"/>
      <c r="S52" s="207"/>
      <c r="T52" s="207"/>
      <c r="U52" s="207"/>
      <c r="V52" s="234"/>
      <c r="W52" s="207"/>
      <c r="X52" s="213"/>
      <c r="Y52" s="213"/>
      <c r="Z52" s="207">
        <v>407.6</v>
      </c>
      <c r="AA52" s="207">
        <v>28.16</v>
      </c>
      <c r="AB52" s="207">
        <v>42.04</v>
      </c>
      <c r="AC52" s="237"/>
      <c r="AD52" s="234"/>
      <c r="AE52" s="207"/>
      <c r="AF52" s="207"/>
      <c r="AG52" s="207" t="str">
        <f t="shared" ca="1" si="85"/>
        <v>W_ID_015_FS_001</v>
      </c>
      <c r="AH52" s="207"/>
      <c r="AI52" s="207"/>
      <c r="AJ52" s="207"/>
      <c r="AK52" s="207"/>
      <c r="AL52" s="207">
        <f t="shared" ca="1" si="83"/>
        <v>0</v>
      </c>
      <c r="AM52" s="237"/>
      <c r="AN52" s="207">
        <f t="shared" ca="1" si="84"/>
        <v>33299.69</v>
      </c>
      <c r="AO52" s="207">
        <f t="shared" ca="1" si="84"/>
        <v>193.78</v>
      </c>
      <c r="AP52" s="207">
        <f t="shared" ca="1" si="84"/>
        <v>3539.76</v>
      </c>
      <c r="AQ52" s="207">
        <f t="shared" ca="1" si="84"/>
        <v>1047.8</v>
      </c>
      <c r="AR52" s="207">
        <f t="shared" ca="1" si="84"/>
        <v>2243.6855739999996</v>
      </c>
      <c r="AS52" s="207">
        <f t="shared" ca="1" si="84"/>
        <v>0</v>
      </c>
      <c r="AT52" s="207">
        <f t="shared" ca="1" si="84"/>
        <v>0</v>
      </c>
      <c r="AU52" s="207">
        <f t="shared" ca="1" si="84"/>
        <v>0</v>
      </c>
      <c r="AV52" s="207">
        <f t="shared" ca="1" si="84"/>
        <v>0</v>
      </c>
      <c r="AW52" s="207">
        <f t="shared" ca="1" si="84"/>
        <v>0</v>
      </c>
      <c r="AX52" s="207">
        <f t="shared" ca="1" si="84"/>
        <v>0</v>
      </c>
      <c r="AY52" s="207"/>
      <c r="AZ52" s="207">
        <f t="shared" ca="1" si="84"/>
        <v>0</v>
      </c>
      <c r="BA52" s="207">
        <f t="shared" ca="1" si="84"/>
        <v>0</v>
      </c>
      <c r="BB52" s="207">
        <f t="shared" ca="1" si="84"/>
        <v>0</v>
      </c>
      <c r="BC52" s="207">
        <f t="shared" ca="1" si="84"/>
        <v>407.6</v>
      </c>
      <c r="BD52" s="207"/>
      <c r="BE52" s="207">
        <f t="shared" ca="1" si="82"/>
        <v>42.04</v>
      </c>
      <c r="BF52" s="207">
        <f t="shared" ca="1" si="82"/>
        <v>0</v>
      </c>
      <c r="BG52" s="207"/>
      <c r="BH52" s="207">
        <f t="shared" ca="1" si="3"/>
        <v>0</v>
      </c>
      <c r="BI52" s="207">
        <f t="shared" ca="1" si="27"/>
        <v>99</v>
      </c>
      <c r="BJ52" s="207"/>
      <c r="BK52" s="217">
        <f t="shared" ca="1" si="53"/>
        <v>1718.5759103999999</v>
      </c>
      <c r="BL52" s="217">
        <f t="shared" ca="1" si="54"/>
        <v>0</v>
      </c>
      <c r="BM52" s="218">
        <f t="shared" ca="1" si="31"/>
        <v>1</v>
      </c>
      <c r="BO52" s="220" t="e">
        <f t="shared" ca="1" si="56"/>
        <v>#DIV/0!</v>
      </c>
      <c r="BP52" s="220" t="e">
        <f t="shared" ca="1" si="57"/>
        <v>#DIV/0!</v>
      </c>
      <c r="BQ52" s="220" t="e">
        <f t="shared" ca="1" si="58"/>
        <v>#DIV/0!</v>
      </c>
      <c r="BR52" s="221" t="e">
        <f t="shared" ca="1" si="59"/>
        <v>#DIV/0!</v>
      </c>
      <c r="BS52" s="222">
        <f t="shared" ca="1" si="60"/>
        <v>-1</v>
      </c>
      <c r="BT52" s="220" t="e">
        <f t="shared" ca="1" si="61"/>
        <v>#DIV/0!</v>
      </c>
      <c r="BU52" s="220" t="e">
        <f t="shared" ca="1" si="62"/>
        <v>#DIV/0!</v>
      </c>
      <c r="BV52" s="220" t="e">
        <f t="shared" ca="1" si="63"/>
        <v>#DIV/0!</v>
      </c>
      <c r="BW52" s="221" t="e">
        <f t="shared" ca="1" si="64"/>
        <v>#DIV/0!</v>
      </c>
      <c r="BX52" s="222">
        <f t="shared" ca="1" si="55"/>
        <v>-1</v>
      </c>
      <c r="BY52" s="220" t="e">
        <f t="shared" ca="1" si="65"/>
        <v>#DIV/0!</v>
      </c>
      <c r="BZ52" s="220" t="e">
        <f t="shared" ca="1" si="66"/>
        <v>#DIV/0!</v>
      </c>
      <c r="CA52" s="220" t="e">
        <f t="shared" ca="1" si="67"/>
        <v>#DIV/0!</v>
      </c>
      <c r="CB52" s="221" t="e">
        <f t="shared" ca="1" si="68"/>
        <v>#DIV/0!</v>
      </c>
      <c r="CC52" s="222">
        <f t="shared" ca="1" si="69"/>
        <v>-1</v>
      </c>
      <c r="CD52" s="220" t="e">
        <f t="shared" ca="1" si="70"/>
        <v>#DIV/0!</v>
      </c>
      <c r="CE52" s="220" t="e">
        <f t="shared" ca="1" si="71"/>
        <v>#DIV/0!</v>
      </c>
      <c r="CF52" s="220" t="e">
        <f t="shared" ca="1" si="72"/>
        <v>#DIV/0!</v>
      </c>
      <c r="CG52" s="221" t="e">
        <f t="shared" ca="1" si="73"/>
        <v>#DIV/0!</v>
      </c>
      <c r="CH52" s="222">
        <f t="shared" ca="1" si="74"/>
        <v>-1</v>
      </c>
      <c r="CI52" s="223" t="e">
        <f t="shared" ca="1" si="49"/>
        <v>#REF!</v>
      </c>
      <c r="CJ52" s="223" t="e">
        <f t="shared" ca="1" si="36"/>
        <v>#REF!</v>
      </c>
      <c r="CK52" s="223" t="e">
        <f t="shared" ca="1" si="37"/>
        <v>#REF!</v>
      </c>
      <c r="CL52" s="227" t="e">
        <f t="shared" ca="1" si="38"/>
        <v>#REF!</v>
      </c>
      <c r="CM52" s="220" t="e">
        <f t="shared" ca="1" si="39"/>
        <v>#REF!</v>
      </c>
      <c r="CN52" s="220" t="e">
        <f t="shared" ca="1" si="40"/>
        <v>#REF!</v>
      </c>
      <c r="CO52" s="221" t="e">
        <f t="shared" ca="1" si="75"/>
        <v>#REF!</v>
      </c>
      <c r="CP52" s="222">
        <f t="shared" ca="1" si="76"/>
        <v>-1</v>
      </c>
      <c r="CQ52" s="220">
        <f t="shared" ca="1" si="77"/>
        <v>0.49254629297523084</v>
      </c>
      <c r="CR52" s="220">
        <f t="shared" ca="1" si="78"/>
        <v>2.8662615373518562E-2</v>
      </c>
      <c r="CS52" s="220">
        <f t="shared" ca="1" si="79"/>
        <v>0.47879109165125061</v>
      </c>
      <c r="CT52" s="221">
        <f t="shared" ca="1" si="80"/>
        <v>0.83725630309359744</v>
      </c>
      <c r="CU52" s="222">
        <f t="shared" ca="1" si="81"/>
        <v>0.49254629297523084</v>
      </c>
      <c r="CW52" s="219">
        <f t="shared" ca="1" si="43"/>
        <v>1.5543395090280177</v>
      </c>
      <c r="CX52" s="221">
        <f t="shared" ca="1" si="44"/>
        <v>1.0256440858059821</v>
      </c>
      <c r="CY52" s="219">
        <f t="shared" ca="1" si="45"/>
        <v>0.74748033922680945</v>
      </c>
      <c r="CZ52" s="219">
        <f t="shared" ca="1" si="46"/>
        <v>5.4992566156102485E-2</v>
      </c>
      <c r="DA52" s="225">
        <f t="shared" ca="1" si="47"/>
        <v>2592.5576174128305</v>
      </c>
      <c r="DB52" s="226"/>
      <c r="DC52" s="225">
        <f t="shared" ca="1" si="48"/>
        <v>2472876.5650437768</v>
      </c>
    </row>
    <row r="53" spans="1:107" ht="14.4" x14ac:dyDescent="0.3">
      <c r="A53" s="207"/>
      <c r="B53" s="207"/>
      <c r="C53" s="234"/>
      <c r="D53" s="209" t="s">
        <v>323</v>
      </c>
      <c r="E53" s="234"/>
      <c r="F53" s="234"/>
      <c r="G53" s="234"/>
      <c r="H53" s="234"/>
      <c r="I53" s="207"/>
      <c r="J53" s="207"/>
      <c r="K53" s="207">
        <v>33279.69</v>
      </c>
      <c r="L53" s="207">
        <v>195.28</v>
      </c>
      <c r="M53" s="207">
        <v>3531.76</v>
      </c>
      <c r="N53" s="207">
        <v>1046.2</v>
      </c>
      <c r="O53" s="209">
        <f t="shared" si="25"/>
        <v>2240.259446</v>
      </c>
      <c r="P53" s="237"/>
      <c r="Q53" s="207"/>
      <c r="R53" s="207"/>
      <c r="S53" s="207"/>
      <c r="T53" s="207"/>
      <c r="U53" s="207"/>
      <c r="V53" s="234"/>
      <c r="W53" s="207"/>
      <c r="X53" s="213"/>
      <c r="Y53" s="213"/>
      <c r="Z53" s="207">
        <v>403.6</v>
      </c>
      <c r="AA53" s="207">
        <v>27.88</v>
      </c>
      <c r="AB53" s="207">
        <v>41.18</v>
      </c>
      <c r="AC53" s="237"/>
      <c r="AD53" s="234"/>
      <c r="AE53" s="207"/>
      <c r="AF53" s="207"/>
      <c r="AG53" s="207" t="str">
        <f t="shared" ca="1" si="85"/>
        <v>W_ID_015_FS_002</v>
      </c>
      <c r="AH53" s="207"/>
      <c r="AI53" s="207"/>
      <c r="AJ53" s="207"/>
      <c r="AK53" s="207"/>
      <c r="AL53" s="207">
        <f t="shared" ca="1" si="83"/>
        <v>0</v>
      </c>
      <c r="AM53" s="237"/>
      <c r="AN53" s="207">
        <f t="shared" ca="1" si="84"/>
        <v>33279.69</v>
      </c>
      <c r="AO53" s="207">
        <f t="shared" ca="1" si="84"/>
        <v>195.28</v>
      </c>
      <c r="AP53" s="207">
        <f t="shared" ca="1" si="84"/>
        <v>3531.76</v>
      </c>
      <c r="AQ53" s="207">
        <f t="shared" ca="1" si="84"/>
        <v>1046.2</v>
      </c>
      <c r="AR53" s="207">
        <f t="shared" ca="1" si="84"/>
        <v>2240.259446</v>
      </c>
      <c r="AS53" s="207">
        <f t="shared" ca="1" si="84"/>
        <v>0</v>
      </c>
      <c r="AT53" s="207">
        <f t="shared" ca="1" si="84"/>
        <v>0</v>
      </c>
      <c r="AU53" s="207">
        <f t="shared" ca="1" si="84"/>
        <v>0</v>
      </c>
      <c r="AV53" s="207">
        <f t="shared" ca="1" si="84"/>
        <v>0</v>
      </c>
      <c r="AW53" s="207">
        <f t="shared" ca="1" si="84"/>
        <v>0</v>
      </c>
      <c r="AX53" s="207">
        <f t="shared" ca="1" si="84"/>
        <v>0</v>
      </c>
      <c r="AY53" s="207"/>
      <c r="AZ53" s="207">
        <f t="shared" ca="1" si="84"/>
        <v>0</v>
      </c>
      <c r="BA53" s="207">
        <f t="shared" ca="1" si="84"/>
        <v>0</v>
      </c>
      <c r="BB53" s="207">
        <f t="shared" ca="1" si="84"/>
        <v>0</v>
      </c>
      <c r="BC53" s="207">
        <f t="shared" ca="1" si="84"/>
        <v>403.6</v>
      </c>
      <c r="BD53" s="207"/>
      <c r="BE53" s="207">
        <f t="shared" ca="1" si="82"/>
        <v>41.18</v>
      </c>
      <c r="BF53" s="207">
        <f t="shared" ca="1" si="82"/>
        <v>0</v>
      </c>
      <c r="BG53" s="207"/>
      <c r="BH53" s="207">
        <f t="shared" ca="1" si="3"/>
        <v>0</v>
      </c>
      <c r="BI53" s="207">
        <f t="shared" ca="1" si="27"/>
        <v>99</v>
      </c>
      <c r="BJ53" s="207"/>
      <c r="BK53" s="217">
        <f t="shared" ca="1" si="53"/>
        <v>1717.1672502000001</v>
      </c>
      <c r="BL53" s="217">
        <f t="shared" ca="1" si="54"/>
        <v>0</v>
      </c>
      <c r="BM53" s="218">
        <f t="shared" ca="1" si="31"/>
        <v>1</v>
      </c>
      <c r="BO53" s="220" t="e">
        <f t="shared" ca="1" si="56"/>
        <v>#DIV/0!</v>
      </c>
      <c r="BP53" s="220" t="e">
        <f t="shared" ca="1" si="57"/>
        <v>#DIV/0!</v>
      </c>
      <c r="BQ53" s="220" t="e">
        <f t="shared" ca="1" si="58"/>
        <v>#DIV/0!</v>
      </c>
      <c r="BR53" s="221" t="e">
        <f t="shared" ca="1" si="59"/>
        <v>#DIV/0!</v>
      </c>
      <c r="BS53" s="222">
        <f t="shared" ca="1" si="60"/>
        <v>-1</v>
      </c>
      <c r="BT53" s="220" t="e">
        <f t="shared" ca="1" si="61"/>
        <v>#DIV/0!</v>
      </c>
      <c r="BU53" s="220" t="e">
        <f t="shared" ca="1" si="62"/>
        <v>#DIV/0!</v>
      </c>
      <c r="BV53" s="220" t="e">
        <f t="shared" ca="1" si="63"/>
        <v>#DIV/0!</v>
      </c>
      <c r="BW53" s="221" t="e">
        <f t="shared" ca="1" si="64"/>
        <v>#DIV/0!</v>
      </c>
      <c r="BX53" s="222">
        <f t="shared" ca="1" si="55"/>
        <v>-1</v>
      </c>
      <c r="BY53" s="220" t="e">
        <f t="shared" ca="1" si="65"/>
        <v>#DIV/0!</v>
      </c>
      <c r="BZ53" s="220" t="e">
        <f t="shared" ca="1" si="66"/>
        <v>#DIV/0!</v>
      </c>
      <c r="CA53" s="220" t="e">
        <f t="shared" ca="1" si="67"/>
        <v>#DIV/0!</v>
      </c>
      <c r="CB53" s="221" t="e">
        <f t="shared" ca="1" si="68"/>
        <v>#DIV/0!</v>
      </c>
      <c r="CC53" s="222">
        <f t="shared" ca="1" si="69"/>
        <v>-1</v>
      </c>
      <c r="CD53" s="220" t="e">
        <f t="shared" ca="1" si="70"/>
        <v>#DIV/0!</v>
      </c>
      <c r="CE53" s="220" t="e">
        <f t="shared" ca="1" si="71"/>
        <v>#DIV/0!</v>
      </c>
      <c r="CF53" s="220" t="e">
        <f t="shared" ca="1" si="72"/>
        <v>#DIV/0!</v>
      </c>
      <c r="CG53" s="221" t="e">
        <f t="shared" ca="1" si="73"/>
        <v>#DIV/0!</v>
      </c>
      <c r="CH53" s="222">
        <f t="shared" ca="1" si="74"/>
        <v>-1</v>
      </c>
      <c r="CI53" s="223" t="e">
        <f t="shared" ca="1" si="49"/>
        <v>#REF!</v>
      </c>
      <c r="CJ53" s="223" t="e">
        <f t="shared" ca="1" si="36"/>
        <v>#REF!</v>
      </c>
      <c r="CK53" s="223" t="e">
        <f t="shared" ca="1" si="37"/>
        <v>#REF!</v>
      </c>
      <c r="CL53" s="227" t="e">
        <f t="shared" ca="1" si="38"/>
        <v>#REF!</v>
      </c>
      <c r="CM53" s="220" t="e">
        <f t="shared" ca="1" si="39"/>
        <v>#REF!</v>
      </c>
      <c r="CN53" s="220" t="e">
        <f t="shared" ca="1" si="40"/>
        <v>#REF!</v>
      </c>
      <c r="CO53" s="221" t="e">
        <f t="shared" ca="1" si="75"/>
        <v>#REF!</v>
      </c>
      <c r="CP53" s="222">
        <f t="shared" ca="1" si="76"/>
        <v>-1</v>
      </c>
      <c r="CQ53" s="220">
        <f t="shared" ca="1" si="77"/>
        <v>0.49246698238715042</v>
      </c>
      <c r="CR53" s="220">
        <f t="shared" ca="1" si="78"/>
        <v>2.8897189943945609E-2</v>
      </c>
      <c r="CS53" s="220">
        <f t="shared" ca="1" si="79"/>
        <v>0.47863582766890389</v>
      </c>
      <c r="CT53" s="221">
        <f t="shared" ca="1" si="80"/>
        <v>0.83703122583962408</v>
      </c>
      <c r="CU53" s="222">
        <f t="shared" ca="1" si="81"/>
        <v>0.49246698238715042</v>
      </c>
      <c r="CW53" s="219">
        <f t="shared" ca="1" si="43"/>
        <v>1.5617008171268472</v>
      </c>
      <c r="CX53" s="221">
        <f t="shared" ca="1" si="44"/>
        <v>1.0333243492992179</v>
      </c>
      <c r="CY53" s="219">
        <f t="shared" ca="1" si="45"/>
        <v>0.74761893872697549</v>
      </c>
      <c r="CZ53" s="219">
        <f t="shared" ca="1" si="46"/>
        <v>5.5426113794398289E-2</v>
      </c>
      <c r="DA53" s="225">
        <f t="shared" ca="1" si="47"/>
        <v>2580.7953069235473</v>
      </c>
      <c r="DB53" s="226"/>
      <c r="DC53" s="225">
        <f t="shared" ca="1" si="48"/>
        <v>2425947.978067725</v>
      </c>
    </row>
    <row r="54" spans="1:107" ht="14.4" x14ac:dyDescent="0.3">
      <c r="A54" s="207"/>
      <c r="B54" s="207"/>
      <c r="C54" s="234"/>
      <c r="D54" s="209" t="s">
        <v>314</v>
      </c>
      <c r="E54" s="234"/>
      <c r="F54" s="234"/>
      <c r="G54" s="234"/>
      <c r="H54" s="234"/>
      <c r="I54" s="207"/>
      <c r="J54" s="207"/>
      <c r="K54" s="207">
        <v>34859.69</v>
      </c>
      <c r="L54" s="207">
        <v>203.2</v>
      </c>
      <c r="M54" s="207">
        <v>3713.76</v>
      </c>
      <c r="N54" s="207">
        <v>1012.2</v>
      </c>
      <c r="O54" s="209">
        <f t="shared" si="25"/>
        <v>2167.4542259999998</v>
      </c>
      <c r="P54" s="237"/>
      <c r="Q54" s="207"/>
      <c r="R54" s="207"/>
      <c r="S54" s="207"/>
      <c r="T54" s="207"/>
      <c r="U54" s="207"/>
      <c r="V54" s="234"/>
      <c r="W54" s="207"/>
      <c r="X54" s="213"/>
      <c r="Y54" s="213"/>
      <c r="Z54" s="207">
        <v>407.2</v>
      </c>
      <c r="AA54" s="207">
        <v>36.799999999999997</v>
      </c>
      <c r="AB54" s="207">
        <v>48.82</v>
      </c>
      <c r="AC54" s="237"/>
      <c r="AD54" s="234"/>
      <c r="AE54" s="207"/>
      <c r="AF54" s="207"/>
      <c r="AG54" s="207" t="str">
        <f t="shared" ca="1" si="85"/>
        <v>W_ID_015_FS_003</v>
      </c>
      <c r="AH54" s="207"/>
      <c r="AI54" s="207"/>
      <c r="AJ54" s="207"/>
      <c r="AK54" s="207"/>
      <c r="AL54" s="207">
        <f t="shared" ca="1" si="83"/>
        <v>0</v>
      </c>
      <c r="AM54" s="237"/>
      <c r="AN54" s="207">
        <f t="shared" ca="1" si="84"/>
        <v>34859.69</v>
      </c>
      <c r="AO54" s="207">
        <f t="shared" ca="1" si="84"/>
        <v>203.2</v>
      </c>
      <c r="AP54" s="207">
        <f t="shared" ca="1" si="84"/>
        <v>3713.76</v>
      </c>
      <c r="AQ54" s="207">
        <f t="shared" ca="1" si="84"/>
        <v>1012.2</v>
      </c>
      <c r="AR54" s="207">
        <f t="shared" ca="1" si="84"/>
        <v>2167.4542259999998</v>
      </c>
      <c r="AS54" s="207">
        <f t="shared" ca="1" si="84"/>
        <v>0</v>
      </c>
      <c r="AT54" s="207">
        <f t="shared" ca="1" si="84"/>
        <v>0</v>
      </c>
      <c r="AU54" s="207">
        <f t="shared" ca="1" si="84"/>
        <v>0</v>
      </c>
      <c r="AV54" s="207">
        <f t="shared" ca="1" si="84"/>
        <v>0</v>
      </c>
      <c r="AW54" s="207">
        <f t="shared" ca="1" si="84"/>
        <v>0</v>
      </c>
      <c r="AX54" s="207">
        <f t="shared" ca="1" si="84"/>
        <v>0</v>
      </c>
      <c r="AY54" s="207"/>
      <c r="AZ54" s="207">
        <f t="shared" ca="1" si="84"/>
        <v>0</v>
      </c>
      <c r="BA54" s="207">
        <f t="shared" ca="1" si="84"/>
        <v>0</v>
      </c>
      <c r="BB54" s="207">
        <f t="shared" ca="1" si="84"/>
        <v>0</v>
      </c>
      <c r="BC54" s="207">
        <f t="shared" ca="1" si="84"/>
        <v>407.2</v>
      </c>
      <c r="BD54" s="207"/>
      <c r="BE54" s="207">
        <f t="shared" ca="1" si="82"/>
        <v>48.82</v>
      </c>
      <c r="BF54" s="207">
        <f t="shared" ca="1" si="82"/>
        <v>0</v>
      </c>
      <c r="BG54" s="207"/>
      <c r="BH54" s="207">
        <f t="shared" ca="1" si="3"/>
        <v>0</v>
      </c>
      <c r="BI54" s="207">
        <f t="shared" ca="1" si="27"/>
        <v>99</v>
      </c>
      <c r="BJ54" s="207"/>
      <c r="BK54" s="217">
        <f t="shared" ca="1" si="53"/>
        <v>1792.7951453999999</v>
      </c>
      <c r="BL54" s="217">
        <f t="shared" ca="1" si="54"/>
        <v>0</v>
      </c>
      <c r="BM54" s="218">
        <f t="shared" ca="1" si="31"/>
        <v>1</v>
      </c>
      <c r="BO54" s="220" t="e">
        <f t="shared" ca="1" si="56"/>
        <v>#DIV/0!</v>
      </c>
      <c r="BP54" s="220" t="e">
        <f t="shared" ca="1" si="57"/>
        <v>#DIV/0!</v>
      </c>
      <c r="BQ54" s="220" t="e">
        <f t="shared" ca="1" si="58"/>
        <v>#DIV/0!</v>
      </c>
      <c r="BR54" s="221" t="e">
        <f t="shared" ca="1" si="59"/>
        <v>#DIV/0!</v>
      </c>
      <c r="BS54" s="222">
        <f t="shared" ca="1" si="60"/>
        <v>-1</v>
      </c>
      <c r="BT54" s="220" t="e">
        <f t="shared" ca="1" si="61"/>
        <v>#DIV/0!</v>
      </c>
      <c r="BU54" s="220" t="e">
        <f t="shared" ca="1" si="62"/>
        <v>#DIV/0!</v>
      </c>
      <c r="BV54" s="220" t="e">
        <f t="shared" ca="1" si="63"/>
        <v>#DIV/0!</v>
      </c>
      <c r="BW54" s="221" t="e">
        <f t="shared" ca="1" si="64"/>
        <v>#DIV/0!</v>
      </c>
      <c r="BX54" s="222">
        <f t="shared" ca="1" si="55"/>
        <v>-1</v>
      </c>
      <c r="BY54" s="220" t="e">
        <f t="shared" ca="1" si="65"/>
        <v>#DIV/0!</v>
      </c>
      <c r="BZ54" s="220" t="e">
        <f t="shared" ca="1" si="66"/>
        <v>#DIV/0!</v>
      </c>
      <c r="CA54" s="220" t="e">
        <f t="shared" ca="1" si="67"/>
        <v>#DIV/0!</v>
      </c>
      <c r="CB54" s="221" t="e">
        <f t="shared" ca="1" si="68"/>
        <v>#DIV/0!</v>
      </c>
      <c r="CC54" s="222">
        <f t="shared" ca="1" si="69"/>
        <v>-1</v>
      </c>
      <c r="CD54" s="220" t="e">
        <f t="shared" ca="1" si="70"/>
        <v>#DIV/0!</v>
      </c>
      <c r="CE54" s="220" t="e">
        <f t="shared" ca="1" si="71"/>
        <v>#DIV/0!</v>
      </c>
      <c r="CF54" s="220" t="e">
        <f t="shared" ca="1" si="72"/>
        <v>#DIV/0!</v>
      </c>
      <c r="CG54" s="221" t="e">
        <f t="shared" ca="1" si="73"/>
        <v>#DIV/0!</v>
      </c>
      <c r="CH54" s="222">
        <f t="shared" ca="1" si="74"/>
        <v>-1</v>
      </c>
      <c r="CI54" s="223" t="e">
        <f t="shared" ca="1" si="49"/>
        <v>#REF!</v>
      </c>
      <c r="CJ54" s="223" t="e">
        <f t="shared" ca="1" si="36"/>
        <v>#REF!</v>
      </c>
      <c r="CK54" s="223" t="e">
        <f t="shared" ca="1" si="37"/>
        <v>#REF!</v>
      </c>
      <c r="CL54" s="227" t="e">
        <f t="shared" ca="1" si="38"/>
        <v>#REF!</v>
      </c>
      <c r="CM54" s="220" t="e">
        <f t="shared" ca="1" si="39"/>
        <v>#REF!</v>
      </c>
      <c r="CN54" s="220" t="e">
        <f t="shared" ca="1" si="40"/>
        <v>#REF!</v>
      </c>
      <c r="CO54" s="221" t="e">
        <f t="shared" ca="1" si="75"/>
        <v>#REF!</v>
      </c>
      <c r="CP54" s="222">
        <f t="shared" ca="1" si="76"/>
        <v>-1</v>
      </c>
      <c r="CQ54" s="220">
        <f t="shared" ca="1" si="77"/>
        <v>0.50736899058483165</v>
      </c>
      <c r="CR54" s="220">
        <f t="shared" ca="1" si="78"/>
        <v>2.9574955740236872E-2</v>
      </c>
      <c r="CS54" s="220">
        <f t="shared" ca="1" si="79"/>
        <v>0.46305605367493136</v>
      </c>
      <c r="CT54" s="221">
        <f t="shared" ca="1" si="80"/>
        <v>0.82764568034212505</v>
      </c>
      <c r="CU54" s="222">
        <f t="shared" ca="1" si="81"/>
        <v>0.50736899058483165</v>
      </c>
      <c r="CW54" s="219">
        <f t="shared" ca="1" si="43"/>
        <v>1.6105810742509949</v>
      </c>
      <c r="CX54" s="221">
        <f t="shared" ca="1" si="44"/>
        <v>1.0460335729905763</v>
      </c>
      <c r="CY54" s="219">
        <f t="shared" ca="1" si="45"/>
        <v>0.73158250793595725</v>
      </c>
      <c r="CZ54" s="219">
        <f t="shared" ca="1" si="46"/>
        <v>5.5080154907514396E-2</v>
      </c>
      <c r="DA54" s="225">
        <f t="shared" ca="1" si="47"/>
        <v>2340.4805346356507</v>
      </c>
      <c r="DB54" s="226"/>
      <c r="DC54" s="225">
        <f t="shared" ca="1" si="48"/>
        <v>1605507.0038618636</v>
      </c>
    </row>
    <row r="55" spans="1:107" ht="14.4" x14ac:dyDescent="0.3">
      <c r="A55" s="207"/>
      <c r="B55" s="207"/>
      <c r="C55" s="234"/>
      <c r="D55" s="209" t="s">
        <v>324</v>
      </c>
      <c r="E55" s="234"/>
      <c r="F55" s="234"/>
      <c r="G55" s="234"/>
      <c r="H55" s="234"/>
      <c r="I55" s="207">
        <v>6.6</v>
      </c>
      <c r="J55" s="207">
        <v>6.6</v>
      </c>
      <c r="K55" s="207">
        <v>34330</v>
      </c>
      <c r="L55" s="207">
        <v>163.19999999999999</v>
      </c>
      <c r="M55" s="207">
        <v>3621</v>
      </c>
      <c r="N55" s="207">
        <v>1043</v>
      </c>
      <c r="O55" s="209">
        <f t="shared" si="25"/>
        <v>2233.4071899999999</v>
      </c>
      <c r="P55" s="237"/>
      <c r="Q55" s="207">
        <v>62100</v>
      </c>
      <c r="R55" s="207"/>
      <c r="S55" s="207"/>
      <c r="T55" s="207">
        <v>160</v>
      </c>
      <c r="U55" s="207"/>
      <c r="V55" s="234"/>
      <c r="W55" s="207"/>
      <c r="X55" s="213"/>
      <c r="Y55" s="213"/>
      <c r="Z55" s="207">
        <v>396.3</v>
      </c>
      <c r="AA55" s="207">
        <v>27.38</v>
      </c>
      <c r="AB55" s="207">
        <v>34.42</v>
      </c>
      <c r="AC55" s="237"/>
      <c r="AD55" s="234"/>
      <c r="AE55" s="207"/>
      <c r="AF55" s="207"/>
      <c r="AG55" s="207" t="str">
        <f t="shared" ca="1" si="85"/>
        <v>W_ID_015_FS_004</v>
      </c>
      <c r="AH55" s="207"/>
      <c r="AI55" s="207"/>
      <c r="AJ55" s="207"/>
      <c r="AK55" s="207"/>
      <c r="AL55" s="207">
        <f t="shared" ca="1" si="83"/>
        <v>6.6</v>
      </c>
      <c r="AM55" s="237"/>
      <c r="AN55" s="207">
        <f t="shared" ca="1" si="84"/>
        <v>34330</v>
      </c>
      <c r="AO55" s="207">
        <f t="shared" ca="1" si="84"/>
        <v>163.19999999999999</v>
      </c>
      <c r="AP55" s="207">
        <f t="shared" ca="1" si="84"/>
        <v>3621</v>
      </c>
      <c r="AQ55" s="207">
        <f t="shared" ca="1" si="84"/>
        <v>1043</v>
      </c>
      <c r="AR55" s="207">
        <f t="shared" ca="1" si="84"/>
        <v>2233.4071899999999</v>
      </c>
      <c r="AS55" s="207">
        <f t="shared" ca="1" si="84"/>
        <v>0</v>
      </c>
      <c r="AT55" s="207">
        <f t="shared" ca="1" si="84"/>
        <v>62100</v>
      </c>
      <c r="AU55" s="207">
        <f t="shared" ca="1" si="84"/>
        <v>0</v>
      </c>
      <c r="AV55" s="207">
        <f t="shared" ca="1" si="84"/>
        <v>0</v>
      </c>
      <c r="AW55" s="207">
        <f t="shared" ca="1" si="84"/>
        <v>160</v>
      </c>
      <c r="AX55" s="207">
        <f t="shared" ca="1" si="84"/>
        <v>0</v>
      </c>
      <c r="AY55" s="207"/>
      <c r="AZ55" s="207">
        <f t="shared" ca="1" si="84"/>
        <v>0</v>
      </c>
      <c r="BA55" s="207">
        <f t="shared" ca="1" si="84"/>
        <v>0</v>
      </c>
      <c r="BB55" s="207">
        <f t="shared" ca="1" si="84"/>
        <v>0</v>
      </c>
      <c r="BC55" s="207">
        <f t="shared" ca="1" si="84"/>
        <v>396.3</v>
      </c>
      <c r="BD55" s="207"/>
      <c r="BE55" s="207">
        <f t="shared" ref="BE55:BF118" ca="1" si="86">ABS(INDIRECT(BE$5&amp;(CELL("row", BE55))))</f>
        <v>34.42</v>
      </c>
      <c r="BF55" s="207">
        <f t="shared" ca="1" si="86"/>
        <v>0</v>
      </c>
      <c r="BG55" s="207"/>
      <c r="BH55" s="207">
        <f t="shared" ca="1" si="3"/>
        <v>0</v>
      </c>
      <c r="BI55" s="207">
        <f t="shared" ca="1" si="27"/>
        <v>99</v>
      </c>
      <c r="BJ55" s="207"/>
      <c r="BK55" s="217">
        <f t="shared" ca="1" si="53"/>
        <v>1765.8623955791336</v>
      </c>
      <c r="BL55" s="217">
        <f t="shared" ca="1" si="54"/>
        <v>1754.4633999999999</v>
      </c>
      <c r="BM55" s="218">
        <f t="shared" ca="1" si="31"/>
        <v>3.2380513171390893E-3</v>
      </c>
      <c r="BO55" s="220">
        <f t="shared" ca="1" si="56"/>
        <v>1</v>
      </c>
      <c r="BP55" s="220">
        <f t="shared" ca="1" si="57"/>
        <v>0</v>
      </c>
      <c r="BQ55" s="220">
        <f t="shared" ca="1" si="58"/>
        <v>0</v>
      </c>
      <c r="BR55" s="221">
        <f t="shared" ca="1" si="59"/>
        <v>0.57740000000000002</v>
      </c>
      <c r="BS55" s="222">
        <f t="shared" ca="1" si="60"/>
        <v>1</v>
      </c>
      <c r="BT55" s="220">
        <f t="shared" ca="1" si="61"/>
        <v>1</v>
      </c>
      <c r="BU55" s="220">
        <f t="shared" ca="1" si="62"/>
        <v>0</v>
      </c>
      <c r="BV55" s="220">
        <f t="shared" ca="1" si="63"/>
        <v>0</v>
      </c>
      <c r="BW55" s="221">
        <f t="shared" ca="1" si="64"/>
        <v>0.57740000000000002</v>
      </c>
      <c r="BX55" s="222">
        <f t="shared" ca="1" si="55"/>
        <v>1</v>
      </c>
      <c r="BY55" s="220" t="e">
        <f t="shared" ca="1" si="65"/>
        <v>#DIV/0!</v>
      </c>
      <c r="BZ55" s="220" t="e">
        <f t="shared" ca="1" si="66"/>
        <v>#DIV/0!</v>
      </c>
      <c r="CA55" s="220" t="e">
        <f t="shared" ca="1" si="67"/>
        <v>#DIV/0!</v>
      </c>
      <c r="CB55" s="221" t="e">
        <f t="shared" ca="1" si="68"/>
        <v>#DIV/0!</v>
      </c>
      <c r="CC55" s="222">
        <f t="shared" ca="1" si="69"/>
        <v>-1</v>
      </c>
      <c r="CD55" s="220">
        <f t="shared" ca="1" si="70"/>
        <v>0.99743013170575012</v>
      </c>
      <c r="CE55" s="220">
        <f t="shared" ca="1" si="71"/>
        <v>0</v>
      </c>
      <c r="CF55" s="220">
        <f t="shared" ca="1" si="72"/>
        <v>2.5698682942499199E-3</v>
      </c>
      <c r="CG55" s="221">
        <f t="shared" ca="1" si="73"/>
        <v>0.57888358496627046</v>
      </c>
      <c r="CH55" s="222">
        <f t="shared" ca="1" si="74"/>
        <v>0.99743013170575012</v>
      </c>
      <c r="CI55" s="223" t="e">
        <f t="shared" ca="1" si="49"/>
        <v>#REF!</v>
      </c>
      <c r="CJ55" s="223" t="e">
        <f t="shared" ca="1" si="36"/>
        <v>#REF!</v>
      </c>
      <c r="CK55" s="223" t="e">
        <f t="shared" ca="1" si="37"/>
        <v>#REF!</v>
      </c>
      <c r="CL55" s="227" t="e">
        <f t="shared" ca="1" si="38"/>
        <v>#REF!</v>
      </c>
      <c r="CM55" s="220" t="e">
        <f t="shared" ca="1" si="39"/>
        <v>#REF!</v>
      </c>
      <c r="CN55" s="220" t="e">
        <f t="shared" ca="1" si="40"/>
        <v>#REF!</v>
      </c>
      <c r="CO55" s="221" t="e">
        <f t="shared" ca="1" si="75"/>
        <v>#REF!</v>
      </c>
      <c r="CP55" s="222">
        <f t="shared" ca="1" si="76"/>
        <v>-1</v>
      </c>
      <c r="CQ55" s="220">
        <f t="shared" ca="1" si="77"/>
        <v>0.50294831640504034</v>
      </c>
      <c r="CR55" s="220">
        <f t="shared" ca="1" si="78"/>
        <v>2.390945681249711E-2</v>
      </c>
      <c r="CS55" s="220">
        <f t="shared" ca="1" si="79"/>
        <v>0.47314222678246259</v>
      </c>
      <c r="CT55" s="221">
        <f t="shared" ca="1" si="80"/>
        <v>0.83673968715797986</v>
      </c>
      <c r="CU55" s="222">
        <f t="shared" ca="1" si="81"/>
        <v>0.50294831640504034</v>
      </c>
      <c r="CW55" s="219">
        <f t="shared" ca="1" si="43"/>
        <v>1.4071560004091541</v>
      </c>
      <c r="CX55" s="221">
        <f t="shared" ca="1" si="44"/>
        <v>0.86661178401867334</v>
      </c>
      <c r="CY55" s="219">
        <f t="shared" ca="1" si="45"/>
        <v>0.7422959219984343</v>
      </c>
      <c r="CZ55" s="219">
        <f t="shared" ca="1" si="46"/>
        <v>4.5381235748846005E-2</v>
      </c>
      <c r="DA55" s="225">
        <f t="shared" ca="1" si="47"/>
        <v>2557.3944213190207</v>
      </c>
      <c r="DB55" s="226"/>
      <c r="DC55" s="225">
        <f t="shared" ca="1" si="48"/>
        <v>2334579.3358353395</v>
      </c>
    </row>
    <row r="56" spans="1:107" ht="14.4" x14ac:dyDescent="0.3">
      <c r="A56" s="207"/>
      <c r="B56" s="207"/>
      <c r="C56" s="234"/>
      <c r="D56" s="209" t="s">
        <v>325</v>
      </c>
      <c r="E56" s="234"/>
      <c r="F56" s="234"/>
      <c r="G56" s="234"/>
      <c r="H56" s="234"/>
      <c r="I56" s="207">
        <v>6.1</v>
      </c>
      <c r="J56" s="207">
        <v>6.1</v>
      </c>
      <c r="K56" s="207">
        <v>40270</v>
      </c>
      <c r="L56" s="207">
        <v>295.7</v>
      </c>
      <c r="M56" s="207">
        <v>4166</v>
      </c>
      <c r="N56" s="207">
        <v>1133</v>
      </c>
      <c r="O56" s="209">
        <f t="shared" si="25"/>
        <v>2426.12689</v>
      </c>
      <c r="P56" s="237"/>
      <c r="Q56" s="207">
        <v>66200</v>
      </c>
      <c r="R56" s="207"/>
      <c r="S56" s="207"/>
      <c r="T56" s="207">
        <v>175</v>
      </c>
      <c r="U56" s="207"/>
      <c r="V56" s="234"/>
      <c r="W56" s="207"/>
      <c r="X56" s="213"/>
      <c r="Y56" s="213"/>
      <c r="Z56" s="207">
        <v>423</v>
      </c>
      <c r="AA56" s="207">
        <v>36.51</v>
      </c>
      <c r="AB56" s="207">
        <v>52.9</v>
      </c>
      <c r="AC56" s="237"/>
      <c r="AD56" s="234"/>
      <c r="AE56" s="207"/>
      <c r="AF56" s="207"/>
      <c r="AG56" s="207" t="str">
        <f t="shared" ca="1" si="85"/>
        <v>W_ID_015_FS_005</v>
      </c>
      <c r="AH56" s="207"/>
      <c r="AI56" s="207"/>
      <c r="AJ56" s="207"/>
      <c r="AK56" s="207"/>
      <c r="AL56" s="207">
        <f t="shared" ca="1" si="83"/>
        <v>6.1</v>
      </c>
      <c r="AM56" s="237"/>
      <c r="AN56" s="207">
        <f t="shared" ca="1" si="84"/>
        <v>40270</v>
      </c>
      <c r="AO56" s="207">
        <f t="shared" ca="1" si="84"/>
        <v>295.7</v>
      </c>
      <c r="AP56" s="207">
        <f t="shared" ca="1" si="84"/>
        <v>4166</v>
      </c>
      <c r="AQ56" s="207">
        <f t="shared" ca="1" si="84"/>
        <v>1133</v>
      </c>
      <c r="AR56" s="207">
        <f t="shared" ca="1" si="84"/>
        <v>2426.12689</v>
      </c>
      <c r="AS56" s="207">
        <f t="shared" ca="1" si="84"/>
        <v>0</v>
      </c>
      <c r="AT56" s="207">
        <f t="shared" ca="1" si="84"/>
        <v>66200</v>
      </c>
      <c r="AU56" s="207">
        <f t="shared" ca="1" si="84"/>
        <v>0</v>
      </c>
      <c r="AV56" s="207">
        <f t="shared" ca="1" si="84"/>
        <v>0</v>
      </c>
      <c r="AW56" s="207">
        <f t="shared" ca="1" si="84"/>
        <v>175</v>
      </c>
      <c r="AX56" s="207">
        <f t="shared" ca="1" si="84"/>
        <v>0</v>
      </c>
      <c r="AY56" s="207"/>
      <c r="AZ56" s="207">
        <f t="shared" ca="1" si="84"/>
        <v>0</v>
      </c>
      <c r="BA56" s="207">
        <f t="shared" ca="1" si="84"/>
        <v>0</v>
      </c>
      <c r="BB56" s="207">
        <f t="shared" ca="1" si="84"/>
        <v>0</v>
      </c>
      <c r="BC56" s="207">
        <f t="shared" ca="1" si="84"/>
        <v>423</v>
      </c>
      <c r="BD56" s="207"/>
      <c r="BE56" s="207">
        <f t="shared" ca="1" si="86"/>
        <v>52.9</v>
      </c>
      <c r="BF56" s="207">
        <f t="shared" ca="1" si="86"/>
        <v>0</v>
      </c>
      <c r="BG56" s="207"/>
      <c r="BH56" s="207">
        <f t="shared" ca="1" si="3"/>
        <v>0</v>
      </c>
      <c r="BI56" s="207">
        <f t="shared" ca="1" si="27"/>
        <v>99</v>
      </c>
      <c r="BJ56" s="207"/>
      <c r="BK56" s="217">
        <f t="shared" ca="1" si="53"/>
        <v>2063.2326049736089</v>
      </c>
      <c r="BL56" s="217">
        <f t="shared" ca="1" si="54"/>
        <v>1870.3702499999999</v>
      </c>
      <c r="BM56" s="218">
        <f t="shared" ca="1" si="31"/>
        <v>4.9029442494367644E-2</v>
      </c>
      <c r="BO56" s="220">
        <f t="shared" ca="1" si="56"/>
        <v>1</v>
      </c>
      <c r="BP56" s="220">
        <f t="shared" ca="1" si="57"/>
        <v>0</v>
      </c>
      <c r="BQ56" s="220">
        <f t="shared" ca="1" si="58"/>
        <v>0</v>
      </c>
      <c r="BR56" s="221">
        <f t="shared" ca="1" si="59"/>
        <v>0.57740000000000002</v>
      </c>
      <c r="BS56" s="222">
        <f t="shared" ca="1" si="60"/>
        <v>1</v>
      </c>
      <c r="BT56" s="220">
        <f t="shared" ca="1" si="61"/>
        <v>1</v>
      </c>
      <c r="BU56" s="220">
        <f t="shared" ca="1" si="62"/>
        <v>0</v>
      </c>
      <c r="BV56" s="220">
        <f t="shared" ca="1" si="63"/>
        <v>0</v>
      </c>
      <c r="BW56" s="221">
        <f t="shared" ca="1" si="64"/>
        <v>0.57740000000000002</v>
      </c>
      <c r="BX56" s="222">
        <f t="shared" ca="1" si="55"/>
        <v>1</v>
      </c>
      <c r="BY56" s="220" t="e">
        <f t="shared" ca="1" si="65"/>
        <v>#DIV/0!</v>
      </c>
      <c r="BZ56" s="220" t="e">
        <f t="shared" ca="1" si="66"/>
        <v>#DIV/0!</v>
      </c>
      <c r="CA56" s="220" t="e">
        <f t="shared" ca="1" si="67"/>
        <v>#DIV/0!</v>
      </c>
      <c r="CB56" s="221" t="e">
        <f t="shared" ca="1" si="68"/>
        <v>#DIV/0!</v>
      </c>
      <c r="CC56" s="222">
        <f t="shared" ca="1" si="69"/>
        <v>-1</v>
      </c>
      <c r="CD56" s="220">
        <f t="shared" ca="1" si="70"/>
        <v>0.99736346516007535</v>
      </c>
      <c r="CE56" s="220">
        <f t="shared" ca="1" si="71"/>
        <v>0</v>
      </c>
      <c r="CF56" s="220">
        <f t="shared" ca="1" si="72"/>
        <v>2.6365348399246705E-3</v>
      </c>
      <c r="CG56" s="221">
        <f t="shared" ca="1" si="73"/>
        <v>0.5789220715630885</v>
      </c>
      <c r="CH56" s="222">
        <f t="shared" ca="1" si="74"/>
        <v>0.99736346516007535</v>
      </c>
      <c r="CI56" s="223" t="e">
        <f t="shared" ca="1" si="49"/>
        <v>#REF!</v>
      </c>
      <c r="CJ56" s="223" t="e">
        <f t="shared" ca="1" si="36"/>
        <v>#REF!</v>
      </c>
      <c r="CK56" s="223" t="e">
        <f t="shared" ca="1" si="37"/>
        <v>#REF!</v>
      </c>
      <c r="CL56" s="227" t="e">
        <f t="shared" ca="1" si="38"/>
        <v>#REF!</v>
      </c>
      <c r="CM56" s="220" t="e">
        <f t="shared" ca="1" si="39"/>
        <v>#REF!</v>
      </c>
      <c r="CN56" s="220" t="e">
        <f t="shared" ca="1" si="40"/>
        <v>#REF!</v>
      </c>
      <c r="CO56" s="221" t="e">
        <f t="shared" ca="1" si="75"/>
        <v>#REF!</v>
      </c>
      <c r="CP56" s="222">
        <f t="shared" ca="1" si="76"/>
        <v>-1</v>
      </c>
      <c r="CQ56" s="220">
        <f t="shared" ca="1" si="77"/>
        <v>0.5237551961666792</v>
      </c>
      <c r="CR56" s="220">
        <f t="shared" ca="1" si="78"/>
        <v>3.8459004595601455E-2</v>
      </c>
      <c r="CS56" s="220">
        <f t="shared" ca="1" si="79"/>
        <v>0.43778579923771921</v>
      </c>
      <c r="CT56" s="221">
        <f t="shared" ca="1" si="80"/>
        <v>0.80792751264643492</v>
      </c>
      <c r="CU56" s="222">
        <f t="shared" ca="1" si="81"/>
        <v>0.5237551961666792</v>
      </c>
      <c r="CW56" s="219">
        <f t="shared" ca="1" si="43"/>
        <v>1.887472739188838</v>
      </c>
      <c r="CX56" s="221">
        <f t="shared" ca="1" si="44"/>
        <v>1.3219833834405081</v>
      </c>
      <c r="CY56" s="219">
        <f t="shared" ca="1" si="45"/>
        <v>0.7311564274651523</v>
      </c>
      <c r="CZ56" s="219">
        <f t="shared" ca="1" si="46"/>
        <v>6.840632012399657E-2</v>
      </c>
      <c r="DA56" s="225">
        <f t="shared" ca="1" si="47"/>
        <v>3280.5508187585369</v>
      </c>
      <c r="DB56" s="226"/>
      <c r="DC56" s="225">
        <f t="shared" ca="1" si="48"/>
        <v>6632637.5151471077</v>
      </c>
    </row>
    <row r="57" spans="1:107" ht="14.4" x14ac:dyDescent="0.3">
      <c r="A57" s="207"/>
      <c r="B57" s="207"/>
      <c r="C57" s="234"/>
      <c r="D57" s="209" t="s">
        <v>326</v>
      </c>
      <c r="E57" s="234"/>
      <c r="F57" s="234"/>
      <c r="G57" s="234"/>
      <c r="H57" s="234"/>
      <c r="I57" s="207">
        <v>6.65</v>
      </c>
      <c r="J57" s="207">
        <v>6.65</v>
      </c>
      <c r="K57" s="207">
        <v>34800</v>
      </c>
      <c r="L57" s="207">
        <v>215</v>
      </c>
      <c r="M57" s="207" t="s">
        <v>243</v>
      </c>
      <c r="N57" s="207">
        <v>936</v>
      </c>
      <c r="O57" s="209">
        <f t="shared" si="25"/>
        <v>2004.2848799999999</v>
      </c>
      <c r="P57" s="237"/>
      <c r="Q57" s="207">
        <v>67000</v>
      </c>
      <c r="R57" s="207"/>
      <c r="S57" s="207">
        <v>165</v>
      </c>
      <c r="T57" s="207">
        <v>193</v>
      </c>
      <c r="U57" s="207"/>
      <c r="V57" s="234"/>
      <c r="W57" s="207"/>
      <c r="X57" s="213"/>
      <c r="Y57" s="239"/>
      <c r="Z57" s="207">
        <v>367</v>
      </c>
      <c r="AA57" s="207"/>
      <c r="AB57" s="207">
        <v>33.75</v>
      </c>
      <c r="AC57" s="237"/>
      <c r="AD57" s="234"/>
      <c r="AE57" s="207"/>
      <c r="AF57" s="207"/>
      <c r="AG57" s="207" t="str">
        <f t="shared" ca="1" si="85"/>
        <v>W_ID_015_FS_006</v>
      </c>
      <c r="AH57" s="207"/>
      <c r="AI57" s="207"/>
      <c r="AJ57" s="207"/>
      <c r="AK57" s="207"/>
      <c r="AL57" s="207">
        <f t="shared" ref="AL57:AL120" ca="1" si="87">INDIRECT(AL$5&amp;(CELL("row", AL57)))</f>
        <v>6.65</v>
      </c>
      <c r="AM57" s="237"/>
      <c r="AN57" s="207">
        <f t="shared" ref="AN57:AX80" ca="1" si="88">ABS(INDIRECT(AN$5&amp;(CELL("row", AN57))))</f>
        <v>34800</v>
      </c>
      <c r="AO57" s="207">
        <f t="shared" ca="1" si="88"/>
        <v>215</v>
      </c>
      <c r="AP57" s="207">
        <f t="shared" ca="1" si="88"/>
        <v>4741</v>
      </c>
      <c r="AQ57" s="207">
        <f t="shared" ca="1" si="88"/>
        <v>936</v>
      </c>
      <c r="AR57" s="207">
        <f t="shared" ca="1" si="88"/>
        <v>2004.2848799999999</v>
      </c>
      <c r="AS57" s="207">
        <f t="shared" ca="1" si="88"/>
        <v>0</v>
      </c>
      <c r="AT57" s="207">
        <f t="shared" ca="1" si="88"/>
        <v>67000</v>
      </c>
      <c r="AU57" s="207">
        <f t="shared" ca="1" si="88"/>
        <v>0</v>
      </c>
      <c r="AV57" s="207">
        <f t="shared" ca="1" si="88"/>
        <v>165</v>
      </c>
      <c r="AW57" s="207">
        <f t="shared" ca="1" si="88"/>
        <v>193</v>
      </c>
      <c r="AX57" s="207">
        <f t="shared" ca="1" si="88"/>
        <v>0</v>
      </c>
      <c r="AY57" s="207"/>
      <c r="AZ57" s="207">
        <f t="shared" ref="AZ57:BC120" ca="1" si="89">ABS(INDIRECT(AZ$5&amp;(CELL("row", AZ57))))</f>
        <v>0</v>
      </c>
      <c r="BA57" s="207">
        <f t="shared" ca="1" si="89"/>
        <v>0</v>
      </c>
      <c r="BB57" s="207">
        <f t="shared" ca="1" si="89"/>
        <v>0</v>
      </c>
      <c r="BC57" s="207">
        <f t="shared" ca="1" si="89"/>
        <v>367</v>
      </c>
      <c r="BD57" s="207"/>
      <c r="BE57" s="207">
        <f t="shared" ca="1" si="86"/>
        <v>33.75</v>
      </c>
      <c r="BF57" s="207">
        <f t="shared" ca="1" si="86"/>
        <v>0</v>
      </c>
      <c r="BG57" s="207"/>
      <c r="BH57" s="207">
        <f t="shared" ca="1" si="3"/>
        <v>0</v>
      </c>
      <c r="BI57" s="207">
        <f t="shared" ca="1" si="27"/>
        <v>99</v>
      </c>
      <c r="BJ57" s="207"/>
      <c r="BK57" s="217">
        <f t="shared" ca="1" si="53"/>
        <v>1834.682082081137</v>
      </c>
      <c r="BL57" s="217">
        <f t="shared" ca="1" si="54"/>
        <v>1896.66857</v>
      </c>
      <c r="BM57" s="218">
        <f t="shared" ca="1" si="31"/>
        <v>-1.6612345956896469E-2</v>
      </c>
      <c r="BO57" s="220">
        <f t="shared" ca="1" si="56"/>
        <v>1</v>
      </c>
      <c r="BP57" s="220">
        <f t="shared" ca="1" si="57"/>
        <v>0</v>
      </c>
      <c r="BQ57" s="220">
        <f t="shared" ca="1" si="58"/>
        <v>0</v>
      </c>
      <c r="BR57" s="221">
        <f t="shared" ca="1" si="59"/>
        <v>0.57740000000000002</v>
      </c>
      <c r="BS57" s="222">
        <f t="shared" ca="1" si="60"/>
        <v>1</v>
      </c>
      <c r="BT57" s="220">
        <f t="shared" ca="1" si="61"/>
        <v>1</v>
      </c>
      <c r="BU57" s="220">
        <f t="shared" ca="1" si="62"/>
        <v>0</v>
      </c>
      <c r="BV57" s="220">
        <f t="shared" ca="1" si="63"/>
        <v>0</v>
      </c>
      <c r="BW57" s="221">
        <f t="shared" ca="1" si="64"/>
        <v>0.57740000000000002</v>
      </c>
      <c r="BX57" s="222">
        <f t="shared" ca="1" si="55"/>
        <v>1</v>
      </c>
      <c r="BY57" s="220" t="e">
        <f t="shared" ca="1" si="65"/>
        <v>#DIV/0!</v>
      </c>
      <c r="BZ57" s="220" t="e">
        <f t="shared" ca="1" si="66"/>
        <v>#DIV/0!</v>
      </c>
      <c r="CA57" s="220" t="e">
        <f t="shared" ca="1" si="67"/>
        <v>#DIV/0!</v>
      </c>
      <c r="CB57" s="221" t="e">
        <f t="shared" ca="1" si="68"/>
        <v>#DIV/0!</v>
      </c>
      <c r="CC57" s="222">
        <f t="shared" ca="1" si="69"/>
        <v>-1</v>
      </c>
      <c r="CD57" s="220">
        <f t="shared" ca="1" si="70"/>
        <v>0.99468511535378124</v>
      </c>
      <c r="CE57" s="220">
        <f t="shared" ca="1" si="71"/>
        <v>2.4495976721399092E-3</v>
      </c>
      <c r="CF57" s="220">
        <f t="shared" ca="1" si="72"/>
        <v>2.8652869740788027E-3</v>
      </c>
      <c r="CG57" s="221">
        <f t="shared" ca="1" si="73"/>
        <v>0.57763973247424205</v>
      </c>
      <c r="CH57" s="222">
        <f t="shared" ca="1" si="74"/>
        <v>0.99468511535378124</v>
      </c>
      <c r="CI57" s="223" t="e">
        <f t="shared" ca="1" si="49"/>
        <v>#REF!</v>
      </c>
      <c r="CJ57" s="223" t="e">
        <f t="shared" ca="1" si="36"/>
        <v>#REF!</v>
      </c>
      <c r="CK57" s="223" t="e">
        <f t="shared" ca="1" si="37"/>
        <v>#REF!</v>
      </c>
      <c r="CL57" s="227" t="e">
        <f t="shared" ca="1" si="38"/>
        <v>#REF!</v>
      </c>
      <c r="CM57" s="220" t="e">
        <f t="shared" ca="1" si="39"/>
        <v>#REF!</v>
      </c>
      <c r="CN57" s="220" t="e">
        <f t="shared" ca="1" si="40"/>
        <v>#REF!</v>
      </c>
      <c r="CO57" s="221" t="e">
        <f t="shared" ca="1" si="75"/>
        <v>#REF!</v>
      </c>
      <c r="CP57" s="222">
        <f t="shared" ca="1" si="76"/>
        <v>-1</v>
      </c>
      <c r="CQ57" s="220">
        <f t="shared" ca="1" si="77"/>
        <v>0.51521881554807292</v>
      </c>
      <c r="CR57" s="220">
        <f t="shared" ca="1" si="78"/>
        <v>3.1831047512309099E-2</v>
      </c>
      <c r="CS57" s="220">
        <f t="shared" ca="1" si="79"/>
        <v>0.45295013693961816</v>
      </c>
      <c r="CT57" s="221">
        <f t="shared" ca="1" si="80"/>
        <v>0.82050886722163452</v>
      </c>
      <c r="CU57" s="222">
        <f t="shared" ca="1" si="81"/>
        <v>0.51521881554807292</v>
      </c>
      <c r="CW57" s="219">
        <f t="shared" ca="1" si="43"/>
        <v>1.6936010710931058</v>
      </c>
      <c r="CX57" s="221">
        <f t="shared" ca="1" si="44"/>
        <v>0.98900696451225434</v>
      </c>
      <c r="CY57" s="219">
        <f t="shared" ca="1" si="45"/>
        <v>0.66378271044606763</v>
      </c>
      <c r="CZ57" s="219">
        <f t="shared" ca="1" si="46"/>
        <v>5.8186738836265225E-2</v>
      </c>
      <c r="DA57" s="225">
        <f t="shared" ca="1" si="47"/>
        <v>1865.8025725863458</v>
      </c>
      <c r="DB57" s="226"/>
      <c r="DC57" s="225">
        <f t="shared" ca="1" si="48"/>
        <v>612000.97913222387</v>
      </c>
    </row>
    <row r="58" spans="1:107" ht="14.4" x14ac:dyDescent="0.3">
      <c r="C58" s="240"/>
      <c r="D58" s="241"/>
      <c r="E58" s="240"/>
      <c r="F58" s="240"/>
      <c r="G58" s="240"/>
      <c r="H58" s="240"/>
      <c r="I58" s="168"/>
      <c r="K58" s="168"/>
      <c r="L58" s="168"/>
      <c r="M58" s="168"/>
      <c r="N58" s="168"/>
      <c r="O58" s="168"/>
      <c r="P58" s="168"/>
      <c r="Q58" s="168"/>
      <c r="S58" s="168"/>
      <c r="T58" s="168"/>
      <c r="V58" s="240"/>
      <c r="X58" s="242"/>
      <c r="Y58" s="242"/>
      <c r="Z58" s="168"/>
      <c r="AA58" s="242"/>
      <c r="AC58" s="168"/>
      <c r="AD58" s="240"/>
      <c r="AG58" s="137" t="str">
        <f t="shared" ca="1" si="85"/>
        <v/>
      </c>
      <c r="AL58" s="137">
        <f t="shared" ca="1" si="87"/>
        <v>0</v>
      </c>
      <c r="AM58" s="168"/>
      <c r="AN58" s="137">
        <f t="shared" ca="1" si="88"/>
        <v>0</v>
      </c>
      <c r="AO58" s="137">
        <f t="shared" ca="1" si="88"/>
        <v>0</v>
      </c>
      <c r="AP58" s="137">
        <f t="shared" ca="1" si="88"/>
        <v>0</v>
      </c>
      <c r="AQ58" s="137">
        <f t="shared" ca="1" si="88"/>
        <v>0</v>
      </c>
      <c r="AR58" s="137">
        <f t="shared" ca="1" si="88"/>
        <v>0</v>
      </c>
      <c r="AS58" s="137">
        <f t="shared" ca="1" si="88"/>
        <v>0</v>
      </c>
      <c r="AT58" s="137">
        <f t="shared" ca="1" si="88"/>
        <v>0</v>
      </c>
      <c r="AU58" s="137">
        <f t="shared" ca="1" si="88"/>
        <v>0</v>
      </c>
      <c r="AV58" s="137">
        <f t="shared" ca="1" si="88"/>
        <v>0</v>
      </c>
      <c r="AW58" s="137">
        <f t="shared" ca="1" si="88"/>
        <v>0</v>
      </c>
      <c r="AX58" s="137">
        <f t="shared" ca="1" si="88"/>
        <v>0</v>
      </c>
      <c r="AZ58" s="137">
        <f t="shared" ca="1" si="89"/>
        <v>0</v>
      </c>
      <c r="BA58" s="137">
        <f t="shared" ca="1" si="89"/>
        <v>0</v>
      </c>
      <c r="BB58" s="137">
        <f t="shared" ca="1" si="89"/>
        <v>0</v>
      </c>
      <c r="BC58" s="137">
        <f t="shared" ca="1" si="89"/>
        <v>0</v>
      </c>
      <c r="BE58" s="137">
        <f t="shared" ca="1" si="86"/>
        <v>0</v>
      </c>
      <c r="BF58" s="137">
        <f t="shared" ca="1" si="86"/>
        <v>0</v>
      </c>
      <c r="BH58" s="137">
        <f t="shared" ca="1" si="3"/>
        <v>0</v>
      </c>
      <c r="BK58" s="243"/>
      <c r="BL58" s="243"/>
      <c r="BM58" s="244"/>
      <c r="BO58" s="220"/>
      <c r="BP58" s="220"/>
      <c r="BQ58" s="220"/>
      <c r="BR58" s="221"/>
      <c r="BS58" s="221"/>
      <c r="BT58" s="220"/>
      <c r="BU58" s="220"/>
      <c r="BV58" s="220"/>
      <c r="BW58" s="221"/>
      <c r="BX58" s="221"/>
      <c r="BY58" s="220"/>
      <c r="BZ58" s="220"/>
      <c r="CA58" s="220"/>
      <c r="CB58" s="221"/>
      <c r="CC58" s="221"/>
      <c r="CD58" s="220"/>
      <c r="CE58" s="220"/>
      <c r="CF58" s="220"/>
      <c r="CG58" s="221"/>
      <c r="CH58" s="221"/>
      <c r="CI58" s="223"/>
      <c r="CJ58" s="223"/>
      <c r="CK58" s="223"/>
      <c r="CL58" s="220"/>
      <c r="CM58" s="220"/>
      <c r="CN58" s="220"/>
      <c r="CO58" s="221"/>
      <c r="CP58" s="221"/>
      <c r="CQ58" s="220"/>
      <c r="CR58" s="220"/>
      <c r="CS58" s="220"/>
      <c r="CT58" s="221"/>
      <c r="CU58" s="221"/>
      <c r="CW58" s="219"/>
      <c r="CX58" s="221"/>
      <c r="CY58" s="219"/>
      <c r="CZ58" s="219"/>
      <c r="DA58" s="225"/>
      <c r="DB58" s="226"/>
      <c r="DC58" s="225">
        <f t="shared" si="48"/>
        <v>28.832999999999998</v>
      </c>
    </row>
    <row r="59" spans="1:107" ht="14.4" x14ac:dyDescent="0.3">
      <c r="C59" s="240"/>
      <c r="D59" s="241"/>
      <c r="E59" s="240"/>
      <c r="F59" s="240"/>
      <c r="G59" s="240"/>
      <c r="H59" s="240"/>
      <c r="I59" s="168"/>
      <c r="K59" s="168"/>
      <c r="L59" s="168"/>
      <c r="M59" s="168"/>
      <c r="N59" s="168"/>
      <c r="O59" s="168"/>
      <c r="P59" s="168"/>
      <c r="Q59" s="168"/>
      <c r="S59" s="168"/>
      <c r="T59" s="168"/>
      <c r="V59" s="240"/>
      <c r="X59" s="242"/>
      <c r="Y59" s="242"/>
      <c r="Z59" s="168"/>
      <c r="AA59" s="242"/>
      <c r="AC59" s="168"/>
      <c r="AD59" s="240"/>
      <c r="AG59" s="137" t="str">
        <f t="shared" ca="1" si="85"/>
        <v/>
      </c>
      <c r="AL59" s="137">
        <f t="shared" ca="1" si="87"/>
        <v>0</v>
      </c>
      <c r="AM59" s="168"/>
      <c r="AN59" s="137">
        <f t="shared" ca="1" si="88"/>
        <v>0</v>
      </c>
      <c r="AO59" s="137">
        <f t="shared" ca="1" si="88"/>
        <v>0</v>
      </c>
      <c r="AP59" s="137">
        <f t="shared" ca="1" si="88"/>
        <v>0</v>
      </c>
      <c r="AQ59" s="137">
        <f t="shared" ca="1" si="88"/>
        <v>0</v>
      </c>
      <c r="AR59" s="137">
        <f t="shared" ca="1" si="88"/>
        <v>0</v>
      </c>
      <c r="AS59" s="137">
        <f t="shared" ca="1" si="88"/>
        <v>0</v>
      </c>
      <c r="AT59" s="137">
        <f t="shared" ca="1" si="88"/>
        <v>0</v>
      </c>
      <c r="AU59" s="137">
        <f t="shared" ca="1" si="88"/>
        <v>0</v>
      </c>
      <c r="AV59" s="137">
        <f t="shared" ca="1" si="88"/>
        <v>0</v>
      </c>
      <c r="AW59" s="137">
        <f t="shared" ca="1" si="88"/>
        <v>0</v>
      </c>
      <c r="AX59" s="137">
        <f t="shared" ca="1" si="88"/>
        <v>0</v>
      </c>
      <c r="AZ59" s="137">
        <f t="shared" ca="1" si="89"/>
        <v>0</v>
      </c>
      <c r="BA59" s="137">
        <f t="shared" ca="1" si="89"/>
        <v>0</v>
      </c>
      <c r="BB59" s="137">
        <f t="shared" ca="1" si="89"/>
        <v>0</v>
      </c>
      <c r="BC59" s="137">
        <f t="shared" ca="1" si="89"/>
        <v>0</v>
      </c>
      <c r="BE59" s="137">
        <f t="shared" ca="1" si="86"/>
        <v>0</v>
      </c>
      <c r="BF59" s="137">
        <f t="shared" ca="1" si="86"/>
        <v>0</v>
      </c>
      <c r="BH59" s="137">
        <f t="shared" ca="1" si="3"/>
        <v>0</v>
      </c>
      <c r="BK59" s="243"/>
      <c r="BL59" s="243"/>
      <c r="BM59" s="244"/>
      <c r="BO59" s="220"/>
      <c r="BP59" s="220"/>
      <c r="BQ59" s="220"/>
      <c r="BR59" s="221"/>
      <c r="BS59" s="221"/>
      <c r="BT59" s="220"/>
      <c r="BU59" s="220"/>
      <c r="BV59" s="220"/>
      <c r="BW59" s="221"/>
      <c r="BX59" s="221"/>
      <c r="BY59" s="220"/>
      <c r="BZ59" s="220"/>
      <c r="CA59" s="220"/>
      <c r="CB59" s="221"/>
      <c r="CC59" s="221"/>
      <c r="CD59" s="220"/>
      <c r="CE59" s="220"/>
      <c r="CF59" s="220"/>
      <c r="CG59" s="221"/>
      <c r="CH59" s="221"/>
      <c r="CI59" s="223"/>
      <c r="CJ59" s="223"/>
      <c r="CK59" s="223"/>
      <c r="CL59" s="220"/>
      <c r="CM59" s="220"/>
      <c r="CN59" s="220"/>
      <c r="CO59" s="221"/>
      <c r="CP59" s="221"/>
      <c r="CQ59" s="220"/>
      <c r="CR59" s="220"/>
      <c r="CS59" s="220"/>
      <c r="CT59" s="221"/>
      <c r="CU59" s="221"/>
      <c r="CW59" s="219"/>
      <c r="CX59" s="221"/>
      <c r="CY59" s="219"/>
      <c r="CZ59" s="219"/>
      <c r="DA59" s="225"/>
      <c r="DB59" s="226"/>
      <c r="DC59" s="225">
        <f t="shared" si="48"/>
        <v>28.832999999999998</v>
      </c>
    </row>
    <row r="60" spans="1:107" ht="14.4" x14ac:dyDescent="0.3">
      <c r="C60" s="240"/>
      <c r="D60" s="241"/>
      <c r="E60" s="240"/>
      <c r="F60" s="240"/>
      <c r="G60" s="240"/>
      <c r="H60" s="240"/>
      <c r="I60" s="168"/>
      <c r="K60" s="168"/>
      <c r="L60" s="168"/>
      <c r="M60" s="168"/>
      <c r="N60" s="168"/>
      <c r="O60" s="168"/>
      <c r="P60" s="168"/>
      <c r="Q60" s="168"/>
      <c r="S60" s="168"/>
      <c r="T60" s="168"/>
      <c r="V60" s="240"/>
      <c r="X60" s="242"/>
      <c r="Y60" s="242"/>
      <c r="Z60" s="168"/>
      <c r="AA60" s="242"/>
      <c r="AC60" s="168"/>
      <c r="AD60" s="240"/>
      <c r="AG60" s="137" t="str">
        <f t="shared" ca="1" si="85"/>
        <v/>
      </c>
      <c r="AL60" s="137">
        <f t="shared" ca="1" si="87"/>
        <v>0</v>
      </c>
      <c r="AM60" s="168"/>
      <c r="AN60" s="137">
        <f t="shared" ca="1" si="88"/>
        <v>0</v>
      </c>
      <c r="AO60" s="137">
        <f t="shared" ca="1" si="88"/>
        <v>0</v>
      </c>
      <c r="AP60" s="137">
        <f t="shared" ca="1" si="88"/>
        <v>0</v>
      </c>
      <c r="AQ60" s="137">
        <f t="shared" ca="1" si="88"/>
        <v>0</v>
      </c>
      <c r="AR60" s="137">
        <f t="shared" ca="1" si="88"/>
        <v>0</v>
      </c>
      <c r="AS60" s="137">
        <f t="shared" ca="1" si="88"/>
        <v>0</v>
      </c>
      <c r="AT60" s="137">
        <f t="shared" ca="1" si="88"/>
        <v>0</v>
      </c>
      <c r="AU60" s="137">
        <f t="shared" ca="1" si="88"/>
        <v>0</v>
      </c>
      <c r="AV60" s="137">
        <f t="shared" ca="1" si="88"/>
        <v>0</v>
      </c>
      <c r="AW60" s="137">
        <f t="shared" ca="1" si="88"/>
        <v>0</v>
      </c>
      <c r="AX60" s="137">
        <f t="shared" ca="1" si="88"/>
        <v>0</v>
      </c>
      <c r="AZ60" s="137">
        <f t="shared" ca="1" si="89"/>
        <v>0</v>
      </c>
      <c r="BA60" s="137">
        <f t="shared" ca="1" si="89"/>
        <v>0</v>
      </c>
      <c r="BB60" s="137">
        <f t="shared" ca="1" si="89"/>
        <v>0</v>
      </c>
      <c r="BC60" s="137">
        <f t="shared" ca="1" si="89"/>
        <v>0</v>
      </c>
      <c r="BE60" s="137">
        <f t="shared" ca="1" si="86"/>
        <v>0</v>
      </c>
      <c r="BF60" s="137">
        <f t="shared" ca="1" si="86"/>
        <v>0</v>
      </c>
      <c r="BH60" s="137">
        <f t="shared" ca="1" si="3"/>
        <v>0</v>
      </c>
      <c r="BK60" s="243"/>
      <c r="BL60" s="243"/>
      <c r="BM60" s="244"/>
      <c r="BO60" s="220"/>
      <c r="BP60" s="220"/>
      <c r="BQ60" s="220"/>
      <c r="BR60" s="221"/>
      <c r="BS60" s="221"/>
      <c r="BT60" s="220"/>
      <c r="BU60" s="220"/>
      <c r="BV60" s="220"/>
      <c r="BW60" s="221"/>
      <c r="BX60" s="221"/>
      <c r="BY60" s="220"/>
      <c r="BZ60" s="220"/>
      <c r="CA60" s="220"/>
      <c r="CB60" s="221"/>
      <c r="CC60" s="221"/>
      <c r="CD60" s="220"/>
      <c r="CE60" s="220"/>
      <c r="CF60" s="220"/>
      <c r="CG60" s="221"/>
      <c r="CH60" s="221"/>
      <c r="CI60" s="223"/>
      <c r="CJ60" s="223"/>
      <c r="CK60" s="223"/>
      <c r="CL60" s="220"/>
      <c r="CM60" s="220"/>
      <c r="CN60" s="220"/>
      <c r="CO60" s="221"/>
      <c r="CP60" s="221"/>
      <c r="CQ60" s="220"/>
      <c r="CR60" s="220"/>
      <c r="CS60" s="220"/>
      <c r="CT60" s="221"/>
      <c r="CU60" s="221"/>
      <c r="CW60" s="219"/>
      <c r="CX60" s="221"/>
      <c r="CY60" s="219"/>
      <c r="CZ60" s="219"/>
      <c r="DA60" s="225"/>
      <c r="DB60" s="226"/>
      <c r="DC60" s="225">
        <f t="shared" si="48"/>
        <v>28.832999999999998</v>
      </c>
    </row>
    <row r="61" spans="1:107" ht="14.4" x14ac:dyDescent="0.3">
      <c r="C61" s="240"/>
      <c r="D61" s="241"/>
      <c r="E61" s="240"/>
      <c r="F61" s="240"/>
      <c r="G61" s="240"/>
      <c r="H61" s="240"/>
      <c r="I61" s="168"/>
      <c r="K61" s="168"/>
      <c r="L61" s="168"/>
      <c r="M61" s="168"/>
      <c r="N61" s="168"/>
      <c r="O61" s="168"/>
      <c r="P61" s="168"/>
      <c r="Q61" s="168"/>
      <c r="S61" s="168"/>
      <c r="T61" s="168"/>
      <c r="V61" s="240"/>
      <c r="X61" s="242"/>
      <c r="Y61" s="242"/>
      <c r="Z61" s="168"/>
      <c r="AA61" s="242"/>
      <c r="AC61" s="168"/>
      <c r="AD61" s="240"/>
      <c r="AG61" s="137" t="str">
        <f t="shared" ca="1" si="85"/>
        <v/>
      </c>
      <c r="AL61" s="137">
        <f t="shared" ca="1" si="87"/>
        <v>0</v>
      </c>
      <c r="AM61" s="168"/>
      <c r="AN61" s="137">
        <f t="shared" ca="1" si="88"/>
        <v>0</v>
      </c>
      <c r="AO61" s="137">
        <f t="shared" ca="1" si="88"/>
        <v>0</v>
      </c>
      <c r="AP61" s="137">
        <f t="shared" ca="1" si="88"/>
        <v>0</v>
      </c>
      <c r="AQ61" s="137">
        <f t="shared" ca="1" si="88"/>
        <v>0</v>
      </c>
      <c r="AR61" s="137">
        <f t="shared" ca="1" si="88"/>
        <v>0</v>
      </c>
      <c r="AS61" s="137">
        <f t="shared" ca="1" si="88"/>
        <v>0</v>
      </c>
      <c r="AT61" s="137">
        <f t="shared" ca="1" si="88"/>
        <v>0</v>
      </c>
      <c r="AU61" s="137">
        <f t="shared" ca="1" si="88"/>
        <v>0</v>
      </c>
      <c r="AV61" s="137">
        <f t="shared" ca="1" si="88"/>
        <v>0</v>
      </c>
      <c r="AW61" s="137">
        <f t="shared" ca="1" si="88"/>
        <v>0</v>
      </c>
      <c r="AX61" s="137">
        <f t="shared" ca="1" si="88"/>
        <v>0</v>
      </c>
      <c r="AZ61" s="137">
        <f t="shared" ca="1" si="89"/>
        <v>0</v>
      </c>
      <c r="BA61" s="137">
        <f t="shared" ca="1" si="89"/>
        <v>0</v>
      </c>
      <c r="BB61" s="137">
        <f t="shared" ca="1" si="89"/>
        <v>0</v>
      </c>
      <c r="BC61" s="137">
        <f t="shared" ca="1" si="89"/>
        <v>0</v>
      </c>
      <c r="BE61" s="137">
        <f t="shared" ca="1" si="86"/>
        <v>0</v>
      </c>
      <c r="BF61" s="137">
        <f t="shared" ca="1" si="86"/>
        <v>0</v>
      </c>
      <c r="BH61" s="137">
        <f t="shared" ca="1" si="3"/>
        <v>0</v>
      </c>
      <c r="BK61" s="243"/>
      <c r="BL61" s="243"/>
      <c r="BM61" s="244"/>
      <c r="BO61" s="220"/>
      <c r="BP61" s="220"/>
      <c r="BQ61" s="220"/>
      <c r="BR61" s="221"/>
      <c r="BS61" s="221"/>
      <c r="BT61" s="220"/>
      <c r="BU61" s="220"/>
      <c r="BV61" s="220"/>
      <c r="BW61" s="221"/>
      <c r="BX61" s="221"/>
      <c r="BY61" s="220"/>
      <c r="BZ61" s="220"/>
      <c r="CA61" s="220"/>
      <c r="CB61" s="221"/>
      <c r="CC61" s="221"/>
      <c r="CD61" s="220"/>
      <c r="CE61" s="220"/>
      <c r="CF61" s="220"/>
      <c r="CG61" s="221"/>
      <c r="CH61" s="221"/>
      <c r="CI61" s="223"/>
      <c r="CJ61" s="223"/>
      <c r="CK61" s="223"/>
      <c r="CL61" s="220"/>
      <c r="CM61" s="220"/>
      <c r="CN61" s="220"/>
      <c r="CO61" s="221"/>
      <c r="CP61" s="221"/>
      <c r="CQ61" s="220"/>
      <c r="CR61" s="220"/>
      <c r="CS61" s="220"/>
      <c r="CT61" s="221"/>
      <c r="CU61" s="221"/>
      <c r="CW61" s="219"/>
      <c r="CX61" s="221"/>
      <c r="CY61" s="219"/>
      <c r="CZ61" s="219"/>
      <c r="DA61" s="225"/>
      <c r="DB61" s="226"/>
      <c r="DC61" s="225">
        <f t="shared" si="48"/>
        <v>28.832999999999998</v>
      </c>
    </row>
    <row r="62" spans="1:107" ht="14.4" x14ac:dyDescent="0.3">
      <c r="C62" s="240"/>
      <c r="D62" s="241"/>
      <c r="E62" s="240"/>
      <c r="F62" s="240"/>
      <c r="G62" s="240"/>
      <c r="H62" s="240"/>
      <c r="I62" s="168"/>
      <c r="K62" s="168"/>
      <c r="L62" s="168"/>
      <c r="M62" s="168"/>
      <c r="N62" s="168"/>
      <c r="O62" s="168"/>
      <c r="P62" s="168"/>
      <c r="Q62" s="168"/>
      <c r="S62" s="168"/>
      <c r="T62" s="168"/>
      <c r="V62" s="240"/>
      <c r="X62" s="242"/>
      <c r="Y62" s="242"/>
      <c r="Z62" s="168"/>
      <c r="AA62" s="242"/>
      <c r="AC62" s="168"/>
      <c r="AD62" s="240"/>
      <c r="AG62" s="137" t="str">
        <f t="shared" ca="1" si="85"/>
        <v/>
      </c>
      <c r="AL62" s="137">
        <f t="shared" ca="1" si="87"/>
        <v>0</v>
      </c>
      <c r="AM62" s="168"/>
      <c r="AN62" s="137">
        <f t="shared" ca="1" si="88"/>
        <v>0</v>
      </c>
      <c r="AO62" s="137">
        <f t="shared" ca="1" si="88"/>
        <v>0</v>
      </c>
      <c r="AP62" s="137">
        <f t="shared" ca="1" si="88"/>
        <v>0</v>
      </c>
      <c r="AQ62" s="137">
        <f t="shared" ca="1" si="88"/>
        <v>0</v>
      </c>
      <c r="AR62" s="137">
        <f t="shared" ca="1" si="88"/>
        <v>0</v>
      </c>
      <c r="AS62" s="137">
        <f t="shared" ca="1" si="88"/>
        <v>0</v>
      </c>
      <c r="AT62" s="137">
        <f t="shared" ca="1" si="88"/>
        <v>0</v>
      </c>
      <c r="AU62" s="137">
        <f t="shared" ca="1" si="88"/>
        <v>0</v>
      </c>
      <c r="AV62" s="137">
        <f t="shared" ca="1" si="88"/>
        <v>0</v>
      </c>
      <c r="AW62" s="137">
        <f t="shared" ca="1" si="88"/>
        <v>0</v>
      </c>
      <c r="AX62" s="137">
        <f t="shared" ca="1" si="88"/>
        <v>0</v>
      </c>
      <c r="AZ62" s="137">
        <f t="shared" ca="1" si="89"/>
        <v>0</v>
      </c>
      <c r="BA62" s="137">
        <f t="shared" ca="1" si="89"/>
        <v>0</v>
      </c>
      <c r="BB62" s="137">
        <f t="shared" ca="1" si="89"/>
        <v>0</v>
      </c>
      <c r="BC62" s="137">
        <f t="shared" ca="1" si="89"/>
        <v>0</v>
      </c>
      <c r="BE62" s="137">
        <f t="shared" ca="1" si="86"/>
        <v>0</v>
      </c>
      <c r="BF62" s="137">
        <f t="shared" ca="1" si="86"/>
        <v>0</v>
      </c>
      <c r="BH62" s="137">
        <f t="shared" ca="1" si="3"/>
        <v>0</v>
      </c>
      <c r="BK62" s="243"/>
      <c r="BL62" s="243"/>
      <c r="BM62" s="244"/>
      <c r="BO62" s="220"/>
      <c r="BP62" s="220"/>
      <c r="BQ62" s="220"/>
      <c r="BR62" s="221"/>
      <c r="BS62" s="221"/>
      <c r="BT62" s="220"/>
      <c r="BU62" s="220"/>
      <c r="BV62" s="220"/>
      <c r="BW62" s="221"/>
      <c r="BX62" s="221"/>
      <c r="BY62" s="220"/>
      <c r="BZ62" s="220"/>
      <c r="CA62" s="220"/>
      <c r="CB62" s="221"/>
      <c r="CC62" s="221"/>
      <c r="CD62" s="220"/>
      <c r="CE62" s="220"/>
      <c r="CF62" s="220"/>
      <c r="CG62" s="221"/>
      <c r="CH62" s="221"/>
      <c r="CI62" s="223"/>
      <c r="CJ62" s="223"/>
      <c r="CK62" s="223"/>
      <c r="CL62" s="220"/>
      <c r="CM62" s="220"/>
      <c r="CN62" s="220"/>
      <c r="CO62" s="221"/>
      <c r="CP62" s="221"/>
      <c r="CQ62" s="220"/>
      <c r="CR62" s="220"/>
      <c r="CS62" s="220"/>
      <c r="CT62" s="221"/>
      <c r="CU62" s="221"/>
      <c r="CW62" s="219"/>
      <c r="CX62" s="221"/>
      <c r="CY62" s="219"/>
      <c r="CZ62" s="219"/>
      <c r="DA62" s="225"/>
      <c r="DB62" s="226"/>
      <c r="DC62" s="225">
        <f t="shared" si="48"/>
        <v>28.832999999999998</v>
      </c>
    </row>
    <row r="63" spans="1:107" ht="14.4" x14ac:dyDescent="0.3">
      <c r="D63" s="241"/>
      <c r="I63" s="168"/>
      <c r="K63" s="168"/>
      <c r="L63" s="168"/>
      <c r="M63" s="168"/>
      <c r="N63" s="168"/>
      <c r="O63" s="168"/>
      <c r="P63" s="168"/>
      <c r="Q63" s="168"/>
      <c r="S63" s="168"/>
      <c r="T63" s="168"/>
      <c r="X63" s="242"/>
      <c r="Y63" s="242"/>
      <c r="Z63" s="168"/>
      <c r="AA63" s="242"/>
      <c r="AC63" s="168"/>
      <c r="AG63" s="137" t="str">
        <f t="shared" ca="1" si="85"/>
        <v/>
      </c>
      <c r="AL63" s="137">
        <f t="shared" ca="1" si="87"/>
        <v>0</v>
      </c>
      <c r="AM63" s="168"/>
      <c r="AN63" s="137">
        <f t="shared" ca="1" si="88"/>
        <v>0</v>
      </c>
      <c r="AO63" s="137">
        <f t="shared" ca="1" si="88"/>
        <v>0</v>
      </c>
      <c r="AP63" s="137">
        <f t="shared" ca="1" si="88"/>
        <v>0</v>
      </c>
      <c r="AQ63" s="137">
        <f t="shared" ca="1" si="88"/>
        <v>0</v>
      </c>
      <c r="AR63" s="137">
        <f t="shared" ca="1" si="88"/>
        <v>0</v>
      </c>
      <c r="AS63" s="137">
        <f t="shared" ca="1" si="88"/>
        <v>0</v>
      </c>
      <c r="AT63" s="137">
        <f t="shared" ca="1" si="88"/>
        <v>0</v>
      </c>
      <c r="AU63" s="137">
        <f t="shared" ca="1" si="88"/>
        <v>0</v>
      </c>
      <c r="AV63" s="137">
        <f t="shared" ca="1" si="88"/>
        <v>0</v>
      </c>
      <c r="AW63" s="137">
        <f t="shared" ca="1" si="88"/>
        <v>0</v>
      </c>
      <c r="AX63" s="137">
        <f t="shared" ca="1" si="88"/>
        <v>0</v>
      </c>
      <c r="AZ63" s="137">
        <f t="shared" ca="1" si="89"/>
        <v>0</v>
      </c>
      <c r="BA63" s="137">
        <f t="shared" ca="1" si="89"/>
        <v>0</v>
      </c>
      <c r="BB63" s="137">
        <f t="shared" ca="1" si="89"/>
        <v>0</v>
      </c>
      <c r="BC63" s="137">
        <f t="shared" ca="1" si="89"/>
        <v>0</v>
      </c>
      <c r="BE63" s="137">
        <f t="shared" ca="1" si="86"/>
        <v>0</v>
      </c>
      <c r="BF63" s="137">
        <f t="shared" ca="1" si="86"/>
        <v>0</v>
      </c>
      <c r="BH63" s="137">
        <f t="shared" ca="1" si="3"/>
        <v>0</v>
      </c>
      <c r="BK63" s="243"/>
      <c r="BL63" s="243"/>
      <c r="BM63" s="244"/>
      <c r="BO63" s="220"/>
      <c r="BP63" s="220"/>
      <c r="BQ63" s="220"/>
      <c r="BR63" s="221"/>
      <c r="BS63" s="221"/>
      <c r="BT63" s="220"/>
      <c r="BU63" s="220"/>
      <c r="BV63" s="220"/>
      <c r="BW63" s="221"/>
      <c r="BX63" s="221"/>
      <c r="BY63" s="220"/>
      <c r="BZ63" s="220"/>
      <c r="CA63" s="220"/>
      <c r="CB63" s="221"/>
      <c r="CC63" s="221"/>
      <c r="CD63" s="220"/>
      <c r="CE63" s="220"/>
      <c r="CF63" s="220"/>
      <c r="CG63" s="221"/>
      <c r="CH63" s="221"/>
      <c r="CI63" s="223"/>
      <c r="CJ63" s="223"/>
      <c r="CK63" s="223"/>
      <c r="CL63" s="220"/>
      <c r="CM63" s="220"/>
      <c r="CN63" s="220"/>
      <c r="CO63" s="221"/>
      <c r="CP63" s="221"/>
      <c r="CQ63" s="220"/>
      <c r="CR63" s="220"/>
      <c r="CS63" s="220"/>
      <c r="CT63" s="221"/>
      <c r="CU63" s="221"/>
      <c r="CW63" s="219"/>
      <c r="CX63" s="221"/>
      <c r="CY63" s="219"/>
      <c r="CZ63" s="219"/>
      <c r="DA63" s="225"/>
      <c r="DB63" s="226"/>
      <c r="DC63" s="225">
        <f t="shared" si="48"/>
        <v>28.832999999999998</v>
      </c>
    </row>
    <row r="64" spans="1:107" ht="14.4" x14ac:dyDescent="0.3">
      <c r="D64" s="241"/>
      <c r="I64" s="168"/>
      <c r="K64" s="168"/>
      <c r="L64" s="168"/>
      <c r="M64" s="168"/>
      <c r="N64" s="168"/>
      <c r="O64" s="168"/>
      <c r="P64" s="168"/>
      <c r="Q64" s="168"/>
      <c r="S64" s="168"/>
      <c r="T64" s="168"/>
      <c r="X64" s="242"/>
      <c r="Y64" s="242"/>
      <c r="Z64" s="168"/>
      <c r="AA64" s="242"/>
      <c r="AC64" s="168"/>
      <c r="AG64" s="137" t="str">
        <f t="shared" ca="1" si="85"/>
        <v/>
      </c>
      <c r="AL64" s="137">
        <f t="shared" ca="1" si="87"/>
        <v>0</v>
      </c>
      <c r="AM64" s="168"/>
      <c r="AN64" s="137">
        <f t="shared" ca="1" si="88"/>
        <v>0</v>
      </c>
      <c r="AO64" s="137">
        <f t="shared" ca="1" si="88"/>
        <v>0</v>
      </c>
      <c r="AP64" s="137">
        <f t="shared" ca="1" si="88"/>
        <v>0</v>
      </c>
      <c r="AQ64" s="137">
        <f t="shared" ca="1" si="88"/>
        <v>0</v>
      </c>
      <c r="AR64" s="137">
        <f t="shared" ca="1" si="88"/>
        <v>0</v>
      </c>
      <c r="AS64" s="137">
        <f t="shared" ca="1" si="88"/>
        <v>0</v>
      </c>
      <c r="AT64" s="137">
        <f t="shared" ca="1" si="88"/>
        <v>0</v>
      </c>
      <c r="AU64" s="137">
        <f t="shared" ca="1" si="88"/>
        <v>0</v>
      </c>
      <c r="AV64" s="137">
        <f t="shared" ca="1" si="88"/>
        <v>0</v>
      </c>
      <c r="AW64" s="137">
        <f t="shared" ca="1" si="88"/>
        <v>0</v>
      </c>
      <c r="AX64" s="137">
        <f t="shared" ca="1" si="88"/>
        <v>0</v>
      </c>
      <c r="AZ64" s="137">
        <f t="shared" ca="1" si="89"/>
        <v>0</v>
      </c>
      <c r="BA64" s="137">
        <f t="shared" ca="1" si="89"/>
        <v>0</v>
      </c>
      <c r="BB64" s="137">
        <f t="shared" ca="1" si="89"/>
        <v>0</v>
      </c>
      <c r="BC64" s="137">
        <f t="shared" ca="1" si="89"/>
        <v>0</v>
      </c>
      <c r="BE64" s="137">
        <f t="shared" ca="1" si="86"/>
        <v>0</v>
      </c>
      <c r="BF64" s="137">
        <f t="shared" ca="1" si="86"/>
        <v>0</v>
      </c>
      <c r="BH64" s="137">
        <f t="shared" ca="1" si="3"/>
        <v>0</v>
      </c>
      <c r="BK64" s="243"/>
      <c r="BL64" s="243"/>
      <c r="BM64" s="244"/>
      <c r="BO64" s="220"/>
      <c r="BP64" s="220"/>
      <c r="BQ64" s="220"/>
      <c r="BR64" s="221"/>
      <c r="BS64" s="221"/>
      <c r="BT64" s="220"/>
      <c r="BU64" s="220"/>
      <c r="BV64" s="220"/>
      <c r="BW64" s="221"/>
      <c r="BX64" s="221"/>
      <c r="BY64" s="220"/>
      <c r="BZ64" s="220"/>
      <c r="CA64" s="220"/>
      <c r="CB64" s="221"/>
      <c r="CC64" s="221"/>
      <c r="CD64" s="220"/>
      <c r="CE64" s="220"/>
      <c r="CF64" s="220"/>
      <c r="CG64" s="221"/>
      <c r="CH64" s="221"/>
      <c r="CI64" s="223"/>
      <c r="CJ64" s="223"/>
      <c r="CK64" s="223"/>
      <c r="CL64" s="220"/>
      <c r="CM64" s="220"/>
      <c r="CN64" s="220"/>
      <c r="CO64" s="221"/>
      <c r="CP64" s="221"/>
      <c r="CQ64" s="220"/>
      <c r="CR64" s="220"/>
      <c r="CS64" s="220"/>
      <c r="CT64" s="221"/>
      <c r="CU64" s="221"/>
      <c r="CW64" s="219"/>
      <c r="CX64" s="221"/>
      <c r="CY64" s="219"/>
      <c r="CZ64" s="219"/>
      <c r="DA64" s="225"/>
      <c r="DB64" s="226"/>
      <c r="DC64" s="225">
        <f t="shared" si="48"/>
        <v>28.832999999999998</v>
      </c>
    </row>
    <row r="65" spans="4:107" ht="14.4" x14ac:dyDescent="0.3">
      <c r="D65" s="241"/>
      <c r="I65" s="168"/>
      <c r="K65" s="168"/>
      <c r="L65" s="168"/>
      <c r="M65" s="168"/>
      <c r="N65" s="168"/>
      <c r="O65" s="168"/>
      <c r="P65" s="168"/>
      <c r="Q65" s="168"/>
      <c r="S65" s="168"/>
      <c r="T65" s="168"/>
      <c r="X65" s="242"/>
      <c r="Y65" s="242"/>
      <c r="Z65" s="168"/>
      <c r="AA65" s="242"/>
      <c r="AC65" s="168"/>
      <c r="AG65" s="137" t="str">
        <f t="shared" ca="1" si="85"/>
        <v/>
      </c>
      <c r="AL65" s="137">
        <f t="shared" ca="1" si="87"/>
        <v>0</v>
      </c>
      <c r="AM65" s="168"/>
      <c r="AN65" s="137">
        <f t="shared" ca="1" si="88"/>
        <v>0</v>
      </c>
      <c r="AO65" s="137">
        <f t="shared" ca="1" si="88"/>
        <v>0</v>
      </c>
      <c r="AP65" s="137">
        <f t="shared" ca="1" si="88"/>
        <v>0</v>
      </c>
      <c r="AQ65" s="137">
        <f t="shared" ca="1" si="88"/>
        <v>0</v>
      </c>
      <c r="AR65" s="137">
        <f t="shared" ca="1" si="88"/>
        <v>0</v>
      </c>
      <c r="AS65" s="137">
        <f t="shared" ca="1" si="88"/>
        <v>0</v>
      </c>
      <c r="AT65" s="137">
        <f t="shared" ca="1" si="88"/>
        <v>0</v>
      </c>
      <c r="AU65" s="137">
        <f t="shared" ca="1" si="88"/>
        <v>0</v>
      </c>
      <c r="AV65" s="137">
        <f t="shared" ca="1" si="88"/>
        <v>0</v>
      </c>
      <c r="AW65" s="137">
        <f t="shared" ca="1" si="88"/>
        <v>0</v>
      </c>
      <c r="AX65" s="137">
        <f t="shared" ca="1" si="88"/>
        <v>0</v>
      </c>
      <c r="AZ65" s="137">
        <f t="shared" ca="1" si="89"/>
        <v>0</v>
      </c>
      <c r="BA65" s="137">
        <f t="shared" ca="1" si="89"/>
        <v>0</v>
      </c>
      <c r="BB65" s="137">
        <f t="shared" ca="1" si="89"/>
        <v>0</v>
      </c>
      <c r="BC65" s="137">
        <f t="shared" ca="1" si="89"/>
        <v>0</v>
      </c>
      <c r="BE65" s="137">
        <f t="shared" ca="1" si="86"/>
        <v>0</v>
      </c>
      <c r="BF65" s="137">
        <f t="shared" ca="1" si="86"/>
        <v>0</v>
      </c>
      <c r="BH65" s="137">
        <f t="shared" ca="1" si="3"/>
        <v>0</v>
      </c>
      <c r="BK65" s="243"/>
      <c r="BL65" s="243"/>
      <c r="BM65" s="244"/>
      <c r="BO65" s="220"/>
      <c r="BP65" s="220"/>
      <c r="BQ65" s="220"/>
      <c r="BR65" s="221"/>
      <c r="BS65" s="221"/>
      <c r="BT65" s="220"/>
      <c r="BU65" s="220"/>
      <c r="BV65" s="220"/>
      <c r="BW65" s="221"/>
      <c r="BX65" s="221"/>
      <c r="BY65" s="220"/>
      <c r="BZ65" s="220"/>
      <c r="CA65" s="220"/>
      <c r="CB65" s="221"/>
      <c r="CC65" s="221"/>
      <c r="CD65" s="220"/>
      <c r="CE65" s="220"/>
      <c r="CF65" s="220"/>
      <c r="CG65" s="221"/>
      <c r="CH65" s="221"/>
      <c r="CI65" s="223"/>
      <c r="CJ65" s="223"/>
      <c r="CK65" s="223"/>
      <c r="CL65" s="220"/>
      <c r="CM65" s="220"/>
      <c r="CN65" s="220"/>
      <c r="CO65" s="221"/>
      <c r="CP65" s="221"/>
      <c r="CQ65" s="220"/>
      <c r="CR65" s="220"/>
      <c r="CS65" s="220"/>
      <c r="CT65" s="221"/>
      <c r="CU65" s="221"/>
      <c r="CW65" s="219"/>
      <c r="CX65" s="221"/>
      <c r="CY65" s="219"/>
      <c r="CZ65" s="219"/>
      <c r="DA65" s="225"/>
      <c r="DB65" s="226"/>
      <c r="DC65" s="225">
        <f t="shared" si="48"/>
        <v>28.832999999999998</v>
      </c>
    </row>
    <row r="66" spans="4:107" ht="14.4" x14ac:dyDescent="0.3">
      <c r="D66" s="241"/>
      <c r="I66" s="168"/>
      <c r="K66" s="168"/>
      <c r="L66" s="168"/>
      <c r="M66" s="168"/>
      <c r="N66" s="168"/>
      <c r="O66" s="168"/>
      <c r="P66" s="168"/>
      <c r="Q66" s="168"/>
      <c r="S66" s="168"/>
      <c r="T66" s="168"/>
      <c r="X66" s="242"/>
      <c r="Y66" s="242"/>
      <c r="Z66" s="168"/>
      <c r="AA66" s="242"/>
      <c r="AC66" s="168"/>
      <c r="AG66" s="137" t="str">
        <f t="shared" ca="1" si="85"/>
        <v/>
      </c>
      <c r="AL66" s="137">
        <f t="shared" ca="1" si="87"/>
        <v>0</v>
      </c>
      <c r="AM66" s="168"/>
      <c r="AN66" s="137">
        <f t="shared" ca="1" si="88"/>
        <v>0</v>
      </c>
      <c r="AO66" s="137">
        <f t="shared" ca="1" si="88"/>
        <v>0</v>
      </c>
      <c r="AP66" s="137">
        <f t="shared" ca="1" si="88"/>
        <v>0</v>
      </c>
      <c r="AQ66" s="137">
        <f t="shared" ca="1" si="88"/>
        <v>0</v>
      </c>
      <c r="AR66" s="137">
        <f t="shared" ca="1" si="88"/>
        <v>0</v>
      </c>
      <c r="AS66" s="137">
        <f t="shared" ca="1" si="88"/>
        <v>0</v>
      </c>
      <c r="AT66" s="137">
        <f t="shared" ca="1" si="88"/>
        <v>0</v>
      </c>
      <c r="AU66" s="137">
        <f t="shared" ca="1" si="88"/>
        <v>0</v>
      </c>
      <c r="AV66" s="137">
        <f t="shared" ca="1" si="88"/>
        <v>0</v>
      </c>
      <c r="AW66" s="137">
        <f t="shared" ca="1" si="88"/>
        <v>0</v>
      </c>
      <c r="AX66" s="137">
        <f t="shared" ca="1" si="88"/>
        <v>0</v>
      </c>
      <c r="AZ66" s="137">
        <f t="shared" ca="1" si="89"/>
        <v>0</v>
      </c>
      <c r="BA66" s="137">
        <f t="shared" ca="1" si="89"/>
        <v>0</v>
      </c>
      <c r="BB66" s="137">
        <f t="shared" ca="1" si="89"/>
        <v>0</v>
      </c>
      <c r="BC66" s="137">
        <f t="shared" ca="1" si="89"/>
        <v>0</v>
      </c>
      <c r="BE66" s="137">
        <f t="shared" ca="1" si="86"/>
        <v>0</v>
      </c>
      <c r="BF66" s="137">
        <f t="shared" ca="1" si="86"/>
        <v>0</v>
      </c>
      <c r="BH66" s="137">
        <f t="shared" ca="1" si="3"/>
        <v>0</v>
      </c>
      <c r="BK66" s="243"/>
      <c r="BL66" s="243"/>
      <c r="BM66" s="244"/>
      <c r="BO66" s="220"/>
      <c r="BP66" s="220"/>
      <c r="BQ66" s="220"/>
      <c r="BR66" s="221"/>
      <c r="BS66" s="221"/>
      <c r="BT66" s="220"/>
      <c r="BU66" s="220"/>
      <c r="BV66" s="220"/>
      <c r="BW66" s="221"/>
      <c r="BX66" s="221"/>
      <c r="BY66" s="220"/>
      <c r="BZ66" s="220"/>
      <c r="CA66" s="220"/>
      <c r="CB66" s="221"/>
      <c r="CC66" s="221"/>
      <c r="CD66" s="220"/>
      <c r="CE66" s="220"/>
      <c r="CF66" s="220"/>
      <c r="CG66" s="221"/>
      <c r="CH66" s="221"/>
      <c r="CI66" s="223"/>
      <c r="CJ66" s="223"/>
      <c r="CK66" s="223"/>
      <c r="CL66" s="220"/>
      <c r="CM66" s="220"/>
      <c r="CN66" s="220"/>
      <c r="CO66" s="221"/>
      <c r="CP66" s="221"/>
      <c r="CQ66" s="220"/>
      <c r="CR66" s="220"/>
      <c r="CS66" s="220"/>
      <c r="CT66" s="221"/>
      <c r="CU66" s="221"/>
      <c r="CW66" s="219"/>
      <c r="CX66" s="221"/>
      <c r="CY66" s="219"/>
      <c r="CZ66" s="219"/>
      <c r="DA66" s="225"/>
      <c r="DB66" s="226"/>
      <c r="DC66" s="225">
        <f t="shared" si="48"/>
        <v>28.832999999999998</v>
      </c>
    </row>
    <row r="67" spans="4:107" ht="14.4" x14ac:dyDescent="0.3">
      <c r="D67" s="241"/>
      <c r="I67" s="168"/>
      <c r="K67" s="168"/>
      <c r="L67" s="168"/>
      <c r="M67" s="168"/>
      <c r="N67" s="168"/>
      <c r="O67" s="168"/>
      <c r="P67" s="168"/>
      <c r="Q67" s="168"/>
      <c r="S67" s="168"/>
      <c r="T67" s="168"/>
      <c r="X67" s="242"/>
      <c r="Y67" s="242"/>
      <c r="Z67" s="168"/>
      <c r="AA67" s="242"/>
      <c r="AC67" s="168"/>
      <c r="AG67" s="137" t="str">
        <f t="shared" ca="1" si="85"/>
        <v/>
      </c>
      <c r="AL67" s="137">
        <f t="shared" ca="1" si="87"/>
        <v>0</v>
      </c>
      <c r="AM67" s="168"/>
      <c r="AN67" s="137">
        <f t="shared" ca="1" si="88"/>
        <v>0</v>
      </c>
      <c r="AO67" s="137">
        <f t="shared" ca="1" si="88"/>
        <v>0</v>
      </c>
      <c r="AP67" s="137">
        <f t="shared" ca="1" si="88"/>
        <v>0</v>
      </c>
      <c r="AQ67" s="137">
        <f t="shared" ca="1" si="88"/>
        <v>0</v>
      </c>
      <c r="AR67" s="137">
        <f t="shared" ca="1" si="88"/>
        <v>0</v>
      </c>
      <c r="AS67" s="137">
        <f t="shared" ca="1" si="88"/>
        <v>0</v>
      </c>
      <c r="AT67" s="137">
        <f t="shared" ca="1" si="88"/>
        <v>0</v>
      </c>
      <c r="AU67" s="137">
        <f t="shared" ca="1" si="88"/>
        <v>0</v>
      </c>
      <c r="AV67" s="137">
        <f t="shared" ca="1" si="88"/>
        <v>0</v>
      </c>
      <c r="AW67" s="137">
        <f t="shared" ca="1" si="88"/>
        <v>0</v>
      </c>
      <c r="AX67" s="137">
        <f t="shared" ca="1" si="88"/>
        <v>0</v>
      </c>
      <c r="AZ67" s="137">
        <f t="shared" ca="1" si="89"/>
        <v>0</v>
      </c>
      <c r="BA67" s="137">
        <f t="shared" ca="1" si="89"/>
        <v>0</v>
      </c>
      <c r="BB67" s="137">
        <f t="shared" ca="1" si="89"/>
        <v>0</v>
      </c>
      <c r="BC67" s="137">
        <f t="shared" ca="1" si="89"/>
        <v>0</v>
      </c>
      <c r="BE67" s="137">
        <f t="shared" ca="1" si="86"/>
        <v>0</v>
      </c>
      <c r="BF67" s="137">
        <f t="shared" ca="1" si="86"/>
        <v>0</v>
      </c>
      <c r="BH67" s="137">
        <f t="shared" ca="1" si="3"/>
        <v>0</v>
      </c>
      <c r="BK67" s="243"/>
      <c r="BL67" s="243"/>
      <c r="BM67" s="244"/>
      <c r="BO67" s="220"/>
      <c r="BP67" s="220"/>
      <c r="BQ67" s="220"/>
      <c r="BR67" s="221"/>
      <c r="BS67" s="221"/>
      <c r="BT67" s="220"/>
      <c r="BU67" s="220"/>
      <c r="BV67" s="220"/>
      <c r="BW67" s="221"/>
      <c r="BX67" s="221"/>
      <c r="BY67" s="220"/>
      <c r="BZ67" s="220"/>
      <c r="CA67" s="220"/>
      <c r="CB67" s="221"/>
      <c r="CC67" s="221"/>
      <c r="CD67" s="220"/>
      <c r="CE67" s="220"/>
      <c r="CF67" s="220"/>
      <c r="CG67" s="221"/>
      <c r="CH67" s="221"/>
      <c r="CI67" s="223"/>
      <c r="CJ67" s="223"/>
      <c r="CK67" s="223"/>
      <c r="CL67" s="220"/>
      <c r="CM67" s="220"/>
      <c r="CN67" s="220"/>
      <c r="CO67" s="221"/>
      <c r="CP67" s="221"/>
      <c r="CQ67" s="220"/>
      <c r="CR67" s="220"/>
      <c r="CS67" s="220"/>
      <c r="CT67" s="221"/>
      <c r="CU67" s="221"/>
      <c r="CW67" s="219"/>
      <c r="CX67" s="221"/>
      <c r="CY67" s="219"/>
      <c r="CZ67" s="219"/>
      <c r="DA67" s="225"/>
      <c r="DB67" s="226"/>
      <c r="DC67" s="225">
        <f t="shared" si="48"/>
        <v>28.832999999999998</v>
      </c>
    </row>
    <row r="68" spans="4:107" ht="14.4" x14ac:dyDescent="0.3">
      <c r="D68" s="241"/>
      <c r="I68" s="168"/>
      <c r="K68" s="168"/>
      <c r="L68" s="168"/>
      <c r="M68" s="168"/>
      <c r="N68" s="168"/>
      <c r="O68" s="168"/>
      <c r="P68" s="168"/>
      <c r="Q68" s="168"/>
      <c r="S68" s="168"/>
      <c r="T68" s="168"/>
      <c r="X68" s="242"/>
      <c r="Y68" s="242"/>
      <c r="Z68" s="168"/>
      <c r="AA68" s="242"/>
      <c r="AC68" s="168"/>
      <c r="AG68" s="137" t="str">
        <f t="shared" ca="1" si="85"/>
        <v/>
      </c>
      <c r="AL68" s="137">
        <f t="shared" ca="1" si="87"/>
        <v>0</v>
      </c>
      <c r="AM68" s="168"/>
      <c r="AN68" s="137">
        <f t="shared" ca="1" si="88"/>
        <v>0</v>
      </c>
      <c r="AO68" s="137">
        <f t="shared" ca="1" si="88"/>
        <v>0</v>
      </c>
      <c r="AP68" s="137">
        <f t="shared" ca="1" si="88"/>
        <v>0</v>
      </c>
      <c r="AQ68" s="137">
        <f t="shared" ca="1" si="88"/>
        <v>0</v>
      </c>
      <c r="AR68" s="137">
        <f t="shared" ca="1" si="88"/>
        <v>0</v>
      </c>
      <c r="AS68" s="137">
        <f t="shared" ca="1" si="88"/>
        <v>0</v>
      </c>
      <c r="AT68" s="137">
        <f t="shared" ca="1" si="88"/>
        <v>0</v>
      </c>
      <c r="AU68" s="137">
        <f t="shared" ca="1" si="88"/>
        <v>0</v>
      </c>
      <c r="AV68" s="137">
        <f t="shared" ca="1" si="88"/>
        <v>0</v>
      </c>
      <c r="AW68" s="137">
        <f t="shared" ca="1" si="88"/>
        <v>0</v>
      </c>
      <c r="AX68" s="137">
        <f t="shared" ca="1" si="88"/>
        <v>0</v>
      </c>
      <c r="AZ68" s="137">
        <f t="shared" ca="1" si="89"/>
        <v>0</v>
      </c>
      <c r="BA68" s="137">
        <f t="shared" ca="1" si="89"/>
        <v>0</v>
      </c>
      <c r="BB68" s="137">
        <f t="shared" ca="1" si="89"/>
        <v>0</v>
      </c>
      <c r="BC68" s="137">
        <f t="shared" ca="1" si="89"/>
        <v>0</v>
      </c>
      <c r="BE68" s="137">
        <f t="shared" ca="1" si="86"/>
        <v>0</v>
      </c>
      <c r="BF68" s="137">
        <f t="shared" ca="1" si="86"/>
        <v>0</v>
      </c>
      <c r="BH68" s="137">
        <f t="shared" ca="1" si="3"/>
        <v>0</v>
      </c>
      <c r="BK68" s="243"/>
      <c r="BL68" s="243"/>
      <c r="BM68" s="244"/>
      <c r="BN68" s="219"/>
      <c r="BO68" s="220"/>
      <c r="BP68" s="220"/>
      <c r="BQ68" s="220"/>
      <c r="BR68" s="221"/>
      <c r="BS68" s="221"/>
      <c r="BT68" s="220"/>
      <c r="BU68" s="220"/>
      <c r="BV68" s="220"/>
      <c r="BW68" s="221"/>
      <c r="BX68" s="221"/>
      <c r="BY68" s="220"/>
      <c r="BZ68" s="220"/>
      <c r="CA68" s="220"/>
      <c r="CB68" s="221"/>
      <c r="CC68" s="221"/>
      <c r="CD68" s="220"/>
      <c r="CE68" s="220"/>
      <c r="CF68" s="220"/>
      <c r="CG68" s="221"/>
      <c r="CH68" s="221"/>
      <c r="CI68" s="223"/>
      <c r="CJ68" s="223"/>
      <c r="CK68" s="223"/>
      <c r="CL68" s="220"/>
      <c r="CM68" s="220"/>
      <c r="CN68" s="220"/>
      <c r="CO68" s="221"/>
      <c r="CP68" s="221"/>
      <c r="CQ68" s="220"/>
      <c r="CR68" s="220"/>
      <c r="CS68" s="220"/>
      <c r="CT68" s="221"/>
      <c r="CU68" s="221"/>
      <c r="CW68" s="219"/>
      <c r="CX68" s="221"/>
      <c r="CY68" s="219"/>
      <c r="CZ68" s="219"/>
      <c r="DA68" s="225"/>
      <c r="DB68" s="226"/>
      <c r="DC68" s="225">
        <f t="shared" si="48"/>
        <v>28.832999999999998</v>
      </c>
    </row>
    <row r="69" spans="4:107" ht="14.4" x14ac:dyDescent="0.3">
      <c r="D69" s="241"/>
      <c r="I69" s="168"/>
      <c r="K69" s="168"/>
      <c r="L69" s="168"/>
      <c r="M69" s="168"/>
      <c r="N69" s="168"/>
      <c r="O69" s="168"/>
      <c r="P69" s="168"/>
      <c r="Q69" s="168"/>
      <c r="S69" s="168"/>
      <c r="T69" s="168"/>
      <c r="X69" s="242"/>
      <c r="Y69" s="242"/>
      <c r="Z69" s="168"/>
      <c r="AA69" s="242"/>
      <c r="AC69" s="168"/>
      <c r="AG69" s="137" t="str">
        <f t="shared" ca="1" si="85"/>
        <v/>
      </c>
      <c r="AL69" s="137">
        <f t="shared" ca="1" si="87"/>
        <v>0</v>
      </c>
      <c r="AM69" s="168"/>
      <c r="AN69" s="137">
        <f t="shared" ca="1" si="88"/>
        <v>0</v>
      </c>
      <c r="AO69" s="137">
        <f t="shared" ca="1" si="88"/>
        <v>0</v>
      </c>
      <c r="AP69" s="137">
        <f t="shared" ca="1" si="88"/>
        <v>0</v>
      </c>
      <c r="AQ69" s="137">
        <f t="shared" ca="1" si="88"/>
        <v>0</v>
      </c>
      <c r="AR69" s="137">
        <f t="shared" ca="1" si="88"/>
        <v>0</v>
      </c>
      <c r="AS69" s="137">
        <f t="shared" ca="1" si="88"/>
        <v>0</v>
      </c>
      <c r="AT69" s="137">
        <f t="shared" ca="1" si="88"/>
        <v>0</v>
      </c>
      <c r="AU69" s="137">
        <f t="shared" ca="1" si="88"/>
        <v>0</v>
      </c>
      <c r="AV69" s="137">
        <f t="shared" ca="1" si="88"/>
        <v>0</v>
      </c>
      <c r="AW69" s="137">
        <f t="shared" ca="1" si="88"/>
        <v>0</v>
      </c>
      <c r="AX69" s="137">
        <f t="shared" ca="1" si="88"/>
        <v>0</v>
      </c>
      <c r="AZ69" s="137">
        <f t="shared" ca="1" si="89"/>
        <v>0</v>
      </c>
      <c r="BA69" s="137">
        <f t="shared" ca="1" si="89"/>
        <v>0</v>
      </c>
      <c r="BB69" s="137">
        <f t="shared" ca="1" si="89"/>
        <v>0</v>
      </c>
      <c r="BC69" s="137">
        <f t="shared" ca="1" si="89"/>
        <v>0</v>
      </c>
      <c r="BE69" s="137">
        <f t="shared" ca="1" si="86"/>
        <v>0</v>
      </c>
      <c r="BF69" s="137">
        <f t="shared" ca="1" si="86"/>
        <v>0</v>
      </c>
      <c r="BH69" s="137">
        <f t="shared" ca="1" si="3"/>
        <v>0</v>
      </c>
      <c r="BK69" s="243"/>
      <c r="BL69" s="243"/>
      <c r="BM69" s="244"/>
      <c r="BO69" s="220"/>
      <c r="BP69" s="220"/>
      <c r="BQ69" s="220"/>
      <c r="BR69" s="221"/>
      <c r="BS69" s="221"/>
      <c r="BT69" s="220"/>
      <c r="BU69" s="220"/>
      <c r="BV69" s="220"/>
      <c r="BW69" s="221"/>
      <c r="BX69" s="221"/>
      <c r="BY69" s="220"/>
      <c r="BZ69" s="220"/>
      <c r="CA69" s="220"/>
      <c r="CB69" s="221"/>
      <c r="CC69" s="221"/>
      <c r="CD69" s="220"/>
      <c r="CE69" s="220"/>
      <c r="CF69" s="220"/>
      <c r="CG69" s="221"/>
      <c r="CH69" s="221"/>
      <c r="CI69" s="223"/>
      <c r="CJ69" s="223"/>
      <c r="CK69" s="223"/>
      <c r="CL69" s="220"/>
      <c r="CM69" s="220"/>
      <c r="CN69" s="220"/>
      <c r="CO69" s="221"/>
      <c r="CP69" s="221"/>
      <c r="CQ69" s="220"/>
      <c r="CR69" s="220"/>
      <c r="CS69" s="220"/>
      <c r="CT69" s="221"/>
      <c r="CU69" s="221"/>
      <c r="CW69" s="219"/>
      <c r="CX69" s="221"/>
      <c r="CY69" s="219"/>
      <c r="CZ69" s="219"/>
      <c r="DA69" s="225"/>
      <c r="DB69" s="226"/>
      <c r="DC69" s="225">
        <f t="shared" si="48"/>
        <v>28.832999999999998</v>
      </c>
    </row>
    <row r="70" spans="4:107" ht="14.4" x14ac:dyDescent="0.3">
      <c r="D70" s="241"/>
      <c r="I70" s="168"/>
      <c r="K70" s="168"/>
      <c r="L70" s="168"/>
      <c r="M70" s="168"/>
      <c r="N70" s="168"/>
      <c r="O70" s="168"/>
      <c r="P70" s="168"/>
      <c r="Q70" s="168"/>
      <c r="S70" s="168"/>
      <c r="T70" s="168"/>
      <c r="X70" s="242"/>
      <c r="Y70" s="242"/>
      <c r="Z70" s="168"/>
      <c r="AA70" s="242"/>
      <c r="AC70" s="168"/>
      <c r="AG70" s="137" t="str">
        <f t="shared" ca="1" si="85"/>
        <v/>
      </c>
      <c r="AL70" s="137">
        <f t="shared" ca="1" si="87"/>
        <v>0</v>
      </c>
      <c r="AM70" s="168"/>
      <c r="AN70" s="137">
        <f t="shared" ca="1" si="88"/>
        <v>0</v>
      </c>
      <c r="AO70" s="137">
        <f t="shared" ca="1" si="88"/>
        <v>0</v>
      </c>
      <c r="AP70" s="137">
        <f t="shared" ca="1" si="88"/>
        <v>0</v>
      </c>
      <c r="AQ70" s="137">
        <f t="shared" ca="1" si="88"/>
        <v>0</v>
      </c>
      <c r="AR70" s="137">
        <f t="shared" ca="1" si="88"/>
        <v>0</v>
      </c>
      <c r="AS70" s="137">
        <f t="shared" ca="1" si="88"/>
        <v>0</v>
      </c>
      <c r="AT70" s="137">
        <f t="shared" ca="1" si="88"/>
        <v>0</v>
      </c>
      <c r="AU70" s="137">
        <f t="shared" ca="1" si="88"/>
        <v>0</v>
      </c>
      <c r="AV70" s="137">
        <f t="shared" ca="1" si="88"/>
        <v>0</v>
      </c>
      <c r="AW70" s="137">
        <f t="shared" ca="1" si="88"/>
        <v>0</v>
      </c>
      <c r="AX70" s="137">
        <f t="shared" ca="1" si="88"/>
        <v>0</v>
      </c>
      <c r="AZ70" s="137">
        <f t="shared" ca="1" si="89"/>
        <v>0</v>
      </c>
      <c r="BA70" s="137">
        <f t="shared" ca="1" si="89"/>
        <v>0</v>
      </c>
      <c r="BB70" s="137">
        <f t="shared" ca="1" si="89"/>
        <v>0</v>
      </c>
      <c r="BC70" s="137">
        <f t="shared" ca="1" si="89"/>
        <v>0</v>
      </c>
      <c r="BE70" s="137">
        <f t="shared" ca="1" si="86"/>
        <v>0</v>
      </c>
      <c r="BF70" s="137">
        <f t="shared" ca="1" si="86"/>
        <v>0</v>
      </c>
      <c r="BH70" s="137">
        <f t="shared" ca="1" si="3"/>
        <v>0</v>
      </c>
      <c r="BK70" s="243"/>
      <c r="BL70" s="243"/>
      <c r="BM70" s="244"/>
      <c r="BO70" s="220"/>
      <c r="BP70" s="220"/>
      <c r="BQ70" s="220"/>
      <c r="BR70" s="221"/>
      <c r="BS70" s="221"/>
      <c r="BT70" s="220"/>
      <c r="BU70" s="220"/>
      <c r="BV70" s="220"/>
      <c r="BW70" s="221"/>
      <c r="BX70" s="221"/>
      <c r="BY70" s="220"/>
      <c r="BZ70" s="220"/>
      <c r="CA70" s="220"/>
      <c r="CB70" s="221"/>
      <c r="CC70" s="221"/>
      <c r="CD70" s="220"/>
      <c r="CE70" s="220"/>
      <c r="CF70" s="220"/>
      <c r="CG70" s="221"/>
      <c r="CH70" s="221"/>
      <c r="CI70" s="223"/>
      <c r="CJ70" s="223"/>
      <c r="CK70" s="223"/>
      <c r="CL70" s="220"/>
      <c r="CM70" s="220"/>
      <c r="CN70" s="220"/>
      <c r="CO70" s="221"/>
      <c r="CP70" s="221"/>
      <c r="CQ70" s="220"/>
      <c r="CR70" s="220"/>
      <c r="CS70" s="220"/>
      <c r="CT70" s="221"/>
      <c r="CU70" s="221"/>
      <c r="CW70" s="219"/>
      <c r="CX70" s="221"/>
      <c r="CY70" s="219"/>
      <c r="CZ70" s="219"/>
      <c r="DA70" s="225"/>
      <c r="DB70" s="226"/>
      <c r="DC70" s="225">
        <f t="shared" si="48"/>
        <v>28.832999999999998</v>
      </c>
    </row>
    <row r="71" spans="4:107" ht="14.4" x14ac:dyDescent="0.3">
      <c r="D71" s="241"/>
      <c r="I71" s="168"/>
      <c r="K71" s="168"/>
      <c r="L71" s="168"/>
      <c r="M71" s="168"/>
      <c r="N71" s="168"/>
      <c r="O71" s="168"/>
      <c r="P71" s="168"/>
      <c r="Q71" s="168"/>
      <c r="S71" s="168"/>
      <c r="T71" s="168"/>
      <c r="X71" s="242"/>
      <c r="Y71" s="242"/>
      <c r="Z71" s="168"/>
      <c r="AA71" s="242"/>
      <c r="AC71" s="168"/>
      <c r="AG71" s="137" t="str">
        <f t="shared" ca="1" si="85"/>
        <v/>
      </c>
      <c r="AL71" s="137">
        <f t="shared" ca="1" si="87"/>
        <v>0</v>
      </c>
      <c r="AM71" s="168"/>
      <c r="AN71" s="137">
        <f t="shared" ca="1" si="88"/>
        <v>0</v>
      </c>
      <c r="AO71" s="137">
        <f t="shared" ca="1" si="88"/>
        <v>0</v>
      </c>
      <c r="AP71" s="137">
        <f t="shared" ca="1" si="88"/>
        <v>0</v>
      </c>
      <c r="AQ71" s="137">
        <f t="shared" ca="1" si="88"/>
        <v>0</v>
      </c>
      <c r="AR71" s="137">
        <f t="shared" ca="1" si="88"/>
        <v>0</v>
      </c>
      <c r="AS71" s="137">
        <f t="shared" ca="1" si="88"/>
        <v>0</v>
      </c>
      <c r="AT71" s="137">
        <f t="shared" ca="1" si="88"/>
        <v>0</v>
      </c>
      <c r="AU71" s="137">
        <f t="shared" ca="1" si="88"/>
        <v>0</v>
      </c>
      <c r="AV71" s="137">
        <f t="shared" ca="1" si="88"/>
        <v>0</v>
      </c>
      <c r="AW71" s="137">
        <f t="shared" ca="1" si="88"/>
        <v>0</v>
      </c>
      <c r="AX71" s="137">
        <f t="shared" ca="1" si="88"/>
        <v>0</v>
      </c>
      <c r="AZ71" s="137">
        <f t="shared" ca="1" si="89"/>
        <v>0</v>
      </c>
      <c r="BA71" s="137">
        <f t="shared" ca="1" si="89"/>
        <v>0</v>
      </c>
      <c r="BB71" s="137">
        <f t="shared" ca="1" si="89"/>
        <v>0</v>
      </c>
      <c r="BC71" s="137">
        <f t="shared" ca="1" si="89"/>
        <v>0</v>
      </c>
      <c r="BE71" s="137">
        <f t="shared" ca="1" si="86"/>
        <v>0</v>
      </c>
      <c r="BF71" s="137">
        <f t="shared" ca="1" si="86"/>
        <v>0</v>
      </c>
      <c r="BH71" s="137">
        <f t="shared" ca="1" si="3"/>
        <v>0</v>
      </c>
      <c r="BK71" s="243"/>
      <c r="BL71" s="243"/>
      <c r="BM71" s="244"/>
      <c r="BO71" s="220"/>
      <c r="BP71" s="220"/>
      <c r="BQ71" s="220"/>
      <c r="BR71" s="221"/>
      <c r="BS71" s="221"/>
      <c r="BT71" s="220"/>
      <c r="BU71" s="220"/>
      <c r="BV71" s="220"/>
      <c r="BW71" s="221"/>
      <c r="BX71" s="221"/>
      <c r="BY71" s="220"/>
      <c r="BZ71" s="220"/>
      <c r="CA71" s="220"/>
      <c r="CB71" s="221"/>
      <c r="CC71" s="221"/>
      <c r="CD71" s="220"/>
      <c r="CE71" s="220"/>
      <c r="CF71" s="220"/>
      <c r="CG71" s="221"/>
      <c r="CH71" s="221"/>
      <c r="CI71" s="223"/>
      <c r="CJ71" s="223"/>
      <c r="CK71" s="223"/>
      <c r="CL71" s="220"/>
      <c r="CM71" s="220"/>
      <c r="CN71" s="220"/>
      <c r="CO71" s="221"/>
      <c r="CP71" s="221"/>
      <c r="CQ71" s="220"/>
      <c r="CR71" s="220"/>
      <c r="CS71" s="220"/>
      <c r="CT71" s="221"/>
      <c r="CU71" s="221"/>
      <c r="CW71" s="219"/>
      <c r="CX71" s="221"/>
      <c r="CY71" s="219"/>
      <c r="CZ71" s="219"/>
      <c r="DA71" s="225"/>
      <c r="DB71" s="226"/>
      <c r="DC71" s="225">
        <f t="shared" si="48"/>
        <v>28.832999999999998</v>
      </c>
    </row>
    <row r="72" spans="4:107" ht="14.4" x14ac:dyDescent="0.3">
      <c r="D72" s="241"/>
      <c r="I72" s="168"/>
      <c r="K72" s="168"/>
      <c r="L72" s="168"/>
      <c r="M72" s="168"/>
      <c r="N72" s="168"/>
      <c r="O72" s="168"/>
      <c r="P72" s="168"/>
      <c r="Q72" s="168"/>
      <c r="S72" s="168"/>
      <c r="T72" s="168"/>
      <c r="X72" s="242"/>
      <c r="Y72" s="242"/>
      <c r="Z72" s="168"/>
      <c r="AA72" s="242"/>
      <c r="AC72" s="168"/>
      <c r="AG72" s="137" t="str">
        <f t="shared" ca="1" si="85"/>
        <v/>
      </c>
      <c r="AL72" s="137">
        <f t="shared" ca="1" si="87"/>
        <v>0</v>
      </c>
      <c r="AM72" s="168"/>
      <c r="AN72" s="137">
        <f t="shared" ca="1" si="88"/>
        <v>0</v>
      </c>
      <c r="AO72" s="137">
        <f t="shared" ca="1" si="88"/>
        <v>0</v>
      </c>
      <c r="AP72" s="137">
        <f t="shared" ca="1" si="88"/>
        <v>0</v>
      </c>
      <c r="AQ72" s="137">
        <f t="shared" ca="1" si="88"/>
        <v>0</v>
      </c>
      <c r="AR72" s="137">
        <f t="shared" ca="1" si="88"/>
        <v>0</v>
      </c>
      <c r="AS72" s="137">
        <f t="shared" ca="1" si="88"/>
        <v>0</v>
      </c>
      <c r="AT72" s="137">
        <f t="shared" ca="1" si="88"/>
        <v>0</v>
      </c>
      <c r="AU72" s="137">
        <f t="shared" ca="1" si="88"/>
        <v>0</v>
      </c>
      <c r="AV72" s="137">
        <f t="shared" ca="1" si="88"/>
        <v>0</v>
      </c>
      <c r="AW72" s="137">
        <f t="shared" ca="1" si="88"/>
        <v>0</v>
      </c>
      <c r="AX72" s="137">
        <f t="shared" ca="1" si="88"/>
        <v>0</v>
      </c>
      <c r="AZ72" s="137">
        <f t="shared" ca="1" si="89"/>
        <v>0</v>
      </c>
      <c r="BA72" s="137">
        <f t="shared" ca="1" si="89"/>
        <v>0</v>
      </c>
      <c r="BB72" s="137">
        <f t="shared" ca="1" si="89"/>
        <v>0</v>
      </c>
      <c r="BC72" s="137">
        <f t="shared" ca="1" si="89"/>
        <v>0</v>
      </c>
      <c r="BE72" s="137">
        <f t="shared" ca="1" si="86"/>
        <v>0</v>
      </c>
      <c r="BF72" s="137">
        <f t="shared" ca="1" si="86"/>
        <v>0</v>
      </c>
      <c r="BH72" s="137">
        <f t="shared" ref="BH72:BH135" ca="1" si="90">INDIRECT(BH$5&amp;(CELL("row", BH72)))</f>
        <v>0</v>
      </c>
      <c r="BK72" s="243"/>
      <c r="BL72" s="243"/>
      <c r="BM72" s="244"/>
      <c r="BO72" s="220"/>
      <c r="BP72" s="220"/>
      <c r="BQ72" s="220"/>
      <c r="BR72" s="221"/>
      <c r="BS72" s="221"/>
      <c r="BT72" s="220"/>
      <c r="BU72" s="220"/>
      <c r="BV72" s="220"/>
      <c r="BW72" s="221"/>
      <c r="BX72" s="221"/>
      <c r="BY72" s="220"/>
      <c r="BZ72" s="220"/>
      <c r="CA72" s="220"/>
      <c r="CB72" s="221"/>
      <c r="CC72" s="221"/>
      <c r="CD72" s="220"/>
      <c r="CE72" s="220"/>
      <c r="CF72" s="220"/>
      <c r="CG72" s="221"/>
      <c r="CH72" s="221"/>
      <c r="CI72" s="223"/>
      <c r="CJ72" s="223"/>
      <c r="CK72" s="223"/>
      <c r="CL72" s="220"/>
      <c r="CM72" s="220"/>
      <c r="CN72" s="220"/>
      <c r="CO72" s="221"/>
      <c r="CP72" s="221"/>
      <c r="CQ72" s="220"/>
      <c r="CR72" s="220"/>
      <c r="CS72" s="220"/>
      <c r="CT72" s="221"/>
      <c r="CU72" s="221"/>
      <c r="CW72" s="219"/>
      <c r="CX72" s="221"/>
      <c r="CY72" s="219"/>
      <c r="CZ72" s="219"/>
      <c r="DA72" s="225"/>
      <c r="DB72" s="226"/>
      <c r="DC72" s="225">
        <f t="shared" si="48"/>
        <v>28.832999999999998</v>
      </c>
    </row>
    <row r="73" spans="4:107" ht="14.4" x14ac:dyDescent="0.3">
      <c r="D73" s="241"/>
      <c r="I73" s="168"/>
      <c r="K73" s="168"/>
      <c r="L73" s="168"/>
      <c r="M73" s="168"/>
      <c r="N73" s="168"/>
      <c r="O73" s="168"/>
      <c r="P73" s="168"/>
      <c r="Q73" s="168"/>
      <c r="S73" s="168"/>
      <c r="T73" s="168"/>
      <c r="X73" s="242"/>
      <c r="Y73" s="242"/>
      <c r="Z73" s="168"/>
      <c r="AA73" s="242"/>
      <c r="AC73" s="168"/>
      <c r="AG73" s="137" t="str">
        <f t="shared" ca="1" si="85"/>
        <v/>
      </c>
      <c r="AL73" s="137">
        <f t="shared" ca="1" si="87"/>
        <v>0</v>
      </c>
      <c r="AM73" s="168"/>
      <c r="AN73" s="137">
        <f t="shared" ca="1" si="88"/>
        <v>0</v>
      </c>
      <c r="AO73" s="137">
        <f t="shared" ca="1" si="88"/>
        <v>0</v>
      </c>
      <c r="AP73" s="137">
        <f t="shared" ca="1" si="88"/>
        <v>0</v>
      </c>
      <c r="AQ73" s="137">
        <f t="shared" ca="1" si="88"/>
        <v>0</v>
      </c>
      <c r="AR73" s="137">
        <f t="shared" ca="1" si="88"/>
        <v>0</v>
      </c>
      <c r="AS73" s="137">
        <f t="shared" ca="1" si="88"/>
        <v>0</v>
      </c>
      <c r="AT73" s="137">
        <f t="shared" ca="1" si="88"/>
        <v>0</v>
      </c>
      <c r="AU73" s="137">
        <f t="shared" ca="1" si="88"/>
        <v>0</v>
      </c>
      <c r="AV73" s="137">
        <f t="shared" ca="1" si="88"/>
        <v>0</v>
      </c>
      <c r="AW73" s="137">
        <f t="shared" ca="1" si="88"/>
        <v>0</v>
      </c>
      <c r="AX73" s="137">
        <f t="shared" ca="1" si="88"/>
        <v>0</v>
      </c>
      <c r="AZ73" s="137">
        <f t="shared" ca="1" si="89"/>
        <v>0</v>
      </c>
      <c r="BA73" s="137">
        <f t="shared" ca="1" si="89"/>
        <v>0</v>
      </c>
      <c r="BB73" s="137">
        <f t="shared" ca="1" si="89"/>
        <v>0</v>
      </c>
      <c r="BC73" s="137">
        <f t="shared" ca="1" si="89"/>
        <v>0</v>
      </c>
      <c r="BE73" s="137">
        <f t="shared" ca="1" si="86"/>
        <v>0</v>
      </c>
      <c r="BF73" s="137">
        <f t="shared" ca="1" si="86"/>
        <v>0</v>
      </c>
      <c r="BH73" s="137">
        <f t="shared" ca="1" si="90"/>
        <v>0</v>
      </c>
      <c r="BK73" s="243"/>
      <c r="BL73" s="243"/>
      <c r="BM73" s="244"/>
      <c r="BO73" s="220"/>
      <c r="BP73" s="220"/>
      <c r="BQ73" s="220"/>
      <c r="BR73" s="221"/>
      <c r="BS73" s="221"/>
      <c r="BT73" s="220"/>
      <c r="BU73" s="220"/>
      <c r="BV73" s="220"/>
      <c r="BW73" s="221"/>
      <c r="BX73" s="221"/>
      <c r="BY73" s="220"/>
      <c r="BZ73" s="220"/>
      <c r="CA73" s="220"/>
      <c r="CB73" s="221"/>
      <c r="CC73" s="221"/>
      <c r="CD73" s="220"/>
      <c r="CE73" s="220"/>
      <c r="CF73" s="220"/>
      <c r="CG73" s="221"/>
      <c r="CH73" s="221"/>
      <c r="CI73" s="223"/>
      <c r="CJ73" s="223"/>
      <c r="CK73" s="223"/>
      <c r="CL73" s="220"/>
      <c r="CM73" s="220"/>
      <c r="CN73" s="220"/>
      <c r="CO73" s="221"/>
      <c r="CP73" s="221"/>
      <c r="CQ73" s="220"/>
      <c r="CR73" s="220"/>
      <c r="CS73" s="220"/>
      <c r="CT73" s="221"/>
      <c r="CU73" s="221"/>
      <c r="CW73" s="219"/>
      <c r="CX73" s="221"/>
      <c r="CY73" s="219"/>
      <c r="CZ73" s="219"/>
      <c r="DA73" s="225"/>
      <c r="DB73" s="226"/>
      <c r="DC73" s="225">
        <f t="shared" ref="DC73:DC136" si="91">IF(ISERROR(DA73),-999,0.000000068133*DA73^4-0.00003873*DA73^3+0.0090986*DA73^2+3.3034*DA73+28.833)</f>
        <v>28.832999999999998</v>
      </c>
    </row>
    <row r="74" spans="4:107" ht="14.4" x14ac:dyDescent="0.3">
      <c r="D74" s="241"/>
      <c r="I74" s="168"/>
      <c r="K74" s="168"/>
      <c r="L74" s="168"/>
      <c r="M74" s="168"/>
      <c r="N74" s="168"/>
      <c r="O74" s="168"/>
      <c r="P74" s="168"/>
      <c r="Q74" s="168"/>
      <c r="S74" s="168"/>
      <c r="T74" s="168"/>
      <c r="X74" s="242"/>
      <c r="Y74" s="242"/>
      <c r="Z74" s="168"/>
      <c r="AA74" s="242"/>
      <c r="AC74" s="168"/>
      <c r="AG74" s="137" t="str">
        <f t="shared" ca="1" si="85"/>
        <v/>
      </c>
      <c r="AL74" s="137">
        <f t="shared" ca="1" si="87"/>
        <v>0</v>
      </c>
      <c r="AM74" s="168"/>
      <c r="AN74" s="137">
        <f t="shared" ca="1" si="88"/>
        <v>0</v>
      </c>
      <c r="AO74" s="137">
        <f t="shared" ca="1" si="88"/>
        <v>0</v>
      </c>
      <c r="AP74" s="137">
        <f t="shared" ca="1" si="88"/>
        <v>0</v>
      </c>
      <c r="AQ74" s="137">
        <f t="shared" ca="1" si="88"/>
        <v>0</v>
      </c>
      <c r="AR74" s="137">
        <f t="shared" ca="1" si="88"/>
        <v>0</v>
      </c>
      <c r="AS74" s="137">
        <f t="shared" ca="1" si="88"/>
        <v>0</v>
      </c>
      <c r="AT74" s="137">
        <f t="shared" ca="1" si="88"/>
        <v>0</v>
      </c>
      <c r="AU74" s="137">
        <f t="shared" ca="1" si="88"/>
        <v>0</v>
      </c>
      <c r="AV74" s="137">
        <f t="shared" ca="1" si="88"/>
        <v>0</v>
      </c>
      <c r="AW74" s="137">
        <f t="shared" ca="1" si="88"/>
        <v>0</v>
      </c>
      <c r="AX74" s="137">
        <f t="shared" ca="1" si="88"/>
        <v>0</v>
      </c>
      <c r="AZ74" s="137">
        <f t="shared" ca="1" si="89"/>
        <v>0</v>
      </c>
      <c r="BA74" s="137">
        <f t="shared" ca="1" si="89"/>
        <v>0</v>
      </c>
      <c r="BB74" s="137">
        <f t="shared" ca="1" si="89"/>
        <v>0</v>
      </c>
      <c r="BC74" s="137">
        <f t="shared" ca="1" si="89"/>
        <v>0</v>
      </c>
      <c r="BE74" s="137">
        <f t="shared" ca="1" si="86"/>
        <v>0</v>
      </c>
      <c r="BF74" s="137">
        <f t="shared" ca="1" si="86"/>
        <v>0</v>
      </c>
      <c r="BH74" s="137">
        <f t="shared" ca="1" si="90"/>
        <v>0</v>
      </c>
      <c r="BK74" s="243"/>
      <c r="BL74" s="243"/>
      <c r="BM74" s="244"/>
      <c r="BN74" s="231"/>
      <c r="BO74" s="220"/>
      <c r="BP74" s="220"/>
      <c r="BQ74" s="220"/>
      <c r="BR74" s="221"/>
      <c r="BS74" s="221"/>
      <c r="BT74" s="220"/>
      <c r="BU74" s="220"/>
      <c r="BV74" s="220"/>
      <c r="BW74" s="221"/>
      <c r="BX74" s="221"/>
      <c r="BY74" s="220"/>
      <c r="BZ74" s="220"/>
      <c r="CA74" s="220"/>
      <c r="CB74" s="221"/>
      <c r="CC74" s="221"/>
      <c r="CD74" s="220"/>
      <c r="CE74" s="220"/>
      <c r="CF74" s="220"/>
      <c r="CG74" s="221"/>
      <c r="CH74" s="221"/>
      <c r="CI74" s="223"/>
      <c r="CJ74" s="223"/>
      <c r="CK74" s="223"/>
      <c r="CL74" s="220"/>
      <c r="CM74" s="220"/>
      <c r="CN74" s="220"/>
      <c r="CO74" s="221"/>
      <c r="CP74" s="221"/>
      <c r="CQ74" s="220"/>
      <c r="CR74" s="220"/>
      <c r="CS74" s="220"/>
      <c r="CT74" s="221"/>
      <c r="CU74" s="221"/>
      <c r="CW74" s="219"/>
      <c r="CX74" s="221"/>
      <c r="CY74" s="219"/>
      <c r="CZ74" s="219"/>
      <c r="DA74" s="225"/>
      <c r="DB74" s="226"/>
      <c r="DC74" s="225">
        <f t="shared" si="91"/>
        <v>28.832999999999998</v>
      </c>
    </row>
    <row r="75" spans="4:107" ht="14.4" x14ac:dyDescent="0.3">
      <c r="D75" s="241"/>
      <c r="I75" s="168"/>
      <c r="K75" s="168"/>
      <c r="L75" s="168"/>
      <c r="M75" s="168"/>
      <c r="N75" s="168"/>
      <c r="O75" s="168"/>
      <c r="P75" s="168"/>
      <c r="Q75" s="168"/>
      <c r="S75" s="168"/>
      <c r="T75" s="168"/>
      <c r="X75" s="242"/>
      <c r="Y75" s="245"/>
      <c r="Z75" s="168"/>
      <c r="AA75" s="242"/>
      <c r="AC75" s="168"/>
      <c r="AG75" s="137" t="str">
        <f t="shared" ca="1" si="85"/>
        <v/>
      </c>
      <c r="AL75" s="137">
        <f t="shared" ca="1" si="87"/>
        <v>0</v>
      </c>
      <c r="AM75" s="168"/>
      <c r="AN75" s="137">
        <f t="shared" ca="1" si="88"/>
        <v>0</v>
      </c>
      <c r="AO75" s="137">
        <f t="shared" ca="1" si="88"/>
        <v>0</v>
      </c>
      <c r="AP75" s="137">
        <f t="shared" ca="1" si="88"/>
        <v>0</v>
      </c>
      <c r="AQ75" s="137">
        <f t="shared" ca="1" si="88"/>
        <v>0</v>
      </c>
      <c r="AR75" s="137">
        <f t="shared" ca="1" si="88"/>
        <v>0</v>
      </c>
      <c r="AS75" s="137">
        <f t="shared" ca="1" si="88"/>
        <v>0</v>
      </c>
      <c r="AT75" s="137">
        <f t="shared" ca="1" si="88"/>
        <v>0</v>
      </c>
      <c r="AU75" s="137">
        <f t="shared" ca="1" si="88"/>
        <v>0</v>
      </c>
      <c r="AV75" s="137">
        <f t="shared" ca="1" si="88"/>
        <v>0</v>
      </c>
      <c r="AW75" s="137">
        <f t="shared" ca="1" si="88"/>
        <v>0</v>
      </c>
      <c r="AX75" s="137">
        <f t="shared" ca="1" si="88"/>
        <v>0</v>
      </c>
      <c r="AZ75" s="137">
        <f t="shared" ca="1" si="89"/>
        <v>0</v>
      </c>
      <c r="BA75" s="137">
        <f t="shared" ca="1" si="89"/>
        <v>0</v>
      </c>
      <c r="BB75" s="137">
        <f t="shared" ca="1" si="89"/>
        <v>0</v>
      </c>
      <c r="BC75" s="137">
        <f t="shared" ca="1" si="89"/>
        <v>0</v>
      </c>
      <c r="BE75" s="137">
        <f t="shared" ca="1" si="86"/>
        <v>0</v>
      </c>
      <c r="BF75" s="137">
        <f t="shared" ca="1" si="86"/>
        <v>0</v>
      </c>
      <c r="BH75" s="137">
        <f t="shared" ca="1" si="90"/>
        <v>0</v>
      </c>
      <c r="BK75" s="243"/>
      <c r="BL75" s="243"/>
      <c r="BM75" s="244"/>
      <c r="BN75" s="231"/>
      <c r="BO75" s="220"/>
      <c r="BP75" s="220"/>
      <c r="BQ75" s="220"/>
      <c r="BR75" s="221"/>
      <c r="BS75" s="221"/>
      <c r="BT75" s="220"/>
      <c r="BU75" s="220"/>
      <c r="BV75" s="220"/>
      <c r="BW75" s="221"/>
      <c r="BX75" s="221"/>
      <c r="BY75" s="220"/>
      <c r="BZ75" s="220"/>
      <c r="CA75" s="220"/>
      <c r="CB75" s="221"/>
      <c r="CC75" s="221"/>
      <c r="CD75" s="220"/>
      <c r="CE75" s="220"/>
      <c r="CF75" s="220"/>
      <c r="CG75" s="221"/>
      <c r="CH75" s="221"/>
      <c r="CI75" s="223"/>
      <c r="CJ75" s="223"/>
      <c r="CK75" s="223"/>
      <c r="CL75" s="220"/>
      <c r="CM75" s="220"/>
      <c r="CN75" s="220"/>
      <c r="CO75" s="221"/>
      <c r="CP75" s="221"/>
      <c r="CQ75" s="220"/>
      <c r="CR75" s="220"/>
      <c r="CS75" s="220"/>
      <c r="CT75" s="221"/>
      <c r="CU75" s="221"/>
      <c r="CW75" s="219"/>
      <c r="CX75" s="221"/>
      <c r="CY75" s="219"/>
      <c r="CZ75" s="219"/>
      <c r="DA75" s="225"/>
      <c r="DB75" s="226"/>
      <c r="DC75" s="225">
        <f t="shared" si="91"/>
        <v>28.832999999999998</v>
      </c>
    </row>
    <row r="76" spans="4:107" ht="14.4" x14ac:dyDescent="0.3">
      <c r="D76" s="241"/>
      <c r="I76" s="168"/>
      <c r="K76" s="168"/>
      <c r="L76" s="168"/>
      <c r="M76" s="168"/>
      <c r="N76" s="168"/>
      <c r="O76" s="168"/>
      <c r="P76" s="168"/>
      <c r="Q76" s="168"/>
      <c r="S76" s="168"/>
      <c r="T76" s="168"/>
      <c r="X76" s="242"/>
      <c r="Y76" s="242"/>
      <c r="Z76" s="168"/>
      <c r="AA76" s="242"/>
      <c r="AC76" s="168"/>
      <c r="AG76" s="137" t="str">
        <f t="shared" ca="1" si="85"/>
        <v/>
      </c>
      <c r="AL76" s="137">
        <f t="shared" ca="1" si="87"/>
        <v>0</v>
      </c>
      <c r="AM76" s="168"/>
      <c r="AN76" s="137">
        <f t="shared" ca="1" si="88"/>
        <v>0</v>
      </c>
      <c r="AO76" s="137">
        <f t="shared" ca="1" si="88"/>
        <v>0</v>
      </c>
      <c r="AP76" s="137">
        <f t="shared" ca="1" si="88"/>
        <v>0</v>
      </c>
      <c r="AQ76" s="137">
        <f t="shared" ca="1" si="88"/>
        <v>0</v>
      </c>
      <c r="AR76" s="137">
        <f t="shared" ca="1" si="88"/>
        <v>0</v>
      </c>
      <c r="AS76" s="137">
        <f t="shared" ca="1" si="88"/>
        <v>0</v>
      </c>
      <c r="AT76" s="137">
        <f t="shared" ca="1" si="88"/>
        <v>0</v>
      </c>
      <c r="AU76" s="137">
        <f t="shared" ca="1" si="88"/>
        <v>0</v>
      </c>
      <c r="AV76" s="137">
        <f t="shared" ca="1" si="88"/>
        <v>0</v>
      </c>
      <c r="AW76" s="137">
        <f t="shared" ca="1" si="88"/>
        <v>0</v>
      </c>
      <c r="AX76" s="137">
        <f t="shared" ca="1" si="88"/>
        <v>0</v>
      </c>
      <c r="AZ76" s="137">
        <f t="shared" ca="1" si="89"/>
        <v>0</v>
      </c>
      <c r="BA76" s="137">
        <f t="shared" ca="1" si="89"/>
        <v>0</v>
      </c>
      <c r="BB76" s="137">
        <f t="shared" ca="1" si="89"/>
        <v>0</v>
      </c>
      <c r="BC76" s="137">
        <f t="shared" ca="1" si="89"/>
        <v>0</v>
      </c>
      <c r="BE76" s="137">
        <f t="shared" ca="1" si="86"/>
        <v>0</v>
      </c>
      <c r="BF76" s="137">
        <f t="shared" ca="1" si="86"/>
        <v>0</v>
      </c>
      <c r="BH76" s="137">
        <f t="shared" ca="1" si="90"/>
        <v>0</v>
      </c>
      <c r="BK76" s="243"/>
      <c r="BL76" s="243"/>
      <c r="BM76" s="244"/>
      <c r="BO76" s="220"/>
      <c r="BP76" s="220"/>
      <c r="BQ76" s="220"/>
      <c r="BR76" s="221"/>
      <c r="BS76" s="221"/>
      <c r="BT76" s="220"/>
      <c r="BU76" s="220"/>
      <c r="BV76" s="220"/>
      <c r="BW76" s="221"/>
      <c r="BX76" s="221"/>
      <c r="BY76" s="220"/>
      <c r="BZ76" s="220"/>
      <c r="CA76" s="220"/>
      <c r="CB76" s="221"/>
      <c r="CC76" s="221"/>
      <c r="CD76" s="220"/>
      <c r="CE76" s="220"/>
      <c r="CF76" s="220"/>
      <c r="CG76" s="221"/>
      <c r="CH76" s="221"/>
      <c r="CI76" s="223"/>
      <c r="CJ76" s="223"/>
      <c r="CK76" s="223"/>
      <c r="CL76" s="220"/>
      <c r="CM76" s="220"/>
      <c r="CN76" s="220"/>
      <c r="CO76" s="221"/>
      <c r="CP76" s="221"/>
      <c r="CQ76" s="220"/>
      <c r="CR76" s="220"/>
      <c r="CS76" s="220"/>
      <c r="CT76" s="221"/>
      <c r="CU76" s="221"/>
      <c r="CW76" s="219"/>
      <c r="CX76" s="221"/>
      <c r="CY76" s="219"/>
      <c r="CZ76" s="219"/>
      <c r="DA76" s="225"/>
      <c r="DB76" s="226"/>
      <c r="DC76" s="225">
        <f t="shared" si="91"/>
        <v>28.832999999999998</v>
      </c>
    </row>
    <row r="77" spans="4:107" ht="14.4" x14ac:dyDescent="0.3">
      <c r="D77" s="241"/>
      <c r="I77" s="168"/>
      <c r="K77" s="168"/>
      <c r="L77" s="168"/>
      <c r="M77" s="168"/>
      <c r="N77" s="168"/>
      <c r="O77" s="168"/>
      <c r="P77" s="168"/>
      <c r="Q77" s="168"/>
      <c r="S77" s="168"/>
      <c r="T77" s="168"/>
      <c r="X77" s="242"/>
      <c r="Y77" s="242"/>
      <c r="Z77" s="168"/>
      <c r="AA77" s="242"/>
      <c r="AC77" s="168"/>
      <c r="AG77" s="137" t="str">
        <f t="shared" ca="1" si="85"/>
        <v/>
      </c>
      <c r="AL77" s="137">
        <f t="shared" ca="1" si="87"/>
        <v>0</v>
      </c>
      <c r="AM77" s="168"/>
      <c r="AN77" s="137">
        <f t="shared" ca="1" si="88"/>
        <v>0</v>
      </c>
      <c r="AO77" s="137">
        <f t="shared" ca="1" si="88"/>
        <v>0</v>
      </c>
      <c r="AP77" s="137">
        <f t="shared" ca="1" si="88"/>
        <v>0</v>
      </c>
      <c r="AQ77" s="137">
        <f t="shared" ca="1" si="88"/>
        <v>0</v>
      </c>
      <c r="AR77" s="137">
        <f t="shared" ca="1" si="88"/>
        <v>0</v>
      </c>
      <c r="AS77" s="137">
        <f t="shared" ca="1" si="88"/>
        <v>0</v>
      </c>
      <c r="AT77" s="137">
        <f t="shared" ca="1" si="88"/>
        <v>0</v>
      </c>
      <c r="AU77" s="137">
        <f t="shared" ca="1" si="88"/>
        <v>0</v>
      </c>
      <c r="AV77" s="137">
        <f t="shared" ca="1" si="88"/>
        <v>0</v>
      </c>
      <c r="AW77" s="137">
        <f t="shared" ca="1" si="88"/>
        <v>0</v>
      </c>
      <c r="AX77" s="137">
        <f t="shared" ca="1" si="88"/>
        <v>0</v>
      </c>
      <c r="AZ77" s="137">
        <f t="shared" ca="1" si="89"/>
        <v>0</v>
      </c>
      <c r="BA77" s="137">
        <f t="shared" ca="1" si="89"/>
        <v>0</v>
      </c>
      <c r="BB77" s="137">
        <f t="shared" ca="1" si="89"/>
        <v>0</v>
      </c>
      <c r="BC77" s="137">
        <f t="shared" ca="1" si="89"/>
        <v>0</v>
      </c>
      <c r="BE77" s="137">
        <f t="shared" ca="1" si="86"/>
        <v>0</v>
      </c>
      <c r="BF77" s="137">
        <f t="shared" ca="1" si="86"/>
        <v>0</v>
      </c>
      <c r="BH77" s="137">
        <f t="shared" ca="1" si="90"/>
        <v>0</v>
      </c>
      <c r="BK77" s="243"/>
      <c r="BL77" s="243"/>
      <c r="BM77" s="244"/>
      <c r="BO77" s="220"/>
      <c r="BP77" s="220"/>
      <c r="BQ77" s="220"/>
      <c r="BR77" s="221"/>
      <c r="BS77" s="221"/>
      <c r="BT77" s="220"/>
      <c r="BU77" s="220"/>
      <c r="BV77" s="220"/>
      <c r="BW77" s="221"/>
      <c r="BX77" s="221"/>
      <c r="BY77" s="220"/>
      <c r="BZ77" s="220"/>
      <c r="CA77" s="220"/>
      <c r="CB77" s="221"/>
      <c r="CC77" s="221"/>
      <c r="CD77" s="220"/>
      <c r="CE77" s="220"/>
      <c r="CF77" s="220"/>
      <c r="CG77" s="221"/>
      <c r="CH77" s="221"/>
      <c r="CI77" s="223"/>
      <c r="CJ77" s="223"/>
      <c r="CK77" s="223"/>
      <c r="CL77" s="220"/>
      <c r="CM77" s="220"/>
      <c r="CN77" s="220"/>
      <c r="CO77" s="221"/>
      <c r="CP77" s="221"/>
      <c r="CQ77" s="220"/>
      <c r="CR77" s="220"/>
      <c r="CS77" s="220"/>
      <c r="CT77" s="221"/>
      <c r="CU77" s="221"/>
      <c r="CW77" s="219"/>
      <c r="CX77" s="221"/>
      <c r="CY77" s="219"/>
      <c r="CZ77" s="219"/>
      <c r="DA77" s="225"/>
      <c r="DB77" s="226"/>
      <c r="DC77" s="225">
        <f t="shared" si="91"/>
        <v>28.832999999999998</v>
      </c>
    </row>
    <row r="78" spans="4:107" ht="14.4" x14ac:dyDescent="0.3">
      <c r="D78" s="241"/>
      <c r="I78" s="168"/>
      <c r="K78" s="168"/>
      <c r="L78" s="168"/>
      <c r="M78" s="168"/>
      <c r="N78" s="168"/>
      <c r="O78" s="168"/>
      <c r="P78" s="168"/>
      <c r="Q78" s="168"/>
      <c r="S78" s="168"/>
      <c r="T78" s="168"/>
      <c r="X78" s="242"/>
      <c r="Y78" s="242"/>
      <c r="Z78" s="168"/>
      <c r="AA78" s="242"/>
      <c r="AC78" s="168"/>
      <c r="AG78" s="137" t="str">
        <f t="shared" ca="1" si="85"/>
        <v/>
      </c>
      <c r="AL78" s="137">
        <f t="shared" ca="1" si="87"/>
        <v>0</v>
      </c>
      <c r="AM78" s="168"/>
      <c r="AN78" s="137">
        <f t="shared" ca="1" si="88"/>
        <v>0</v>
      </c>
      <c r="AO78" s="137">
        <f t="shared" ca="1" si="88"/>
        <v>0</v>
      </c>
      <c r="AP78" s="137">
        <f t="shared" ca="1" si="88"/>
        <v>0</v>
      </c>
      <c r="AQ78" s="137">
        <f t="shared" ca="1" si="88"/>
        <v>0</v>
      </c>
      <c r="AR78" s="137">
        <f t="shared" ca="1" si="88"/>
        <v>0</v>
      </c>
      <c r="AS78" s="137">
        <f t="shared" ca="1" si="88"/>
        <v>0</v>
      </c>
      <c r="AT78" s="137">
        <f t="shared" ca="1" si="88"/>
        <v>0</v>
      </c>
      <c r="AU78" s="137">
        <f t="shared" ca="1" si="88"/>
        <v>0</v>
      </c>
      <c r="AV78" s="137">
        <f t="shared" ca="1" si="88"/>
        <v>0</v>
      </c>
      <c r="AW78" s="137">
        <f t="shared" ca="1" si="88"/>
        <v>0</v>
      </c>
      <c r="AX78" s="137">
        <f t="shared" ca="1" si="88"/>
        <v>0</v>
      </c>
      <c r="AZ78" s="137">
        <f t="shared" ca="1" si="89"/>
        <v>0</v>
      </c>
      <c r="BA78" s="137">
        <f t="shared" ca="1" si="89"/>
        <v>0</v>
      </c>
      <c r="BB78" s="137">
        <f t="shared" ca="1" si="89"/>
        <v>0</v>
      </c>
      <c r="BC78" s="137">
        <f t="shared" ca="1" si="89"/>
        <v>0</v>
      </c>
      <c r="BE78" s="137">
        <f t="shared" ca="1" si="86"/>
        <v>0</v>
      </c>
      <c r="BF78" s="137">
        <f t="shared" ca="1" si="86"/>
        <v>0</v>
      </c>
      <c r="BH78" s="137">
        <f t="shared" ca="1" si="90"/>
        <v>0</v>
      </c>
      <c r="BK78" s="243"/>
      <c r="BL78" s="243"/>
      <c r="BM78" s="244"/>
      <c r="BO78" s="220"/>
      <c r="BP78" s="220"/>
      <c r="BQ78" s="220"/>
      <c r="BR78" s="221"/>
      <c r="BS78" s="221"/>
      <c r="BT78" s="220"/>
      <c r="BU78" s="220"/>
      <c r="BV78" s="220"/>
      <c r="BW78" s="221"/>
      <c r="BX78" s="221"/>
      <c r="BY78" s="220"/>
      <c r="BZ78" s="220"/>
      <c r="CA78" s="220"/>
      <c r="CB78" s="221"/>
      <c r="CC78" s="221"/>
      <c r="CD78" s="220"/>
      <c r="CE78" s="220"/>
      <c r="CF78" s="220"/>
      <c r="CG78" s="221"/>
      <c r="CH78" s="221"/>
      <c r="CI78" s="223"/>
      <c r="CJ78" s="223"/>
      <c r="CK78" s="223"/>
      <c r="CL78" s="220"/>
      <c r="CM78" s="220"/>
      <c r="CN78" s="220"/>
      <c r="CO78" s="221"/>
      <c r="CP78" s="221"/>
      <c r="CQ78" s="220"/>
      <c r="CR78" s="220"/>
      <c r="CS78" s="220"/>
      <c r="CT78" s="221"/>
      <c r="CU78" s="221"/>
      <c r="CW78" s="219"/>
      <c r="CX78" s="221"/>
      <c r="CY78" s="219"/>
      <c r="CZ78" s="219"/>
      <c r="DA78" s="225"/>
      <c r="DB78" s="226"/>
      <c r="DC78" s="225">
        <f t="shared" si="91"/>
        <v>28.832999999999998</v>
      </c>
    </row>
    <row r="79" spans="4:107" ht="14.4" x14ac:dyDescent="0.3">
      <c r="D79" s="241"/>
      <c r="I79" s="168"/>
      <c r="K79" s="168"/>
      <c r="L79" s="168"/>
      <c r="M79" s="168"/>
      <c r="N79" s="168"/>
      <c r="O79" s="168"/>
      <c r="P79" s="168"/>
      <c r="Q79" s="168"/>
      <c r="S79" s="168"/>
      <c r="T79" s="168"/>
      <c r="X79" s="242"/>
      <c r="Y79" s="242"/>
      <c r="Z79" s="168"/>
      <c r="AA79" s="242"/>
      <c r="AC79" s="168"/>
      <c r="AG79" s="137" t="str">
        <f t="shared" ca="1" si="85"/>
        <v/>
      </c>
      <c r="AL79" s="137">
        <f t="shared" ca="1" si="87"/>
        <v>0</v>
      </c>
      <c r="AM79" s="168"/>
      <c r="AN79" s="137">
        <f t="shared" ca="1" si="88"/>
        <v>0</v>
      </c>
      <c r="AO79" s="137">
        <f t="shared" ca="1" si="88"/>
        <v>0</v>
      </c>
      <c r="AP79" s="137">
        <f t="shared" ca="1" si="88"/>
        <v>0</v>
      </c>
      <c r="AQ79" s="137">
        <f t="shared" ca="1" si="88"/>
        <v>0</v>
      </c>
      <c r="AR79" s="137">
        <f t="shared" ca="1" si="88"/>
        <v>0</v>
      </c>
      <c r="AS79" s="137">
        <f t="shared" ca="1" si="88"/>
        <v>0</v>
      </c>
      <c r="AT79" s="137">
        <f t="shared" ca="1" si="88"/>
        <v>0</v>
      </c>
      <c r="AU79" s="137">
        <f t="shared" ca="1" si="88"/>
        <v>0</v>
      </c>
      <c r="AV79" s="137">
        <f t="shared" ca="1" si="88"/>
        <v>0</v>
      </c>
      <c r="AW79" s="137">
        <f t="shared" ca="1" si="88"/>
        <v>0</v>
      </c>
      <c r="AX79" s="137">
        <f t="shared" ca="1" si="88"/>
        <v>0</v>
      </c>
      <c r="AZ79" s="137">
        <f t="shared" ca="1" si="89"/>
        <v>0</v>
      </c>
      <c r="BA79" s="137">
        <f t="shared" ca="1" si="89"/>
        <v>0</v>
      </c>
      <c r="BB79" s="137">
        <f t="shared" ca="1" si="89"/>
        <v>0</v>
      </c>
      <c r="BC79" s="137">
        <f t="shared" ca="1" si="89"/>
        <v>0</v>
      </c>
      <c r="BE79" s="137">
        <f t="shared" ca="1" si="86"/>
        <v>0</v>
      </c>
      <c r="BF79" s="137">
        <f t="shared" ca="1" si="86"/>
        <v>0</v>
      </c>
      <c r="BH79" s="137">
        <f t="shared" ca="1" si="90"/>
        <v>0</v>
      </c>
      <c r="BK79" s="243"/>
      <c r="BL79" s="243"/>
      <c r="BM79" s="244"/>
      <c r="BO79" s="220"/>
      <c r="BP79" s="220"/>
      <c r="BQ79" s="220"/>
      <c r="BR79" s="221"/>
      <c r="BS79" s="221"/>
      <c r="BT79" s="220"/>
      <c r="BU79" s="220"/>
      <c r="BV79" s="220"/>
      <c r="BW79" s="221"/>
      <c r="BX79" s="221"/>
      <c r="BY79" s="220"/>
      <c r="BZ79" s="220"/>
      <c r="CA79" s="220"/>
      <c r="CB79" s="221"/>
      <c r="CC79" s="221"/>
      <c r="CD79" s="220"/>
      <c r="CE79" s="220"/>
      <c r="CF79" s="220"/>
      <c r="CG79" s="221"/>
      <c r="CH79" s="221"/>
      <c r="CI79" s="223"/>
      <c r="CJ79" s="223"/>
      <c r="CK79" s="223"/>
      <c r="CL79" s="220"/>
      <c r="CM79" s="220"/>
      <c r="CN79" s="220"/>
      <c r="CO79" s="221"/>
      <c r="CP79" s="221"/>
      <c r="CQ79" s="220"/>
      <c r="CR79" s="220"/>
      <c r="CS79" s="220"/>
      <c r="CT79" s="221"/>
      <c r="CU79" s="221"/>
      <c r="CW79" s="219"/>
      <c r="CX79" s="221"/>
      <c r="CY79" s="219"/>
      <c r="CZ79" s="219"/>
      <c r="DA79" s="225"/>
      <c r="DB79" s="226"/>
      <c r="DC79" s="225">
        <f t="shared" si="91"/>
        <v>28.832999999999998</v>
      </c>
    </row>
    <row r="80" spans="4:107" ht="14.4" x14ac:dyDescent="0.3">
      <c r="D80" s="241"/>
      <c r="I80" s="168"/>
      <c r="K80" s="168"/>
      <c r="L80" s="168"/>
      <c r="M80" s="168"/>
      <c r="N80" s="168"/>
      <c r="O80" s="168"/>
      <c r="P80" s="168"/>
      <c r="Q80" s="168"/>
      <c r="S80" s="168"/>
      <c r="T80" s="168"/>
      <c r="X80" s="242"/>
      <c r="Y80" s="242"/>
      <c r="Z80" s="168"/>
      <c r="AA80" s="242"/>
      <c r="AC80" s="168"/>
      <c r="AG80" s="137" t="str">
        <f t="shared" ca="1" si="85"/>
        <v/>
      </c>
      <c r="AL80" s="137">
        <f t="shared" ca="1" si="87"/>
        <v>0</v>
      </c>
      <c r="AM80" s="168"/>
      <c r="AN80" s="137">
        <f t="shared" ca="1" si="88"/>
        <v>0</v>
      </c>
      <c r="AO80" s="137">
        <f t="shared" ca="1" si="88"/>
        <v>0</v>
      </c>
      <c r="AP80" s="137">
        <f t="shared" ref="AN80:AX103" ca="1" si="92">ABS(INDIRECT(AP$5&amp;(CELL("row", AP80))))</f>
        <v>0</v>
      </c>
      <c r="AQ80" s="137">
        <f t="shared" ca="1" si="92"/>
        <v>0</v>
      </c>
      <c r="AR80" s="137">
        <f t="shared" ca="1" si="92"/>
        <v>0</v>
      </c>
      <c r="AS80" s="137">
        <f t="shared" ca="1" si="92"/>
        <v>0</v>
      </c>
      <c r="AT80" s="137">
        <f t="shared" ca="1" si="92"/>
        <v>0</v>
      </c>
      <c r="AU80" s="137">
        <f t="shared" ca="1" si="92"/>
        <v>0</v>
      </c>
      <c r="AV80" s="137">
        <f t="shared" ca="1" si="92"/>
        <v>0</v>
      </c>
      <c r="AW80" s="137">
        <f t="shared" ca="1" si="92"/>
        <v>0</v>
      </c>
      <c r="AX80" s="137">
        <f t="shared" ca="1" si="92"/>
        <v>0</v>
      </c>
      <c r="AZ80" s="137">
        <f t="shared" ca="1" si="89"/>
        <v>0</v>
      </c>
      <c r="BA80" s="137">
        <f t="shared" ca="1" si="89"/>
        <v>0</v>
      </c>
      <c r="BB80" s="137">
        <f t="shared" ca="1" si="89"/>
        <v>0</v>
      </c>
      <c r="BC80" s="137">
        <f t="shared" ca="1" si="89"/>
        <v>0</v>
      </c>
      <c r="BE80" s="137">
        <f t="shared" ca="1" si="86"/>
        <v>0</v>
      </c>
      <c r="BF80" s="137">
        <f t="shared" ca="1" si="86"/>
        <v>0</v>
      </c>
      <c r="BH80" s="137">
        <f t="shared" ca="1" si="90"/>
        <v>0</v>
      </c>
      <c r="BK80" s="243"/>
      <c r="BL80" s="243"/>
      <c r="BM80" s="244"/>
      <c r="BO80" s="220"/>
      <c r="BP80" s="220"/>
      <c r="BQ80" s="220"/>
      <c r="BR80" s="221"/>
      <c r="BS80" s="221"/>
      <c r="BT80" s="220"/>
      <c r="BU80" s="220"/>
      <c r="BV80" s="220"/>
      <c r="BW80" s="221"/>
      <c r="BX80" s="221"/>
      <c r="BY80" s="220"/>
      <c r="BZ80" s="220"/>
      <c r="CA80" s="220"/>
      <c r="CB80" s="221"/>
      <c r="CC80" s="221"/>
      <c r="CD80" s="220"/>
      <c r="CE80" s="220"/>
      <c r="CF80" s="220"/>
      <c r="CG80" s="221"/>
      <c r="CH80" s="221"/>
      <c r="CI80" s="223"/>
      <c r="CJ80" s="223"/>
      <c r="CK80" s="223"/>
      <c r="CL80" s="220"/>
      <c r="CM80" s="220"/>
      <c r="CN80" s="220"/>
      <c r="CO80" s="221"/>
      <c r="CP80" s="221"/>
      <c r="CQ80" s="220"/>
      <c r="CR80" s="220"/>
      <c r="CS80" s="220"/>
      <c r="CT80" s="221"/>
      <c r="CU80" s="221"/>
      <c r="CW80" s="219"/>
      <c r="CX80" s="221"/>
      <c r="CY80" s="219"/>
      <c r="CZ80" s="219"/>
      <c r="DA80" s="225"/>
      <c r="DB80" s="226"/>
      <c r="DC80" s="225">
        <f t="shared" si="91"/>
        <v>28.832999999999998</v>
      </c>
    </row>
    <row r="81" spans="4:107" ht="14.4" x14ac:dyDescent="0.3">
      <c r="D81" s="241"/>
      <c r="I81" s="168"/>
      <c r="K81" s="168"/>
      <c r="L81" s="168"/>
      <c r="M81" s="168"/>
      <c r="N81" s="168"/>
      <c r="O81" s="168"/>
      <c r="P81" s="168"/>
      <c r="Q81" s="168"/>
      <c r="S81" s="168"/>
      <c r="T81" s="168"/>
      <c r="X81" s="242"/>
      <c r="Y81" s="242"/>
      <c r="Z81" s="168"/>
      <c r="AA81" s="242"/>
      <c r="AC81" s="168"/>
      <c r="AG81" s="137" t="str">
        <f t="shared" ca="1" si="85"/>
        <v/>
      </c>
      <c r="AL81" s="137">
        <f t="shared" ca="1" si="87"/>
        <v>0</v>
      </c>
      <c r="AM81" s="168"/>
      <c r="AN81" s="137">
        <f t="shared" ca="1" si="92"/>
        <v>0</v>
      </c>
      <c r="AO81" s="137">
        <f t="shared" ca="1" si="92"/>
        <v>0</v>
      </c>
      <c r="AP81" s="137">
        <f t="shared" ca="1" si="92"/>
        <v>0</v>
      </c>
      <c r="AQ81" s="137">
        <f t="shared" ca="1" si="92"/>
        <v>0</v>
      </c>
      <c r="AR81" s="137">
        <f t="shared" ca="1" si="92"/>
        <v>0</v>
      </c>
      <c r="AS81" s="137">
        <f t="shared" ca="1" si="92"/>
        <v>0</v>
      </c>
      <c r="AT81" s="137">
        <f t="shared" ca="1" si="92"/>
        <v>0</v>
      </c>
      <c r="AU81" s="137">
        <f t="shared" ca="1" si="92"/>
        <v>0</v>
      </c>
      <c r="AV81" s="137">
        <f t="shared" ca="1" si="92"/>
        <v>0</v>
      </c>
      <c r="AW81" s="137">
        <f t="shared" ca="1" si="92"/>
        <v>0</v>
      </c>
      <c r="AX81" s="137">
        <f t="shared" ca="1" si="92"/>
        <v>0</v>
      </c>
      <c r="AZ81" s="137">
        <f t="shared" ca="1" si="89"/>
        <v>0</v>
      </c>
      <c r="BA81" s="137">
        <f t="shared" ca="1" si="89"/>
        <v>0</v>
      </c>
      <c r="BB81" s="137">
        <f t="shared" ca="1" si="89"/>
        <v>0</v>
      </c>
      <c r="BC81" s="137">
        <f t="shared" ca="1" si="89"/>
        <v>0</v>
      </c>
      <c r="BE81" s="137">
        <f t="shared" ca="1" si="86"/>
        <v>0</v>
      </c>
      <c r="BF81" s="137">
        <f t="shared" ca="1" si="86"/>
        <v>0</v>
      </c>
      <c r="BH81" s="137">
        <f t="shared" ca="1" si="90"/>
        <v>0</v>
      </c>
      <c r="BK81" s="243"/>
      <c r="BL81" s="243"/>
      <c r="BM81" s="244"/>
      <c r="BO81" s="220"/>
      <c r="BP81" s="220"/>
      <c r="BQ81" s="220"/>
      <c r="BR81" s="221"/>
      <c r="BS81" s="221"/>
      <c r="BT81" s="220"/>
      <c r="BU81" s="220"/>
      <c r="BV81" s="220"/>
      <c r="BW81" s="221"/>
      <c r="BX81" s="221"/>
      <c r="BY81" s="220"/>
      <c r="BZ81" s="220"/>
      <c r="CA81" s="220"/>
      <c r="CB81" s="221"/>
      <c r="CC81" s="221"/>
      <c r="CD81" s="220"/>
      <c r="CE81" s="220"/>
      <c r="CF81" s="220"/>
      <c r="CG81" s="221"/>
      <c r="CH81" s="221"/>
      <c r="CI81" s="223"/>
      <c r="CJ81" s="223"/>
      <c r="CK81" s="223"/>
      <c r="CL81" s="220"/>
      <c r="CM81" s="220"/>
      <c r="CN81" s="220"/>
      <c r="CO81" s="221"/>
      <c r="CP81" s="221"/>
      <c r="CQ81" s="220"/>
      <c r="CR81" s="220"/>
      <c r="CS81" s="220"/>
      <c r="CT81" s="221"/>
      <c r="CU81" s="221"/>
      <c r="CW81" s="219"/>
      <c r="CX81" s="221"/>
      <c r="CY81" s="219"/>
      <c r="CZ81" s="219"/>
      <c r="DA81" s="225"/>
      <c r="DB81" s="226"/>
      <c r="DC81" s="225">
        <f t="shared" si="91"/>
        <v>28.832999999999998</v>
      </c>
    </row>
    <row r="82" spans="4:107" ht="14.4" x14ac:dyDescent="0.3">
      <c r="D82" s="241"/>
      <c r="I82" s="168"/>
      <c r="K82" s="168"/>
      <c r="L82" s="168"/>
      <c r="M82" s="168"/>
      <c r="N82" s="168"/>
      <c r="O82" s="168"/>
      <c r="P82" s="168"/>
      <c r="Q82" s="168"/>
      <c r="S82" s="168"/>
      <c r="T82" s="168"/>
      <c r="X82" s="242"/>
      <c r="Y82" s="242"/>
      <c r="Z82" s="168"/>
      <c r="AA82" s="242"/>
      <c r="AC82" s="168"/>
      <c r="AG82" s="137" t="str">
        <f t="shared" ca="1" si="85"/>
        <v/>
      </c>
      <c r="AL82" s="137">
        <f t="shared" ca="1" si="87"/>
        <v>0</v>
      </c>
      <c r="AM82" s="168"/>
      <c r="AN82" s="137">
        <f t="shared" ca="1" si="92"/>
        <v>0</v>
      </c>
      <c r="AO82" s="137">
        <f t="shared" ca="1" si="92"/>
        <v>0</v>
      </c>
      <c r="AP82" s="137">
        <f t="shared" ca="1" si="92"/>
        <v>0</v>
      </c>
      <c r="AQ82" s="137">
        <f t="shared" ca="1" si="92"/>
        <v>0</v>
      </c>
      <c r="AR82" s="137">
        <f t="shared" ca="1" si="92"/>
        <v>0</v>
      </c>
      <c r="AS82" s="137">
        <f t="shared" ca="1" si="92"/>
        <v>0</v>
      </c>
      <c r="AT82" s="137">
        <f t="shared" ca="1" si="92"/>
        <v>0</v>
      </c>
      <c r="AU82" s="137">
        <f t="shared" ca="1" si="92"/>
        <v>0</v>
      </c>
      <c r="AV82" s="137">
        <f t="shared" ca="1" si="92"/>
        <v>0</v>
      </c>
      <c r="AW82" s="137">
        <f t="shared" ca="1" si="92"/>
        <v>0</v>
      </c>
      <c r="AX82" s="137">
        <f t="shared" ca="1" si="92"/>
        <v>0</v>
      </c>
      <c r="AZ82" s="137">
        <f t="shared" ca="1" si="89"/>
        <v>0</v>
      </c>
      <c r="BA82" s="137">
        <f t="shared" ca="1" si="89"/>
        <v>0</v>
      </c>
      <c r="BB82" s="137">
        <f t="shared" ca="1" si="89"/>
        <v>0</v>
      </c>
      <c r="BC82" s="137">
        <f t="shared" ca="1" si="89"/>
        <v>0</v>
      </c>
      <c r="BE82" s="137">
        <f t="shared" ca="1" si="86"/>
        <v>0</v>
      </c>
      <c r="BF82" s="137">
        <f t="shared" ca="1" si="86"/>
        <v>0</v>
      </c>
      <c r="BH82" s="137">
        <f t="shared" ca="1" si="90"/>
        <v>0</v>
      </c>
      <c r="BK82" s="243"/>
      <c r="BL82" s="243"/>
      <c r="BM82" s="244"/>
      <c r="BO82" s="220"/>
      <c r="BP82" s="220"/>
      <c r="BQ82" s="220"/>
      <c r="BR82" s="221"/>
      <c r="BS82" s="221"/>
      <c r="BT82" s="220"/>
      <c r="BU82" s="220"/>
      <c r="BV82" s="220"/>
      <c r="BW82" s="221"/>
      <c r="BX82" s="221"/>
      <c r="BY82" s="220"/>
      <c r="BZ82" s="220"/>
      <c r="CA82" s="220"/>
      <c r="CB82" s="221"/>
      <c r="CC82" s="221"/>
      <c r="CD82" s="220"/>
      <c r="CE82" s="220"/>
      <c r="CF82" s="220"/>
      <c r="CG82" s="221"/>
      <c r="CH82" s="221"/>
      <c r="CI82" s="223"/>
      <c r="CJ82" s="223"/>
      <c r="CK82" s="223"/>
      <c r="CL82" s="220"/>
      <c r="CM82" s="220"/>
      <c r="CN82" s="220"/>
      <c r="CO82" s="221"/>
      <c r="CP82" s="221"/>
      <c r="CQ82" s="220"/>
      <c r="CR82" s="220"/>
      <c r="CS82" s="220"/>
      <c r="CT82" s="221"/>
      <c r="CU82" s="221"/>
      <c r="CW82" s="219"/>
      <c r="CX82" s="221"/>
      <c r="CY82" s="219"/>
      <c r="CZ82" s="219"/>
      <c r="DA82" s="225"/>
      <c r="DB82" s="226"/>
      <c r="DC82" s="225">
        <f t="shared" si="91"/>
        <v>28.832999999999998</v>
      </c>
    </row>
    <row r="83" spans="4:107" ht="14.4" x14ac:dyDescent="0.3">
      <c r="D83" s="241"/>
      <c r="I83" s="168"/>
      <c r="K83" s="168"/>
      <c r="L83" s="168"/>
      <c r="M83" s="168"/>
      <c r="N83" s="168"/>
      <c r="O83" s="168"/>
      <c r="P83" s="168"/>
      <c r="Q83" s="168"/>
      <c r="S83" s="168"/>
      <c r="T83" s="168"/>
      <c r="X83" s="242"/>
      <c r="Y83" s="242"/>
      <c r="Z83" s="168"/>
      <c r="AA83" s="242"/>
      <c r="AC83" s="168"/>
      <c r="AG83" s="137" t="str">
        <f t="shared" ca="1" si="85"/>
        <v/>
      </c>
      <c r="AL83" s="137">
        <f t="shared" ca="1" si="87"/>
        <v>0</v>
      </c>
      <c r="AM83" s="168"/>
      <c r="AN83" s="137">
        <f t="shared" ca="1" si="92"/>
        <v>0</v>
      </c>
      <c r="AO83" s="137">
        <f t="shared" ca="1" si="92"/>
        <v>0</v>
      </c>
      <c r="AP83" s="137">
        <f t="shared" ca="1" si="92"/>
        <v>0</v>
      </c>
      <c r="AQ83" s="137">
        <f t="shared" ca="1" si="92"/>
        <v>0</v>
      </c>
      <c r="AR83" s="137">
        <f t="shared" ca="1" si="92"/>
        <v>0</v>
      </c>
      <c r="AS83" s="137">
        <f t="shared" ca="1" si="92"/>
        <v>0</v>
      </c>
      <c r="AT83" s="137">
        <f t="shared" ca="1" si="92"/>
        <v>0</v>
      </c>
      <c r="AU83" s="137">
        <f t="shared" ca="1" si="92"/>
        <v>0</v>
      </c>
      <c r="AV83" s="137">
        <f t="shared" ca="1" si="92"/>
        <v>0</v>
      </c>
      <c r="AW83" s="137">
        <f t="shared" ca="1" si="92"/>
        <v>0</v>
      </c>
      <c r="AX83" s="137">
        <f t="shared" ca="1" si="92"/>
        <v>0</v>
      </c>
      <c r="AZ83" s="137">
        <f t="shared" ca="1" si="89"/>
        <v>0</v>
      </c>
      <c r="BA83" s="137">
        <f t="shared" ca="1" si="89"/>
        <v>0</v>
      </c>
      <c r="BB83" s="137">
        <f t="shared" ca="1" si="89"/>
        <v>0</v>
      </c>
      <c r="BC83" s="137">
        <f t="shared" ca="1" si="89"/>
        <v>0</v>
      </c>
      <c r="BE83" s="137">
        <f t="shared" ca="1" si="86"/>
        <v>0</v>
      </c>
      <c r="BF83" s="137">
        <f t="shared" ca="1" si="86"/>
        <v>0</v>
      </c>
      <c r="BH83" s="137">
        <f t="shared" ca="1" si="90"/>
        <v>0</v>
      </c>
      <c r="BK83" s="243"/>
      <c r="BL83" s="243"/>
      <c r="BM83" s="244"/>
      <c r="BO83" s="220"/>
      <c r="BP83" s="220"/>
      <c r="BQ83" s="220"/>
      <c r="BR83" s="221"/>
      <c r="BS83" s="221"/>
      <c r="BT83" s="220"/>
      <c r="BU83" s="220"/>
      <c r="BV83" s="220"/>
      <c r="BW83" s="221"/>
      <c r="BX83" s="221"/>
      <c r="BY83" s="220"/>
      <c r="BZ83" s="220"/>
      <c r="CA83" s="220"/>
      <c r="CB83" s="221"/>
      <c r="CC83" s="221"/>
      <c r="CD83" s="220"/>
      <c r="CE83" s="220"/>
      <c r="CF83" s="220"/>
      <c r="CG83" s="221"/>
      <c r="CH83" s="221"/>
      <c r="CI83" s="223"/>
      <c r="CJ83" s="223"/>
      <c r="CK83" s="223"/>
      <c r="CL83" s="220"/>
      <c r="CM83" s="220"/>
      <c r="CN83" s="220"/>
      <c r="CO83" s="221"/>
      <c r="CP83" s="221"/>
      <c r="CQ83" s="220"/>
      <c r="CR83" s="220"/>
      <c r="CS83" s="220"/>
      <c r="CT83" s="221"/>
      <c r="CU83" s="221"/>
      <c r="CW83" s="219"/>
      <c r="CX83" s="221"/>
      <c r="CY83" s="219"/>
      <c r="CZ83" s="219"/>
      <c r="DA83" s="225"/>
      <c r="DB83" s="226"/>
      <c r="DC83" s="225">
        <f t="shared" si="91"/>
        <v>28.832999999999998</v>
      </c>
    </row>
    <row r="84" spans="4:107" ht="14.4" x14ac:dyDescent="0.3">
      <c r="D84" s="241"/>
      <c r="I84" s="168"/>
      <c r="K84" s="168"/>
      <c r="L84" s="168"/>
      <c r="M84" s="168"/>
      <c r="N84" s="168"/>
      <c r="O84" s="168"/>
      <c r="P84" s="168"/>
      <c r="Q84" s="168"/>
      <c r="S84" s="168"/>
      <c r="T84" s="168"/>
      <c r="X84" s="242"/>
      <c r="Y84" s="242"/>
      <c r="Z84" s="168"/>
      <c r="AA84" s="242"/>
      <c r="AC84" s="168"/>
      <c r="AG84" s="137" t="str">
        <f t="shared" ca="1" si="85"/>
        <v/>
      </c>
      <c r="AL84" s="137">
        <f t="shared" ca="1" si="87"/>
        <v>0</v>
      </c>
      <c r="AM84" s="168"/>
      <c r="AN84" s="137">
        <f t="shared" ca="1" si="92"/>
        <v>0</v>
      </c>
      <c r="AO84" s="137">
        <f t="shared" ca="1" si="92"/>
        <v>0</v>
      </c>
      <c r="AP84" s="137">
        <f t="shared" ca="1" si="92"/>
        <v>0</v>
      </c>
      <c r="AQ84" s="137">
        <f t="shared" ca="1" si="92"/>
        <v>0</v>
      </c>
      <c r="AR84" s="137">
        <f t="shared" ca="1" si="92"/>
        <v>0</v>
      </c>
      <c r="AS84" s="137">
        <f t="shared" ca="1" si="92"/>
        <v>0</v>
      </c>
      <c r="AT84" s="137">
        <f t="shared" ca="1" si="92"/>
        <v>0</v>
      </c>
      <c r="AU84" s="137">
        <f t="shared" ca="1" si="92"/>
        <v>0</v>
      </c>
      <c r="AV84" s="137">
        <f t="shared" ca="1" si="92"/>
        <v>0</v>
      </c>
      <c r="AW84" s="137">
        <f t="shared" ca="1" si="92"/>
        <v>0</v>
      </c>
      <c r="AX84" s="137">
        <f t="shared" ca="1" si="92"/>
        <v>0</v>
      </c>
      <c r="AZ84" s="137">
        <f t="shared" ca="1" si="89"/>
        <v>0</v>
      </c>
      <c r="BA84" s="137">
        <f t="shared" ca="1" si="89"/>
        <v>0</v>
      </c>
      <c r="BB84" s="137">
        <f t="shared" ca="1" si="89"/>
        <v>0</v>
      </c>
      <c r="BC84" s="137">
        <f t="shared" ca="1" si="89"/>
        <v>0</v>
      </c>
      <c r="BE84" s="137">
        <f t="shared" ca="1" si="86"/>
        <v>0</v>
      </c>
      <c r="BF84" s="137">
        <f t="shared" ca="1" si="86"/>
        <v>0</v>
      </c>
      <c r="BH84" s="137">
        <f t="shared" ca="1" si="90"/>
        <v>0</v>
      </c>
      <c r="BK84" s="243"/>
      <c r="BL84" s="243"/>
      <c r="BM84" s="244"/>
      <c r="BO84" s="220"/>
      <c r="BP84" s="220"/>
      <c r="BQ84" s="220"/>
      <c r="BR84" s="221"/>
      <c r="BS84" s="221"/>
      <c r="BT84" s="220"/>
      <c r="BU84" s="220"/>
      <c r="BV84" s="220"/>
      <c r="BW84" s="221"/>
      <c r="BX84" s="221"/>
      <c r="BY84" s="220"/>
      <c r="BZ84" s="220"/>
      <c r="CA84" s="220"/>
      <c r="CB84" s="221"/>
      <c r="CC84" s="221"/>
      <c r="CD84" s="220"/>
      <c r="CE84" s="220"/>
      <c r="CF84" s="220"/>
      <c r="CG84" s="221"/>
      <c r="CH84" s="221"/>
      <c r="CI84" s="223"/>
      <c r="CJ84" s="223"/>
      <c r="CK84" s="223"/>
      <c r="CL84" s="220"/>
      <c r="CM84" s="220"/>
      <c r="CN84" s="220"/>
      <c r="CO84" s="221"/>
      <c r="CP84" s="221"/>
      <c r="CQ84" s="220"/>
      <c r="CR84" s="220"/>
      <c r="CS84" s="220"/>
      <c r="CT84" s="221"/>
      <c r="CU84" s="221"/>
      <c r="CW84" s="219"/>
      <c r="CX84" s="221"/>
      <c r="CY84" s="219"/>
      <c r="CZ84" s="219"/>
      <c r="DA84" s="225"/>
      <c r="DB84" s="226"/>
      <c r="DC84" s="225">
        <f t="shared" si="91"/>
        <v>28.832999999999998</v>
      </c>
    </row>
    <row r="85" spans="4:107" ht="14.4" x14ac:dyDescent="0.3">
      <c r="D85" s="241"/>
      <c r="I85" s="168"/>
      <c r="K85" s="168"/>
      <c r="L85" s="168"/>
      <c r="M85" s="168"/>
      <c r="N85" s="168"/>
      <c r="O85" s="168"/>
      <c r="P85" s="168"/>
      <c r="Q85" s="168"/>
      <c r="S85" s="168"/>
      <c r="T85" s="168"/>
      <c r="X85" s="242"/>
      <c r="Y85" s="242"/>
      <c r="Z85" s="168"/>
      <c r="AA85" s="242"/>
      <c r="AC85" s="168"/>
      <c r="AG85" s="137" t="str">
        <f t="shared" ca="1" si="85"/>
        <v/>
      </c>
      <c r="AL85" s="137">
        <f t="shared" ca="1" si="87"/>
        <v>0</v>
      </c>
      <c r="AM85" s="168"/>
      <c r="AN85" s="137">
        <f t="shared" ca="1" si="92"/>
        <v>0</v>
      </c>
      <c r="AO85" s="137">
        <f t="shared" ca="1" si="92"/>
        <v>0</v>
      </c>
      <c r="AP85" s="137">
        <f t="shared" ca="1" si="92"/>
        <v>0</v>
      </c>
      <c r="AQ85" s="137">
        <f t="shared" ca="1" si="92"/>
        <v>0</v>
      </c>
      <c r="AR85" s="137">
        <f t="shared" ca="1" si="92"/>
        <v>0</v>
      </c>
      <c r="AS85" s="137">
        <f t="shared" ca="1" si="92"/>
        <v>0</v>
      </c>
      <c r="AT85" s="137">
        <f t="shared" ca="1" si="92"/>
        <v>0</v>
      </c>
      <c r="AU85" s="137">
        <f t="shared" ca="1" si="92"/>
        <v>0</v>
      </c>
      <c r="AV85" s="137">
        <f t="shared" ca="1" si="92"/>
        <v>0</v>
      </c>
      <c r="AW85" s="137">
        <f t="shared" ca="1" si="92"/>
        <v>0</v>
      </c>
      <c r="AX85" s="137">
        <f t="shared" ca="1" si="92"/>
        <v>0</v>
      </c>
      <c r="AZ85" s="137">
        <f t="shared" ca="1" si="89"/>
        <v>0</v>
      </c>
      <c r="BA85" s="137">
        <f t="shared" ca="1" si="89"/>
        <v>0</v>
      </c>
      <c r="BB85" s="137">
        <f t="shared" ca="1" si="89"/>
        <v>0</v>
      </c>
      <c r="BC85" s="137">
        <f t="shared" ca="1" si="89"/>
        <v>0</v>
      </c>
      <c r="BE85" s="137">
        <f t="shared" ca="1" si="86"/>
        <v>0</v>
      </c>
      <c r="BF85" s="137">
        <f t="shared" ca="1" si="86"/>
        <v>0</v>
      </c>
      <c r="BH85" s="137">
        <f t="shared" ca="1" si="90"/>
        <v>0</v>
      </c>
      <c r="BK85" s="243"/>
      <c r="BL85" s="243"/>
      <c r="BM85" s="244"/>
      <c r="BO85" s="220"/>
      <c r="BP85" s="220"/>
      <c r="BQ85" s="220"/>
      <c r="BR85" s="221"/>
      <c r="BS85" s="221"/>
      <c r="BT85" s="220"/>
      <c r="BU85" s="220"/>
      <c r="BV85" s="220"/>
      <c r="BW85" s="221"/>
      <c r="BX85" s="221"/>
      <c r="BY85" s="220"/>
      <c r="BZ85" s="220"/>
      <c r="CA85" s="220"/>
      <c r="CB85" s="221"/>
      <c r="CC85" s="221"/>
      <c r="CD85" s="220"/>
      <c r="CE85" s="220"/>
      <c r="CF85" s="220"/>
      <c r="CG85" s="221"/>
      <c r="CH85" s="221"/>
      <c r="CI85" s="223"/>
      <c r="CJ85" s="223"/>
      <c r="CK85" s="223"/>
      <c r="CL85" s="220"/>
      <c r="CM85" s="220"/>
      <c r="CN85" s="220"/>
      <c r="CO85" s="221"/>
      <c r="CP85" s="221"/>
      <c r="CQ85" s="220"/>
      <c r="CR85" s="220"/>
      <c r="CS85" s="220"/>
      <c r="CT85" s="221"/>
      <c r="CU85" s="221"/>
      <c r="CW85" s="219"/>
      <c r="CX85" s="221"/>
      <c r="CY85" s="219"/>
      <c r="CZ85" s="219"/>
      <c r="DA85" s="225"/>
      <c r="DB85" s="226"/>
      <c r="DC85" s="225">
        <f t="shared" si="91"/>
        <v>28.832999999999998</v>
      </c>
    </row>
    <row r="86" spans="4:107" ht="14.4" x14ac:dyDescent="0.3">
      <c r="D86" s="241"/>
      <c r="I86" s="168"/>
      <c r="K86" s="168"/>
      <c r="L86" s="168"/>
      <c r="M86" s="168"/>
      <c r="N86" s="168"/>
      <c r="O86" s="168"/>
      <c r="P86" s="168"/>
      <c r="Q86" s="168"/>
      <c r="S86" s="168"/>
      <c r="T86" s="168"/>
      <c r="X86" s="242"/>
      <c r="Y86" s="242"/>
      <c r="Z86" s="168"/>
      <c r="AA86" s="242"/>
      <c r="AC86" s="168"/>
      <c r="AG86" s="137" t="str">
        <f t="shared" ca="1" si="85"/>
        <v/>
      </c>
      <c r="AL86" s="137">
        <f t="shared" ca="1" si="87"/>
        <v>0</v>
      </c>
      <c r="AM86" s="168"/>
      <c r="AN86" s="137">
        <f t="shared" ca="1" si="92"/>
        <v>0</v>
      </c>
      <c r="AO86" s="137">
        <f t="shared" ca="1" si="92"/>
        <v>0</v>
      </c>
      <c r="AP86" s="137">
        <f t="shared" ca="1" si="92"/>
        <v>0</v>
      </c>
      <c r="AQ86" s="137">
        <f t="shared" ca="1" si="92"/>
        <v>0</v>
      </c>
      <c r="AR86" s="137">
        <f t="shared" ca="1" si="92"/>
        <v>0</v>
      </c>
      <c r="AS86" s="137">
        <f t="shared" ca="1" si="92"/>
        <v>0</v>
      </c>
      <c r="AT86" s="137">
        <f t="shared" ca="1" si="92"/>
        <v>0</v>
      </c>
      <c r="AU86" s="137">
        <f t="shared" ca="1" si="92"/>
        <v>0</v>
      </c>
      <c r="AV86" s="137">
        <f t="shared" ca="1" si="92"/>
        <v>0</v>
      </c>
      <c r="AW86" s="137">
        <f t="shared" ca="1" si="92"/>
        <v>0</v>
      </c>
      <c r="AX86" s="137">
        <f t="shared" ca="1" si="92"/>
        <v>0</v>
      </c>
      <c r="AZ86" s="137">
        <f t="shared" ca="1" si="89"/>
        <v>0</v>
      </c>
      <c r="BA86" s="137">
        <f t="shared" ca="1" si="89"/>
        <v>0</v>
      </c>
      <c r="BB86" s="137">
        <f t="shared" ca="1" si="89"/>
        <v>0</v>
      </c>
      <c r="BC86" s="137">
        <f t="shared" ca="1" si="89"/>
        <v>0</v>
      </c>
      <c r="BE86" s="137">
        <f t="shared" ca="1" si="86"/>
        <v>0</v>
      </c>
      <c r="BF86" s="137">
        <f t="shared" ca="1" si="86"/>
        <v>0</v>
      </c>
      <c r="BH86" s="137">
        <f t="shared" ca="1" si="90"/>
        <v>0</v>
      </c>
      <c r="BK86" s="243"/>
      <c r="BL86" s="243"/>
      <c r="BM86" s="244"/>
      <c r="BO86" s="220"/>
      <c r="BP86" s="220"/>
      <c r="BQ86" s="220"/>
      <c r="BR86" s="221"/>
      <c r="BS86" s="221"/>
      <c r="BT86" s="220"/>
      <c r="BU86" s="220"/>
      <c r="BV86" s="220"/>
      <c r="BW86" s="221"/>
      <c r="BX86" s="221"/>
      <c r="BY86" s="220"/>
      <c r="BZ86" s="220"/>
      <c r="CA86" s="220"/>
      <c r="CB86" s="221"/>
      <c r="CC86" s="221"/>
      <c r="CD86" s="220"/>
      <c r="CE86" s="220"/>
      <c r="CF86" s="220"/>
      <c r="CG86" s="221"/>
      <c r="CH86" s="221"/>
      <c r="CI86" s="223"/>
      <c r="CJ86" s="223"/>
      <c r="CK86" s="223"/>
      <c r="CL86" s="220"/>
      <c r="CM86" s="220"/>
      <c r="CN86" s="220"/>
      <c r="CO86" s="221"/>
      <c r="CP86" s="221"/>
      <c r="CQ86" s="220"/>
      <c r="CR86" s="220"/>
      <c r="CS86" s="220"/>
      <c r="CT86" s="221"/>
      <c r="CU86" s="221"/>
      <c r="CW86" s="219"/>
      <c r="CX86" s="221"/>
      <c r="CY86" s="219"/>
      <c r="CZ86" s="219"/>
      <c r="DA86" s="225"/>
      <c r="DB86" s="226"/>
      <c r="DC86" s="225">
        <f t="shared" si="91"/>
        <v>28.832999999999998</v>
      </c>
    </row>
    <row r="87" spans="4:107" ht="14.4" x14ac:dyDescent="0.3">
      <c r="D87" s="241"/>
      <c r="I87" s="168"/>
      <c r="K87" s="168"/>
      <c r="L87" s="168"/>
      <c r="M87" s="168"/>
      <c r="N87" s="168"/>
      <c r="O87" s="168"/>
      <c r="P87" s="168"/>
      <c r="Q87" s="168"/>
      <c r="S87" s="168"/>
      <c r="T87" s="168"/>
      <c r="X87" s="242"/>
      <c r="Y87" s="242"/>
      <c r="Z87" s="168"/>
      <c r="AA87" s="242"/>
      <c r="AC87" s="168"/>
      <c r="AG87" s="137" t="str">
        <f t="shared" ca="1" si="85"/>
        <v/>
      </c>
      <c r="AL87" s="137">
        <f t="shared" ca="1" si="87"/>
        <v>0</v>
      </c>
      <c r="AM87" s="168"/>
      <c r="AN87" s="137">
        <f t="shared" ca="1" si="92"/>
        <v>0</v>
      </c>
      <c r="AO87" s="137">
        <f t="shared" ca="1" si="92"/>
        <v>0</v>
      </c>
      <c r="AP87" s="137">
        <f t="shared" ca="1" si="92"/>
        <v>0</v>
      </c>
      <c r="AQ87" s="137">
        <f t="shared" ca="1" si="92"/>
        <v>0</v>
      </c>
      <c r="AR87" s="137">
        <f t="shared" ca="1" si="92"/>
        <v>0</v>
      </c>
      <c r="AS87" s="137">
        <f t="shared" ca="1" si="92"/>
        <v>0</v>
      </c>
      <c r="AT87" s="137">
        <f t="shared" ca="1" si="92"/>
        <v>0</v>
      </c>
      <c r="AU87" s="137">
        <f t="shared" ca="1" si="92"/>
        <v>0</v>
      </c>
      <c r="AV87" s="137">
        <f t="shared" ca="1" si="92"/>
        <v>0</v>
      </c>
      <c r="AW87" s="137">
        <f t="shared" ca="1" si="92"/>
        <v>0</v>
      </c>
      <c r="AX87" s="137">
        <f t="shared" ca="1" si="92"/>
        <v>0</v>
      </c>
      <c r="AZ87" s="137">
        <f t="shared" ca="1" si="89"/>
        <v>0</v>
      </c>
      <c r="BA87" s="137">
        <f t="shared" ca="1" si="89"/>
        <v>0</v>
      </c>
      <c r="BB87" s="137">
        <f t="shared" ca="1" si="89"/>
        <v>0</v>
      </c>
      <c r="BC87" s="137">
        <f t="shared" ca="1" si="89"/>
        <v>0</v>
      </c>
      <c r="BE87" s="137">
        <f t="shared" ca="1" si="86"/>
        <v>0</v>
      </c>
      <c r="BF87" s="137">
        <f t="shared" ca="1" si="86"/>
        <v>0</v>
      </c>
      <c r="BH87" s="137">
        <f t="shared" ca="1" si="90"/>
        <v>0</v>
      </c>
      <c r="BK87" s="243"/>
      <c r="BL87" s="243"/>
      <c r="BM87" s="244"/>
      <c r="BO87" s="220"/>
      <c r="BP87" s="220"/>
      <c r="BQ87" s="220"/>
      <c r="BR87" s="221"/>
      <c r="BS87" s="221"/>
      <c r="BT87" s="220"/>
      <c r="BU87" s="220"/>
      <c r="BV87" s="220"/>
      <c r="BW87" s="221"/>
      <c r="BX87" s="221"/>
      <c r="BY87" s="220"/>
      <c r="BZ87" s="220"/>
      <c r="CA87" s="220"/>
      <c r="CB87" s="221"/>
      <c r="CC87" s="221"/>
      <c r="CD87" s="220"/>
      <c r="CE87" s="220"/>
      <c r="CF87" s="220"/>
      <c r="CG87" s="221"/>
      <c r="CH87" s="221"/>
      <c r="CI87" s="223"/>
      <c r="CJ87" s="223"/>
      <c r="CK87" s="223"/>
      <c r="CL87" s="220"/>
      <c r="CM87" s="220"/>
      <c r="CN87" s="220"/>
      <c r="CO87" s="221"/>
      <c r="CP87" s="221"/>
      <c r="CQ87" s="220"/>
      <c r="CR87" s="220"/>
      <c r="CS87" s="220"/>
      <c r="CT87" s="221"/>
      <c r="CU87" s="221"/>
      <c r="CW87" s="219"/>
      <c r="CX87" s="221"/>
      <c r="CY87" s="219"/>
      <c r="CZ87" s="219"/>
      <c r="DA87" s="225"/>
      <c r="DB87" s="226"/>
      <c r="DC87" s="225">
        <f t="shared" si="91"/>
        <v>28.832999999999998</v>
      </c>
    </row>
    <row r="88" spans="4:107" ht="14.4" x14ac:dyDescent="0.3">
      <c r="D88" s="241"/>
      <c r="I88" s="168"/>
      <c r="K88" s="168"/>
      <c r="L88" s="168"/>
      <c r="M88" s="168"/>
      <c r="N88" s="168"/>
      <c r="O88" s="168"/>
      <c r="P88" s="168"/>
      <c r="Q88" s="168"/>
      <c r="S88" s="168"/>
      <c r="T88" s="168"/>
      <c r="X88" s="242"/>
      <c r="Y88" s="242"/>
      <c r="Z88" s="168"/>
      <c r="AA88" s="242"/>
      <c r="AC88" s="168"/>
      <c r="AG88" s="137" t="str">
        <f t="shared" ca="1" si="85"/>
        <v/>
      </c>
      <c r="AL88" s="137">
        <f t="shared" ca="1" si="87"/>
        <v>0</v>
      </c>
      <c r="AM88" s="168"/>
      <c r="AN88" s="137">
        <f t="shared" ca="1" si="92"/>
        <v>0</v>
      </c>
      <c r="AO88" s="137">
        <f t="shared" ca="1" si="92"/>
        <v>0</v>
      </c>
      <c r="AP88" s="137">
        <f t="shared" ca="1" si="92"/>
        <v>0</v>
      </c>
      <c r="AQ88" s="137">
        <f t="shared" ca="1" si="92"/>
        <v>0</v>
      </c>
      <c r="AR88" s="137">
        <f t="shared" ca="1" si="92"/>
        <v>0</v>
      </c>
      <c r="AS88" s="137">
        <f t="shared" ca="1" si="92"/>
        <v>0</v>
      </c>
      <c r="AT88" s="137">
        <f t="shared" ca="1" si="92"/>
        <v>0</v>
      </c>
      <c r="AU88" s="137">
        <f t="shared" ca="1" si="92"/>
        <v>0</v>
      </c>
      <c r="AV88" s="137">
        <f t="shared" ca="1" si="92"/>
        <v>0</v>
      </c>
      <c r="AW88" s="137">
        <f t="shared" ca="1" si="92"/>
        <v>0</v>
      </c>
      <c r="AX88" s="137">
        <f t="shared" ca="1" si="92"/>
        <v>0</v>
      </c>
      <c r="AZ88" s="137">
        <f t="shared" ca="1" si="89"/>
        <v>0</v>
      </c>
      <c r="BA88" s="137">
        <f t="shared" ca="1" si="89"/>
        <v>0</v>
      </c>
      <c r="BB88" s="137">
        <f t="shared" ca="1" si="89"/>
        <v>0</v>
      </c>
      <c r="BC88" s="137">
        <f t="shared" ca="1" si="89"/>
        <v>0</v>
      </c>
      <c r="BE88" s="137">
        <f t="shared" ca="1" si="86"/>
        <v>0</v>
      </c>
      <c r="BF88" s="137">
        <f t="shared" ca="1" si="86"/>
        <v>0</v>
      </c>
      <c r="BH88" s="137">
        <f t="shared" ca="1" si="90"/>
        <v>0</v>
      </c>
      <c r="BK88" s="243"/>
      <c r="BL88" s="243"/>
      <c r="BM88" s="244"/>
      <c r="BO88" s="220"/>
      <c r="BP88" s="220"/>
      <c r="BQ88" s="220"/>
      <c r="BR88" s="221"/>
      <c r="BS88" s="221"/>
      <c r="BT88" s="220"/>
      <c r="BU88" s="220"/>
      <c r="BV88" s="220"/>
      <c r="BW88" s="221"/>
      <c r="BX88" s="221"/>
      <c r="BY88" s="220"/>
      <c r="BZ88" s="220"/>
      <c r="CA88" s="220"/>
      <c r="CB88" s="221"/>
      <c r="CC88" s="221"/>
      <c r="CD88" s="220"/>
      <c r="CE88" s="220"/>
      <c r="CF88" s="220"/>
      <c r="CG88" s="221"/>
      <c r="CH88" s="221"/>
      <c r="CI88" s="223"/>
      <c r="CJ88" s="223"/>
      <c r="CK88" s="223"/>
      <c r="CL88" s="220"/>
      <c r="CM88" s="220"/>
      <c r="CN88" s="220"/>
      <c r="CO88" s="221"/>
      <c r="CP88" s="221"/>
      <c r="CQ88" s="220"/>
      <c r="CR88" s="220"/>
      <c r="CS88" s="220"/>
      <c r="CT88" s="221"/>
      <c r="CU88" s="221"/>
      <c r="CW88" s="219"/>
      <c r="CX88" s="221"/>
      <c r="CY88" s="219"/>
      <c r="CZ88" s="219"/>
      <c r="DA88" s="225"/>
      <c r="DB88" s="226"/>
      <c r="DC88" s="225">
        <f t="shared" si="91"/>
        <v>28.832999999999998</v>
      </c>
    </row>
    <row r="89" spans="4:107" ht="14.4" x14ac:dyDescent="0.3">
      <c r="D89" s="241"/>
      <c r="I89" s="168"/>
      <c r="K89" s="168"/>
      <c r="L89" s="168"/>
      <c r="M89" s="168"/>
      <c r="N89" s="168"/>
      <c r="O89" s="168"/>
      <c r="P89" s="168"/>
      <c r="Q89" s="168"/>
      <c r="S89" s="168"/>
      <c r="T89" s="168"/>
      <c r="X89" s="242"/>
      <c r="Y89" s="242"/>
      <c r="Z89" s="168"/>
      <c r="AA89" s="242"/>
      <c r="AC89" s="168"/>
      <c r="AG89" s="137" t="str">
        <f t="shared" ca="1" si="85"/>
        <v/>
      </c>
      <c r="AL89" s="137">
        <f t="shared" ca="1" si="87"/>
        <v>0</v>
      </c>
      <c r="AM89" s="168"/>
      <c r="AN89" s="137">
        <f t="shared" ca="1" si="92"/>
        <v>0</v>
      </c>
      <c r="AO89" s="137">
        <f t="shared" ca="1" si="92"/>
        <v>0</v>
      </c>
      <c r="AP89" s="137">
        <f t="shared" ca="1" si="92"/>
        <v>0</v>
      </c>
      <c r="AQ89" s="137">
        <f t="shared" ca="1" si="92"/>
        <v>0</v>
      </c>
      <c r="AR89" s="137">
        <f t="shared" ca="1" si="92"/>
        <v>0</v>
      </c>
      <c r="AS89" s="137">
        <f t="shared" ca="1" si="92"/>
        <v>0</v>
      </c>
      <c r="AT89" s="137">
        <f t="shared" ca="1" si="92"/>
        <v>0</v>
      </c>
      <c r="AU89" s="137">
        <f t="shared" ca="1" si="92"/>
        <v>0</v>
      </c>
      <c r="AV89" s="137">
        <f t="shared" ca="1" si="92"/>
        <v>0</v>
      </c>
      <c r="AW89" s="137">
        <f t="shared" ca="1" si="92"/>
        <v>0</v>
      </c>
      <c r="AX89" s="137">
        <f t="shared" ca="1" si="92"/>
        <v>0</v>
      </c>
      <c r="AZ89" s="137">
        <f t="shared" ca="1" si="89"/>
        <v>0</v>
      </c>
      <c r="BA89" s="137">
        <f t="shared" ca="1" si="89"/>
        <v>0</v>
      </c>
      <c r="BB89" s="137">
        <f t="shared" ca="1" si="89"/>
        <v>0</v>
      </c>
      <c r="BC89" s="137">
        <f t="shared" ca="1" si="89"/>
        <v>0</v>
      </c>
      <c r="BE89" s="137">
        <f t="shared" ca="1" si="86"/>
        <v>0</v>
      </c>
      <c r="BF89" s="137">
        <f t="shared" ca="1" si="86"/>
        <v>0</v>
      </c>
      <c r="BH89" s="137">
        <f t="shared" ca="1" si="90"/>
        <v>0</v>
      </c>
      <c r="BK89" s="243"/>
      <c r="BL89" s="243"/>
      <c r="BM89" s="244"/>
      <c r="BO89" s="220"/>
      <c r="BP89" s="220"/>
      <c r="BQ89" s="220"/>
      <c r="BR89" s="221"/>
      <c r="BS89" s="221"/>
      <c r="BT89" s="220"/>
      <c r="BU89" s="220"/>
      <c r="BV89" s="220"/>
      <c r="BW89" s="221"/>
      <c r="BX89" s="221"/>
      <c r="BY89" s="220"/>
      <c r="BZ89" s="220"/>
      <c r="CA89" s="220"/>
      <c r="CB89" s="221"/>
      <c r="CC89" s="221"/>
      <c r="CD89" s="220"/>
      <c r="CE89" s="220"/>
      <c r="CF89" s="220"/>
      <c r="CG89" s="221"/>
      <c r="CH89" s="221"/>
      <c r="CI89" s="223"/>
      <c r="CJ89" s="223"/>
      <c r="CK89" s="223"/>
      <c r="CL89" s="220"/>
      <c r="CM89" s="220"/>
      <c r="CN89" s="220"/>
      <c r="CO89" s="221"/>
      <c r="CP89" s="221"/>
      <c r="CQ89" s="220"/>
      <c r="CR89" s="220"/>
      <c r="CS89" s="220"/>
      <c r="CT89" s="221"/>
      <c r="CU89" s="221"/>
      <c r="CW89" s="219"/>
      <c r="CX89" s="221"/>
      <c r="CY89" s="219"/>
      <c r="CZ89" s="219"/>
      <c r="DA89" s="225"/>
      <c r="DB89" s="226"/>
      <c r="DC89" s="225">
        <f t="shared" si="91"/>
        <v>28.832999999999998</v>
      </c>
    </row>
    <row r="90" spans="4:107" ht="14.4" x14ac:dyDescent="0.3">
      <c r="D90" s="241"/>
      <c r="I90" s="168"/>
      <c r="K90" s="168"/>
      <c r="L90" s="168"/>
      <c r="M90" s="168"/>
      <c r="N90" s="168"/>
      <c r="O90" s="168"/>
      <c r="P90" s="168"/>
      <c r="Q90" s="168"/>
      <c r="S90" s="168"/>
      <c r="T90" s="168"/>
      <c r="X90" s="242"/>
      <c r="Y90" s="242"/>
      <c r="Z90" s="168"/>
      <c r="AA90" s="242"/>
      <c r="AC90" s="168"/>
      <c r="AG90" s="137" t="str">
        <f t="shared" ca="1" si="85"/>
        <v/>
      </c>
      <c r="AL90" s="137">
        <f t="shared" ca="1" si="87"/>
        <v>0</v>
      </c>
      <c r="AM90" s="168"/>
      <c r="AN90" s="137">
        <f t="shared" ca="1" si="92"/>
        <v>0</v>
      </c>
      <c r="AO90" s="137">
        <f t="shared" ca="1" si="92"/>
        <v>0</v>
      </c>
      <c r="AP90" s="137">
        <f t="shared" ca="1" si="92"/>
        <v>0</v>
      </c>
      <c r="AQ90" s="137">
        <f t="shared" ca="1" si="92"/>
        <v>0</v>
      </c>
      <c r="AR90" s="137">
        <f t="shared" ca="1" si="92"/>
        <v>0</v>
      </c>
      <c r="AS90" s="137">
        <f t="shared" ca="1" si="92"/>
        <v>0</v>
      </c>
      <c r="AT90" s="137">
        <f t="shared" ca="1" si="92"/>
        <v>0</v>
      </c>
      <c r="AU90" s="137">
        <f t="shared" ca="1" si="92"/>
        <v>0</v>
      </c>
      <c r="AV90" s="137">
        <f t="shared" ca="1" si="92"/>
        <v>0</v>
      </c>
      <c r="AW90" s="137">
        <f t="shared" ca="1" si="92"/>
        <v>0</v>
      </c>
      <c r="AX90" s="137">
        <f t="shared" ca="1" si="92"/>
        <v>0</v>
      </c>
      <c r="AZ90" s="137">
        <f t="shared" ca="1" si="89"/>
        <v>0</v>
      </c>
      <c r="BA90" s="137">
        <f t="shared" ca="1" si="89"/>
        <v>0</v>
      </c>
      <c r="BB90" s="137">
        <f t="shared" ca="1" si="89"/>
        <v>0</v>
      </c>
      <c r="BC90" s="137">
        <f t="shared" ca="1" si="89"/>
        <v>0</v>
      </c>
      <c r="BE90" s="137">
        <f t="shared" ca="1" si="86"/>
        <v>0</v>
      </c>
      <c r="BF90" s="137">
        <f t="shared" ca="1" si="86"/>
        <v>0</v>
      </c>
      <c r="BH90" s="137">
        <f t="shared" ca="1" si="90"/>
        <v>0</v>
      </c>
      <c r="BK90" s="243"/>
      <c r="BL90" s="243"/>
      <c r="BM90" s="244"/>
      <c r="BO90" s="220"/>
      <c r="BP90" s="220"/>
      <c r="BQ90" s="220"/>
      <c r="BR90" s="221"/>
      <c r="BS90" s="221"/>
      <c r="BT90" s="220"/>
      <c r="BU90" s="220"/>
      <c r="BV90" s="220"/>
      <c r="BW90" s="221"/>
      <c r="BX90" s="221"/>
      <c r="BY90" s="220"/>
      <c r="BZ90" s="220"/>
      <c r="CA90" s="220"/>
      <c r="CB90" s="221"/>
      <c r="CC90" s="221"/>
      <c r="CD90" s="220"/>
      <c r="CE90" s="220"/>
      <c r="CF90" s="220"/>
      <c r="CG90" s="221"/>
      <c r="CH90" s="221"/>
      <c r="CI90" s="223"/>
      <c r="CJ90" s="223"/>
      <c r="CK90" s="223"/>
      <c r="CL90" s="220"/>
      <c r="CM90" s="220"/>
      <c r="CN90" s="220"/>
      <c r="CO90" s="221"/>
      <c r="CP90" s="221"/>
      <c r="CQ90" s="220"/>
      <c r="CR90" s="220"/>
      <c r="CS90" s="220"/>
      <c r="CT90" s="221"/>
      <c r="CU90" s="221"/>
      <c r="CW90" s="219"/>
      <c r="CX90" s="221"/>
      <c r="CY90" s="219"/>
      <c r="CZ90" s="219"/>
      <c r="DA90" s="225"/>
      <c r="DB90" s="226"/>
      <c r="DC90" s="225">
        <f t="shared" si="91"/>
        <v>28.832999999999998</v>
      </c>
    </row>
    <row r="91" spans="4:107" ht="14.4" x14ac:dyDescent="0.3">
      <c r="D91" s="241"/>
      <c r="I91" s="168"/>
      <c r="K91" s="168"/>
      <c r="L91" s="168"/>
      <c r="M91" s="168"/>
      <c r="N91" s="168"/>
      <c r="O91" s="168"/>
      <c r="P91" s="168"/>
      <c r="Q91" s="168"/>
      <c r="S91" s="168"/>
      <c r="T91" s="168"/>
      <c r="X91" s="242"/>
      <c r="Y91" s="242"/>
      <c r="Z91" s="168"/>
      <c r="AA91" s="242"/>
      <c r="AC91" s="168"/>
      <c r="AG91" s="137" t="str">
        <f t="shared" ca="1" si="85"/>
        <v/>
      </c>
      <c r="AL91" s="137">
        <f t="shared" ca="1" si="87"/>
        <v>0</v>
      </c>
      <c r="AM91" s="168"/>
      <c r="AN91" s="137">
        <f t="shared" ca="1" si="92"/>
        <v>0</v>
      </c>
      <c r="AO91" s="137">
        <f t="shared" ca="1" si="92"/>
        <v>0</v>
      </c>
      <c r="AP91" s="137">
        <f t="shared" ca="1" si="92"/>
        <v>0</v>
      </c>
      <c r="AQ91" s="137">
        <f t="shared" ca="1" si="92"/>
        <v>0</v>
      </c>
      <c r="AR91" s="137">
        <f t="shared" ca="1" si="92"/>
        <v>0</v>
      </c>
      <c r="AS91" s="137">
        <f t="shared" ca="1" si="92"/>
        <v>0</v>
      </c>
      <c r="AT91" s="137">
        <f t="shared" ca="1" si="92"/>
        <v>0</v>
      </c>
      <c r="AU91" s="137">
        <f t="shared" ca="1" si="92"/>
        <v>0</v>
      </c>
      <c r="AV91" s="137">
        <f t="shared" ca="1" si="92"/>
        <v>0</v>
      </c>
      <c r="AW91" s="137">
        <f t="shared" ca="1" si="92"/>
        <v>0</v>
      </c>
      <c r="AX91" s="137">
        <f t="shared" ca="1" si="92"/>
        <v>0</v>
      </c>
      <c r="AZ91" s="137">
        <f t="shared" ca="1" si="89"/>
        <v>0</v>
      </c>
      <c r="BA91" s="137">
        <f t="shared" ca="1" si="89"/>
        <v>0</v>
      </c>
      <c r="BB91" s="137">
        <f t="shared" ca="1" si="89"/>
        <v>0</v>
      </c>
      <c r="BC91" s="137">
        <f t="shared" ca="1" si="89"/>
        <v>0</v>
      </c>
      <c r="BE91" s="137">
        <f t="shared" ca="1" si="86"/>
        <v>0</v>
      </c>
      <c r="BF91" s="137">
        <f t="shared" ca="1" si="86"/>
        <v>0</v>
      </c>
      <c r="BH91" s="137">
        <f t="shared" ca="1" si="90"/>
        <v>0</v>
      </c>
      <c r="BK91" s="243"/>
      <c r="BL91" s="243"/>
      <c r="BM91" s="244"/>
      <c r="BO91" s="220"/>
      <c r="BP91" s="220"/>
      <c r="BQ91" s="220"/>
      <c r="BR91" s="221"/>
      <c r="BS91" s="221"/>
      <c r="BT91" s="220"/>
      <c r="BU91" s="220"/>
      <c r="BV91" s="220"/>
      <c r="BW91" s="221"/>
      <c r="BX91" s="221"/>
      <c r="BY91" s="220"/>
      <c r="BZ91" s="220"/>
      <c r="CA91" s="220"/>
      <c r="CB91" s="221"/>
      <c r="CC91" s="221"/>
      <c r="CD91" s="220"/>
      <c r="CE91" s="220"/>
      <c r="CF91" s="220"/>
      <c r="CG91" s="221"/>
      <c r="CH91" s="221"/>
      <c r="CI91" s="223"/>
      <c r="CJ91" s="223"/>
      <c r="CK91" s="223"/>
      <c r="CL91" s="220"/>
      <c r="CM91" s="220"/>
      <c r="CN91" s="220"/>
      <c r="CO91" s="221"/>
      <c r="CP91" s="221"/>
      <c r="CQ91" s="220"/>
      <c r="CR91" s="220"/>
      <c r="CS91" s="220"/>
      <c r="CT91" s="221"/>
      <c r="CU91" s="221"/>
      <c r="CW91" s="219"/>
      <c r="CX91" s="221"/>
      <c r="CY91" s="219"/>
      <c r="CZ91" s="219"/>
      <c r="DA91" s="225"/>
      <c r="DB91" s="226"/>
      <c r="DC91" s="225">
        <f t="shared" si="91"/>
        <v>28.832999999999998</v>
      </c>
    </row>
    <row r="92" spans="4:107" ht="14.4" x14ac:dyDescent="0.3">
      <c r="D92" s="241"/>
      <c r="I92" s="168"/>
      <c r="K92" s="168"/>
      <c r="L92" s="168"/>
      <c r="M92" s="168"/>
      <c r="N92" s="168"/>
      <c r="O92" s="168"/>
      <c r="P92" s="168"/>
      <c r="Q92" s="168"/>
      <c r="S92" s="168"/>
      <c r="T92" s="168"/>
      <c r="X92" s="242"/>
      <c r="Y92" s="242"/>
      <c r="Z92" s="168"/>
      <c r="AA92" s="242"/>
      <c r="AC92" s="168"/>
      <c r="AG92" s="137" t="str">
        <f t="shared" ca="1" si="85"/>
        <v/>
      </c>
      <c r="AL92" s="137">
        <f t="shared" ca="1" si="87"/>
        <v>0</v>
      </c>
      <c r="AM92" s="168"/>
      <c r="AN92" s="137">
        <f t="shared" ca="1" si="92"/>
        <v>0</v>
      </c>
      <c r="AO92" s="137">
        <f t="shared" ca="1" si="92"/>
        <v>0</v>
      </c>
      <c r="AP92" s="137">
        <f t="shared" ca="1" si="92"/>
        <v>0</v>
      </c>
      <c r="AQ92" s="137">
        <f t="shared" ca="1" si="92"/>
        <v>0</v>
      </c>
      <c r="AR92" s="137">
        <f t="shared" ca="1" si="92"/>
        <v>0</v>
      </c>
      <c r="AS92" s="137">
        <f t="shared" ca="1" si="92"/>
        <v>0</v>
      </c>
      <c r="AT92" s="137">
        <f t="shared" ca="1" si="92"/>
        <v>0</v>
      </c>
      <c r="AU92" s="137">
        <f t="shared" ca="1" si="92"/>
        <v>0</v>
      </c>
      <c r="AV92" s="137">
        <f t="shared" ca="1" si="92"/>
        <v>0</v>
      </c>
      <c r="AW92" s="137">
        <f t="shared" ca="1" si="92"/>
        <v>0</v>
      </c>
      <c r="AX92" s="137">
        <f t="shared" ca="1" si="92"/>
        <v>0</v>
      </c>
      <c r="AZ92" s="137">
        <f t="shared" ca="1" si="89"/>
        <v>0</v>
      </c>
      <c r="BA92" s="137">
        <f t="shared" ca="1" si="89"/>
        <v>0</v>
      </c>
      <c r="BB92" s="137">
        <f t="shared" ca="1" si="89"/>
        <v>0</v>
      </c>
      <c r="BC92" s="137">
        <f t="shared" ca="1" si="89"/>
        <v>0</v>
      </c>
      <c r="BE92" s="137">
        <f t="shared" ca="1" si="86"/>
        <v>0</v>
      </c>
      <c r="BF92" s="137">
        <f t="shared" ca="1" si="86"/>
        <v>0</v>
      </c>
      <c r="BH92" s="137">
        <f t="shared" ca="1" si="90"/>
        <v>0</v>
      </c>
      <c r="BK92" s="243"/>
      <c r="BL92" s="243"/>
      <c r="BM92" s="244"/>
      <c r="BO92" s="220"/>
      <c r="BP92" s="220"/>
      <c r="BQ92" s="220"/>
      <c r="BR92" s="221"/>
      <c r="BS92" s="221"/>
      <c r="BT92" s="220"/>
      <c r="BU92" s="220"/>
      <c r="BV92" s="220"/>
      <c r="BW92" s="221"/>
      <c r="BX92" s="221"/>
      <c r="BY92" s="220"/>
      <c r="BZ92" s="220"/>
      <c r="CA92" s="220"/>
      <c r="CB92" s="221"/>
      <c r="CC92" s="221"/>
      <c r="CD92" s="220"/>
      <c r="CE92" s="220"/>
      <c r="CF92" s="220"/>
      <c r="CG92" s="221"/>
      <c r="CH92" s="221"/>
      <c r="CI92" s="223"/>
      <c r="CJ92" s="223"/>
      <c r="CK92" s="223"/>
      <c r="CL92" s="220"/>
      <c r="CM92" s="220"/>
      <c r="CN92" s="220"/>
      <c r="CO92" s="221"/>
      <c r="CP92" s="221"/>
      <c r="CQ92" s="220"/>
      <c r="CR92" s="220"/>
      <c r="CS92" s="220"/>
      <c r="CT92" s="221"/>
      <c r="CU92" s="221"/>
      <c r="CW92" s="219"/>
      <c r="CX92" s="221"/>
      <c r="CY92" s="219"/>
      <c r="CZ92" s="219"/>
      <c r="DA92" s="225"/>
      <c r="DB92" s="226"/>
      <c r="DC92" s="225">
        <f t="shared" si="91"/>
        <v>28.832999999999998</v>
      </c>
    </row>
    <row r="93" spans="4:107" ht="14.4" x14ac:dyDescent="0.3">
      <c r="D93" s="241"/>
      <c r="I93" s="168"/>
      <c r="K93" s="168"/>
      <c r="L93" s="168"/>
      <c r="M93" s="168"/>
      <c r="N93" s="168"/>
      <c r="O93" s="168"/>
      <c r="P93" s="168"/>
      <c r="Q93" s="168"/>
      <c r="S93" s="168"/>
      <c r="T93" s="168"/>
      <c r="X93" s="242"/>
      <c r="Y93" s="242"/>
      <c r="Z93" s="168"/>
      <c r="AA93" s="242"/>
      <c r="AC93" s="168"/>
      <c r="AG93" s="137" t="str">
        <f t="shared" ca="1" si="85"/>
        <v/>
      </c>
      <c r="AL93" s="137">
        <f t="shared" ca="1" si="87"/>
        <v>0</v>
      </c>
      <c r="AM93" s="168"/>
      <c r="AN93" s="137">
        <f t="shared" ca="1" si="92"/>
        <v>0</v>
      </c>
      <c r="AO93" s="137">
        <f t="shared" ca="1" si="92"/>
        <v>0</v>
      </c>
      <c r="AP93" s="137">
        <f t="shared" ca="1" si="92"/>
        <v>0</v>
      </c>
      <c r="AQ93" s="137">
        <f t="shared" ca="1" si="92"/>
        <v>0</v>
      </c>
      <c r="AR93" s="137">
        <f t="shared" ca="1" si="92"/>
        <v>0</v>
      </c>
      <c r="AS93" s="137">
        <f t="shared" ca="1" si="92"/>
        <v>0</v>
      </c>
      <c r="AT93" s="137">
        <f t="shared" ca="1" si="92"/>
        <v>0</v>
      </c>
      <c r="AU93" s="137">
        <f t="shared" ca="1" si="92"/>
        <v>0</v>
      </c>
      <c r="AV93" s="137">
        <f t="shared" ca="1" si="92"/>
        <v>0</v>
      </c>
      <c r="AW93" s="137">
        <f t="shared" ca="1" si="92"/>
        <v>0</v>
      </c>
      <c r="AX93" s="137">
        <f t="shared" ca="1" si="92"/>
        <v>0</v>
      </c>
      <c r="AZ93" s="137">
        <f t="shared" ca="1" si="89"/>
        <v>0</v>
      </c>
      <c r="BA93" s="137">
        <f t="shared" ca="1" si="89"/>
        <v>0</v>
      </c>
      <c r="BB93" s="137">
        <f t="shared" ca="1" si="89"/>
        <v>0</v>
      </c>
      <c r="BC93" s="137">
        <f t="shared" ca="1" si="89"/>
        <v>0</v>
      </c>
      <c r="BE93" s="137">
        <f t="shared" ca="1" si="86"/>
        <v>0</v>
      </c>
      <c r="BF93" s="137">
        <f t="shared" ca="1" si="86"/>
        <v>0</v>
      </c>
      <c r="BH93" s="137">
        <f t="shared" ca="1" si="90"/>
        <v>0</v>
      </c>
      <c r="BK93" s="243"/>
      <c r="BL93" s="243"/>
      <c r="BM93" s="244"/>
      <c r="BO93" s="220"/>
      <c r="BP93" s="220"/>
      <c r="BQ93" s="220"/>
      <c r="BR93" s="221"/>
      <c r="BS93" s="221"/>
      <c r="BT93" s="220"/>
      <c r="BU93" s="220"/>
      <c r="BV93" s="220"/>
      <c r="BW93" s="221"/>
      <c r="BX93" s="221"/>
      <c r="BY93" s="220"/>
      <c r="BZ93" s="220"/>
      <c r="CA93" s="220"/>
      <c r="CB93" s="221"/>
      <c r="CC93" s="221"/>
      <c r="CD93" s="220"/>
      <c r="CE93" s="220"/>
      <c r="CF93" s="220"/>
      <c r="CG93" s="221"/>
      <c r="CH93" s="221"/>
      <c r="CI93" s="223"/>
      <c r="CJ93" s="223"/>
      <c r="CK93" s="223"/>
      <c r="CL93" s="220"/>
      <c r="CM93" s="220"/>
      <c r="CN93" s="220"/>
      <c r="CO93" s="221"/>
      <c r="CP93" s="221"/>
      <c r="CQ93" s="220"/>
      <c r="CR93" s="220"/>
      <c r="CS93" s="220"/>
      <c r="CT93" s="221"/>
      <c r="CU93" s="221"/>
      <c r="CW93" s="219"/>
      <c r="CX93" s="221"/>
      <c r="CY93" s="219"/>
      <c r="CZ93" s="219"/>
      <c r="DA93" s="225"/>
      <c r="DB93" s="226"/>
      <c r="DC93" s="225">
        <f t="shared" si="91"/>
        <v>28.832999999999998</v>
      </c>
    </row>
    <row r="94" spans="4:107" ht="14.4" x14ac:dyDescent="0.3">
      <c r="D94" s="241"/>
      <c r="I94" s="168"/>
      <c r="K94" s="168"/>
      <c r="L94" s="168"/>
      <c r="M94" s="168"/>
      <c r="N94" s="168"/>
      <c r="O94" s="168"/>
      <c r="P94" s="168"/>
      <c r="Q94" s="168"/>
      <c r="S94" s="168"/>
      <c r="T94" s="168"/>
      <c r="X94" s="242"/>
      <c r="Y94" s="242"/>
      <c r="Z94" s="168"/>
      <c r="AA94" s="242"/>
      <c r="AC94" s="168"/>
      <c r="AG94" s="137" t="str">
        <f t="shared" ca="1" si="85"/>
        <v/>
      </c>
      <c r="AL94" s="137">
        <f t="shared" ca="1" si="87"/>
        <v>0</v>
      </c>
      <c r="AM94" s="168"/>
      <c r="AN94" s="137">
        <f t="shared" ca="1" si="92"/>
        <v>0</v>
      </c>
      <c r="AO94" s="137">
        <f t="shared" ca="1" si="92"/>
        <v>0</v>
      </c>
      <c r="AP94" s="137">
        <f t="shared" ca="1" si="92"/>
        <v>0</v>
      </c>
      <c r="AQ94" s="137">
        <f t="shared" ca="1" si="92"/>
        <v>0</v>
      </c>
      <c r="AR94" s="137">
        <f t="shared" ca="1" si="92"/>
        <v>0</v>
      </c>
      <c r="AS94" s="137">
        <f t="shared" ca="1" si="92"/>
        <v>0</v>
      </c>
      <c r="AT94" s="137">
        <f t="shared" ca="1" si="92"/>
        <v>0</v>
      </c>
      <c r="AU94" s="137">
        <f t="shared" ca="1" si="92"/>
        <v>0</v>
      </c>
      <c r="AV94" s="137">
        <f t="shared" ca="1" si="92"/>
        <v>0</v>
      </c>
      <c r="AW94" s="137">
        <f t="shared" ca="1" si="92"/>
        <v>0</v>
      </c>
      <c r="AX94" s="137">
        <f t="shared" ca="1" si="92"/>
        <v>0</v>
      </c>
      <c r="AZ94" s="137">
        <f t="shared" ca="1" si="89"/>
        <v>0</v>
      </c>
      <c r="BA94" s="137">
        <f t="shared" ca="1" si="89"/>
        <v>0</v>
      </c>
      <c r="BB94" s="137">
        <f t="shared" ca="1" si="89"/>
        <v>0</v>
      </c>
      <c r="BC94" s="137">
        <f t="shared" ca="1" si="89"/>
        <v>0</v>
      </c>
      <c r="BE94" s="137">
        <f t="shared" ca="1" si="86"/>
        <v>0</v>
      </c>
      <c r="BF94" s="137">
        <f t="shared" ca="1" si="86"/>
        <v>0</v>
      </c>
      <c r="BH94" s="137">
        <f t="shared" ca="1" si="90"/>
        <v>0</v>
      </c>
      <c r="BK94" s="243"/>
      <c r="BL94" s="243"/>
      <c r="BM94" s="244"/>
      <c r="BO94" s="220"/>
      <c r="BP94" s="220"/>
      <c r="BQ94" s="220"/>
      <c r="BR94" s="221"/>
      <c r="BS94" s="221"/>
      <c r="BT94" s="220"/>
      <c r="BU94" s="220"/>
      <c r="BV94" s="220"/>
      <c r="BW94" s="221"/>
      <c r="BX94" s="221"/>
      <c r="BY94" s="220"/>
      <c r="BZ94" s="220"/>
      <c r="CA94" s="220"/>
      <c r="CB94" s="221"/>
      <c r="CC94" s="221"/>
      <c r="CD94" s="220"/>
      <c r="CE94" s="220"/>
      <c r="CF94" s="220"/>
      <c r="CG94" s="221"/>
      <c r="CH94" s="221"/>
      <c r="CI94" s="223"/>
      <c r="CJ94" s="223"/>
      <c r="CK94" s="223"/>
      <c r="CL94" s="220"/>
      <c r="CM94" s="220"/>
      <c r="CN94" s="220"/>
      <c r="CO94" s="221"/>
      <c r="CP94" s="221"/>
      <c r="CQ94" s="220"/>
      <c r="CR94" s="220"/>
      <c r="CS94" s="220"/>
      <c r="CT94" s="221"/>
      <c r="CU94" s="221"/>
      <c r="CW94" s="219"/>
      <c r="CX94" s="221"/>
      <c r="CY94" s="219"/>
      <c r="CZ94" s="219"/>
      <c r="DA94" s="225"/>
      <c r="DB94" s="226"/>
      <c r="DC94" s="225">
        <f t="shared" si="91"/>
        <v>28.832999999999998</v>
      </c>
    </row>
    <row r="95" spans="4:107" ht="14.4" x14ac:dyDescent="0.3">
      <c r="D95" s="241"/>
      <c r="I95" s="168"/>
      <c r="K95" s="168"/>
      <c r="L95" s="168"/>
      <c r="M95" s="168"/>
      <c r="N95" s="168"/>
      <c r="O95" s="168"/>
      <c r="P95" s="168"/>
      <c r="Q95" s="168"/>
      <c r="S95" s="168"/>
      <c r="T95" s="168"/>
      <c r="X95" s="168"/>
      <c r="Y95" s="168"/>
      <c r="Z95" s="168"/>
      <c r="AA95" s="168"/>
      <c r="AC95" s="168"/>
      <c r="AG95" s="137" t="str">
        <f t="shared" ca="1" si="85"/>
        <v/>
      </c>
      <c r="AL95" s="137">
        <f t="shared" ca="1" si="87"/>
        <v>0</v>
      </c>
      <c r="AM95" s="168"/>
      <c r="AN95" s="137">
        <f t="shared" ca="1" si="92"/>
        <v>0</v>
      </c>
      <c r="AO95" s="137">
        <f t="shared" ca="1" si="92"/>
        <v>0</v>
      </c>
      <c r="AP95" s="137">
        <f t="shared" ca="1" si="92"/>
        <v>0</v>
      </c>
      <c r="AQ95" s="137">
        <f t="shared" ca="1" si="92"/>
        <v>0</v>
      </c>
      <c r="AR95" s="137">
        <f t="shared" ca="1" si="92"/>
        <v>0</v>
      </c>
      <c r="AS95" s="137">
        <f t="shared" ca="1" si="92"/>
        <v>0</v>
      </c>
      <c r="AT95" s="137">
        <f t="shared" ca="1" si="92"/>
        <v>0</v>
      </c>
      <c r="AU95" s="137">
        <f t="shared" ca="1" si="92"/>
        <v>0</v>
      </c>
      <c r="AV95" s="137">
        <f t="shared" ca="1" si="92"/>
        <v>0</v>
      </c>
      <c r="AW95" s="137">
        <f t="shared" ca="1" si="92"/>
        <v>0</v>
      </c>
      <c r="AX95" s="137">
        <f t="shared" ca="1" si="92"/>
        <v>0</v>
      </c>
      <c r="AZ95" s="137">
        <f t="shared" ca="1" si="89"/>
        <v>0</v>
      </c>
      <c r="BA95" s="137">
        <f t="shared" ca="1" si="89"/>
        <v>0</v>
      </c>
      <c r="BB95" s="137">
        <f t="shared" ca="1" si="89"/>
        <v>0</v>
      </c>
      <c r="BC95" s="137">
        <f t="shared" ca="1" si="89"/>
        <v>0</v>
      </c>
      <c r="BE95" s="137">
        <f t="shared" ca="1" si="86"/>
        <v>0</v>
      </c>
      <c r="BF95" s="137">
        <f t="shared" ca="1" si="86"/>
        <v>0</v>
      </c>
      <c r="BH95" s="137">
        <f t="shared" ca="1" si="90"/>
        <v>0</v>
      </c>
      <c r="BK95" s="243"/>
      <c r="BL95" s="243"/>
      <c r="BM95" s="244"/>
      <c r="BO95" s="220"/>
      <c r="BP95" s="220"/>
      <c r="BQ95" s="220"/>
      <c r="BR95" s="221"/>
      <c r="BS95" s="221"/>
      <c r="BT95" s="220"/>
      <c r="BU95" s="220"/>
      <c r="BV95" s="220"/>
      <c r="BW95" s="221"/>
      <c r="BX95" s="221"/>
      <c r="BY95" s="220"/>
      <c r="BZ95" s="220"/>
      <c r="CA95" s="220"/>
      <c r="CB95" s="221"/>
      <c r="CC95" s="221"/>
      <c r="CD95" s="220"/>
      <c r="CE95" s="220"/>
      <c r="CF95" s="220"/>
      <c r="CG95" s="221"/>
      <c r="CH95" s="221"/>
      <c r="CI95" s="223"/>
      <c r="CJ95" s="223"/>
      <c r="CK95" s="223"/>
      <c r="CL95" s="220"/>
      <c r="CM95" s="220"/>
      <c r="CN95" s="220"/>
      <c r="CO95" s="221"/>
      <c r="CP95" s="221"/>
      <c r="CQ95" s="220"/>
      <c r="CR95" s="220"/>
      <c r="CS95" s="220"/>
      <c r="CT95" s="221"/>
      <c r="CU95" s="221"/>
      <c r="CW95" s="219"/>
      <c r="CX95" s="221"/>
      <c r="CY95" s="219"/>
      <c r="CZ95" s="219"/>
      <c r="DA95" s="225"/>
      <c r="DB95" s="226"/>
      <c r="DC95" s="225">
        <f t="shared" si="91"/>
        <v>28.832999999999998</v>
      </c>
    </row>
    <row r="96" spans="4:107" ht="14.4" x14ac:dyDescent="0.3">
      <c r="D96" s="241"/>
      <c r="I96" s="168"/>
      <c r="K96" s="168"/>
      <c r="L96" s="168"/>
      <c r="M96" s="168"/>
      <c r="N96" s="168"/>
      <c r="O96" s="168"/>
      <c r="P96" s="168"/>
      <c r="Q96" s="168"/>
      <c r="S96" s="168"/>
      <c r="T96" s="168"/>
      <c r="X96" s="168"/>
      <c r="Y96" s="168"/>
      <c r="Z96" s="168"/>
      <c r="AA96" s="168"/>
      <c r="AC96" s="168"/>
      <c r="AG96" s="137" t="str">
        <f t="shared" ca="1" si="85"/>
        <v/>
      </c>
      <c r="AL96" s="137">
        <f t="shared" ca="1" si="87"/>
        <v>0</v>
      </c>
      <c r="AM96" s="168"/>
      <c r="AN96" s="137">
        <f t="shared" ca="1" si="92"/>
        <v>0</v>
      </c>
      <c r="AO96" s="137">
        <f t="shared" ca="1" si="92"/>
        <v>0</v>
      </c>
      <c r="AP96" s="137">
        <f t="shared" ca="1" si="92"/>
        <v>0</v>
      </c>
      <c r="AQ96" s="137">
        <f t="shared" ca="1" si="92"/>
        <v>0</v>
      </c>
      <c r="AR96" s="137">
        <f t="shared" ca="1" si="92"/>
        <v>0</v>
      </c>
      <c r="AS96" s="137">
        <f t="shared" ca="1" si="92"/>
        <v>0</v>
      </c>
      <c r="AT96" s="137">
        <f t="shared" ca="1" si="92"/>
        <v>0</v>
      </c>
      <c r="AU96" s="137">
        <f t="shared" ca="1" si="92"/>
        <v>0</v>
      </c>
      <c r="AV96" s="137">
        <f t="shared" ca="1" si="92"/>
        <v>0</v>
      </c>
      <c r="AW96" s="137">
        <f t="shared" ca="1" si="92"/>
        <v>0</v>
      </c>
      <c r="AX96" s="137">
        <f t="shared" ca="1" si="92"/>
        <v>0</v>
      </c>
      <c r="AZ96" s="137">
        <f t="shared" ca="1" si="89"/>
        <v>0</v>
      </c>
      <c r="BA96" s="137">
        <f t="shared" ca="1" si="89"/>
        <v>0</v>
      </c>
      <c r="BB96" s="137">
        <f t="shared" ca="1" si="89"/>
        <v>0</v>
      </c>
      <c r="BC96" s="137">
        <f t="shared" ca="1" si="89"/>
        <v>0</v>
      </c>
      <c r="BE96" s="137">
        <f t="shared" ca="1" si="86"/>
        <v>0</v>
      </c>
      <c r="BF96" s="137">
        <f t="shared" ca="1" si="86"/>
        <v>0</v>
      </c>
      <c r="BH96" s="137">
        <f t="shared" ca="1" si="90"/>
        <v>0</v>
      </c>
      <c r="BK96" s="243"/>
      <c r="BL96" s="243"/>
      <c r="BM96" s="244"/>
      <c r="BO96" s="220"/>
      <c r="BP96" s="220"/>
      <c r="BQ96" s="220"/>
      <c r="BR96" s="221"/>
      <c r="BS96" s="221"/>
      <c r="BT96" s="220"/>
      <c r="BU96" s="220"/>
      <c r="BV96" s="220"/>
      <c r="BW96" s="221"/>
      <c r="BX96" s="221"/>
      <c r="BY96" s="220"/>
      <c r="BZ96" s="220"/>
      <c r="CA96" s="220"/>
      <c r="CB96" s="221"/>
      <c r="CC96" s="221"/>
      <c r="CD96" s="220"/>
      <c r="CE96" s="220"/>
      <c r="CF96" s="220"/>
      <c r="CG96" s="221"/>
      <c r="CH96" s="221"/>
      <c r="CI96" s="223"/>
      <c r="CJ96" s="223"/>
      <c r="CK96" s="223"/>
      <c r="CL96" s="220"/>
      <c r="CM96" s="220"/>
      <c r="CN96" s="220"/>
      <c r="CO96" s="221"/>
      <c r="CP96" s="221"/>
      <c r="CQ96" s="220"/>
      <c r="CR96" s="220"/>
      <c r="CS96" s="220"/>
      <c r="CT96" s="221"/>
      <c r="CU96" s="221"/>
      <c r="CW96" s="219"/>
      <c r="CX96" s="221"/>
      <c r="CY96" s="219"/>
      <c r="CZ96" s="219"/>
      <c r="DA96" s="225"/>
      <c r="DB96" s="226"/>
      <c r="DC96" s="225">
        <f t="shared" si="91"/>
        <v>28.832999999999998</v>
      </c>
    </row>
    <row r="97" spans="4:107" ht="14.4" x14ac:dyDescent="0.3">
      <c r="D97" s="241"/>
      <c r="I97" s="168"/>
      <c r="K97" s="168"/>
      <c r="L97" s="168"/>
      <c r="M97" s="168"/>
      <c r="N97" s="168"/>
      <c r="O97" s="168"/>
      <c r="P97" s="168"/>
      <c r="Q97" s="168"/>
      <c r="S97" s="168"/>
      <c r="T97" s="168"/>
      <c r="X97" s="168"/>
      <c r="Y97" s="168"/>
      <c r="Z97" s="168"/>
      <c r="AA97" s="168"/>
      <c r="AC97" s="168"/>
      <c r="AG97" s="137" t="str">
        <f t="shared" ca="1" si="85"/>
        <v/>
      </c>
      <c r="AL97" s="137">
        <f t="shared" ca="1" si="87"/>
        <v>0</v>
      </c>
      <c r="AM97" s="168"/>
      <c r="AN97" s="137">
        <f t="shared" ca="1" si="92"/>
        <v>0</v>
      </c>
      <c r="AO97" s="137">
        <f t="shared" ca="1" si="92"/>
        <v>0</v>
      </c>
      <c r="AP97" s="137">
        <f t="shared" ca="1" si="92"/>
        <v>0</v>
      </c>
      <c r="AQ97" s="137">
        <f t="shared" ca="1" si="92"/>
        <v>0</v>
      </c>
      <c r="AR97" s="137">
        <f t="shared" ca="1" si="92"/>
        <v>0</v>
      </c>
      <c r="AS97" s="137">
        <f t="shared" ca="1" si="92"/>
        <v>0</v>
      </c>
      <c r="AT97" s="137">
        <f t="shared" ca="1" si="92"/>
        <v>0</v>
      </c>
      <c r="AU97" s="137">
        <f t="shared" ca="1" si="92"/>
        <v>0</v>
      </c>
      <c r="AV97" s="137">
        <f t="shared" ca="1" si="92"/>
        <v>0</v>
      </c>
      <c r="AW97" s="137">
        <f t="shared" ca="1" si="92"/>
        <v>0</v>
      </c>
      <c r="AX97" s="137">
        <f t="shared" ca="1" si="92"/>
        <v>0</v>
      </c>
      <c r="AZ97" s="137">
        <f t="shared" ca="1" si="89"/>
        <v>0</v>
      </c>
      <c r="BA97" s="137">
        <f t="shared" ca="1" si="89"/>
        <v>0</v>
      </c>
      <c r="BB97" s="137">
        <f t="shared" ca="1" si="89"/>
        <v>0</v>
      </c>
      <c r="BC97" s="137">
        <f t="shared" ca="1" si="89"/>
        <v>0</v>
      </c>
      <c r="BE97" s="137">
        <f t="shared" ca="1" si="86"/>
        <v>0</v>
      </c>
      <c r="BF97" s="137">
        <f t="shared" ca="1" si="86"/>
        <v>0</v>
      </c>
      <c r="BH97" s="137">
        <f t="shared" ca="1" si="90"/>
        <v>0</v>
      </c>
      <c r="BK97" s="243"/>
      <c r="BL97" s="243"/>
      <c r="BM97" s="244"/>
      <c r="BO97" s="220"/>
      <c r="BP97" s="220"/>
      <c r="BQ97" s="220"/>
      <c r="BR97" s="221"/>
      <c r="BS97" s="221"/>
      <c r="BT97" s="220"/>
      <c r="BU97" s="220"/>
      <c r="BV97" s="220"/>
      <c r="BW97" s="221"/>
      <c r="BX97" s="221"/>
      <c r="BY97" s="220"/>
      <c r="BZ97" s="220"/>
      <c r="CA97" s="220"/>
      <c r="CB97" s="221"/>
      <c r="CC97" s="221"/>
      <c r="CD97" s="220"/>
      <c r="CE97" s="220"/>
      <c r="CF97" s="220"/>
      <c r="CG97" s="221"/>
      <c r="CH97" s="221"/>
      <c r="CI97" s="223"/>
      <c r="CJ97" s="223"/>
      <c r="CK97" s="223"/>
      <c r="CL97" s="220"/>
      <c r="CM97" s="220"/>
      <c r="CN97" s="220"/>
      <c r="CO97" s="221"/>
      <c r="CP97" s="221"/>
      <c r="CQ97" s="220"/>
      <c r="CR97" s="220"/>
      <c r="CS97" s="220"/>
      <c r="CT97" s="221"/>
      <c r="CU97" s="221"/>
      <c r="CW97" s="219"/>
      <c r="CX97" s="221"/>
      <c r="CY97" s="219"/>
      <c r="CZ97" s="219"/>
      <c r="DA97" s="225"/>
      <c r="DB97" s="226"/>
      <c r="DC97" s="225">
        <f t="shared" si="91"/>
        <v>28.832999999999998</v>
      </c>
    </row>
    <row r="98" spans="4:107" ht="14.4" x14ac:dyDescent="0.3">
      <c r="D98" s="241"/>
      <c r="I98" s="168"/>
      <c r="K98" s="168"/>
      <c r="L98" s="168"/>
      <c r="M98" s="168"/>
      <c r="N98" s="168"/>
      <c r="O98" s="168"/>
      <c r="P98" s="168"/>
      <c r="Q98" s="168"/>
      <c r="S98" s="168"/>
      <c r="T98" s="168"/>
      <c r="X98" s="168"/>
      <c r="Y98" s="168"/>
      <c r="Z98" s="168"/>
      <c r="AA98" s="168"/>
      <c r="AC98" s="168"/>
      <c r="AG98" s="137" t="str">
        <f t="shared" ca="1" si="85"/>
        <v/>
      </c>
      <c r="AL98" s="137">
        <f t="shared" ca="1" si="87"/>
        <v>0</v>
      </c>
      <c r="AM98" s="168"/>
      <c r="AN98" s="137">
        <f t="shared" ca="1" si="92"/>
        <v>0</v>
      </c>
      <c r="AO98" s="137">
        <f t="shared" ca="1" si="92"/>
        <v>0</v>
      </c>
      <c r="AP98" s="137">
        <f t="shared" ca="1" si="92"/>
        <v>0</v>
      </c>
      <c r="AQ98" s="137">
        <f t="shared" ca="1" si="92"/>
        <v>0</v>
      </c>
      <c r="AR98" s="137">
        <f t="shared" ca="1" si="92"/>
        <v>0</v>
      </c>
      <c r="AS98" s="137">
        <f t="shared" ca="1" si="92"/>
        <v>0</v>
      </c>
      <c r="AT98" s="137">
        <f t="shared" ca="1" si="92"/>
        <v>0</v>
      </c>
      <c r="AU98" s="137">
        <f t="shared" ca="1" si="92"/>
        <v>0</v>
      </c>
      <c r="AV98" s="137">
        <f t="shared" ca="1" si="92"/>
        <v>0</v>
      </c>
      <c r="AW98" s="137">
        <f t="shared" ca="1" si="92"/>
        <v>0</v>
      </c>
      <c r="AX98" s="137">
        <f t="shared" ca="1" si="92"/>
        <v>0</v>
      </c>
      <c r="AZ98" s="137">
        <f t="shared" ca="1" si="89"/>
        <v>0</v>
      </c>
      <c r="BA98" s="137">
        <f t="shared" ca="1" si="89"/>
        <v>0</v>
      </c>
      <c r="BB98" s="137">
        <f t="shared" ca="1" si="89"/>
        <v>0</v>
      </c>
      <c r="BC98" s="137">
        <f t="shared" ca="1" si="89"/>
        <v>0</v>
      </c>
      <c r="BE98" s="137">
        <f t="shared" ca="1" si="86"/>
        <v>0</v>
      </c>
      <c r="BF98" s="137">
        <f t="shared" ca="1" si="86"/>
        <v>0</v>
      </c>
      <c r="BH98" s="137">
        <f t="shared" ca="1" si="90"/>
        <v>0</v>
      </c>
      <c r="BK98" s="243"/>
      <c r="BL98" s="243"/>
      <c r="BM98" s="244"/>
      <c r="BN98" s="219"/>
      <c r="BO98" s="220"/>
      <c r="BP98" s="220"/>
      <c r="BQ98" s="220"/>
      <c r="BR98" s="221"/>
      <c r="BS98" s="221"/>
      <c r="BT98" s="220"/>
      <c r="BU98" s="220"/>
      <c r="BV98" s="220"/>
      <c r="BW98" s="221"/>
      <c r="BX98" s="221"/>
      <c r="BY98" s="220"/>
      <c r="BZ98" s="220"/>
      <c r="CA98" s="220"/>
      <c r="CB98" s="221"/>
      <c r="CC98" s="221"/>
      <c r="CD98" s="220"/>
      <c r="CE98" s="220"/>
      <c r="CF98" s="220"/>
      <c r="CG98" s="221"/>
      <c r="CH98" s="221"/>
      <c r="CI98" s="223"/>
      <c r="CJ98" s="223"/>
      <c r="CK98" s="223"/>
      <c r="CL98" s="220"/>
      <c r="CM98" s="220"/>
      <c r="CN98" s="220"/>
      <c r="CO98" s="221"/>
      <c r="CP98" s="221"/>
      <c r="CQ98" s="220"/>
      <c r="CR98" s="220"/>
      <c r="CS98" s="220"/>
      <c r="CT98" s="221"/>
      <c r="CU98" s="221"/>
      <c r="CW98" s="219"/>
      <c r="CX98" s="221"/>
      <c r="CY98" s="219"/>
      <c r="CZ98" s="219"/>
      <c r="DA98" s="225"/>
      <c r="DB98" s="226"/>
      <c r="DC98" s="225">
        <f t="shared" si="91"/>
        <v>28.832999999999998</v>
      </c>
    </row>
    <row r="99" spans="4:107" ht="14.4" x14ac:dyDescent="0.3">
      <c r="D99" s="241"/>
      <c r="I99" s="168"/>
      <c r="K99" s="168"/>
      <c r="L99" s="168"/>
      <c r="M99" s="168"/>
      <c r="N99" s="168"/>
      <c r="O99" s="168"/>
      <c r="P99" s="168"/>
      <c r="Q99" s="168"/>
      <c r="S99" s="168"/>
      <c r="T99" s="168"/>
      <c r="X99" s="168"/>
      <c r="Y99" s="168"/>
      <c r="Z99" s="168"/>
      <c r="AA99" s="168"/>
      <c r="AC99" s="168"/>
      <c r="AG99" s="137" t="str">
        <f t="shared" ca="1" si="85"/>
        <v/>
      </c>
      <c r="AL99" s="137">
        <f t="shared" ca="1" si="87"/>
        <v>0</v>
      </c>
      <c r="AM99" s="168"/>
      <c r="AN99" s="137">
        <f t="shared" ca="1" si="92"/>
        <v>0</v>
      </c>
      <c r="AO99" s="137">
        <f t="shared" ca="1" si="92"/>
        <v>0</v>
      </c>
      <c r="AP99" s="137">
        <f t="shared" ca="1" si="92"/>
        <v>0</v>
      </c>
      <c r="AQ99" s="137">
        <f t="shared" ca="1" si="92"/>
        <v>0</v>
      </c>
      <c r="AR99" s="137">
        <f t="shared" ca="1" si="92"/>
        <v>0</v>
      </c>
      <c r="AS99" s="137">
        <f t="shared" ca="1" si="92"/>
        <v>0</v>
      </c>
      <c r="AT99" s="137">
        <f t="shared" ca="1" si="92"/>
        <v>0</v>
      </c>
      <c r="AU99" s="137">
        <f t="shared" ca="1" si="92"/>
        <v>0</v>
      </c>
      <c r="AV99" s="137">
        <f t="shared" ca="1" si="92"/>
        <v>0</v>
      </c>
      <c r="AW99" s="137">
        <f t="shared" ca="1" si="92"/>
        <v>0</v>
      </c>
      <c r="AX99" s="137">
        <f t="shared" ca="1" si="92"/>
        <v>0</v>
      </c>
      <c r="AZ99" s="137">
        <f t="shared" ca="1" si="89"/>
        <v>0</v>
      </c>
      <c r="BA99" s="137">
        <f t="shared" ca="1" si="89"/>
        <v>0</v>
      </c>
      <c r="BB99" s="137">
        <f t="shared" ca="1" si="89"/>
        <v>0</v>
      </c>
      <c r="BC99" s="137">
        <f t="shared" ca="1" si="89"/>
        <v>0</v>
      </c>
      <c r="BE99" s="137">
        <f t="shared" ca="1" si="86"/>
        <v>0</v>
      </c>
      <c r="BF99" s="137">
        <f t="shared" ca="1" si="86"/>
        <v>0</v>
      </c>
      <c r="BH99" s="137">
        <f t="shared" ca="1" si="90"/>
        <v>0</v>
      </c>
      <c r="BK99" s="243"/>
      <c r="BL99" s="243"/>
      <c r="BM99" s="244"/>
      <c r="BO99" s="220"/>
      <c r="BP99" s="220"/>
      <c r="BQ99" s="220"/>
      <c r="BR99" s="221"/>
      <c r="BS99" s="221"/>
      <c r="BT99" s="220"/>
      <c r="BU99" s="220"/>
      <c r="BV99" s="220"/>
      <c r="BW99" s="221"/>
      <c r="BX99" s="221"/>
      <c r="BY99" s="220"/>
      <c r="BZ99" s="220"/>
      <c r="CA99" s="220"/>
      <c r="CB99" s="221"/>
      <c r="CC99" s="221"/>
      <c r="CD99" s="220"/>
      <c r="CE99" s="220"/>
      <c r="CF99" s="220"/>
      <c r="CG99" s="221"/>
      <c r="CH99" s="221"/>
      <c r="CI99" s="223"/>
      <c r="CJ99" s="223"/>
      <c r="CK99" s="223"/>
      <c r="CL99" s="220"/>
      <c r="CM99" s="220"/>
      <c r="CN99" s="220"/>
      <c r="CO99" s="221"/>
      <c r="CP99" s="221"/>
      <c r="CQ99" s="220"/>
      <c r="CR99" s="220"/>
      <c r="CS99" s="220"/>
      <c r="CT99" s="221"/>
      <c r="CU99" s="221"/>
      <c r="CW99" s="219"/>
      <c r="CX99" s="221"/>
      <c r="CY99" s="219"/>
      <c r="CZ99" s="219"/>
      <c r="DA99" s="225"/>
      <c r="DB99" s="226"/>
      <c r="DC99" s="225">
        <f t="shared" si="91"/>
        <v>28.832999999999998</v>
      </c>
    </row>
    <row r="100" spans="4:107" ht="14.4" x14ac:dyDescent="0.3">
      <c r="D100" s="241"/>
      <c r="I100" s="168"/>
      <c r="K100" s="168"/>
      <c r="L100" s="168"/>
      <c r="M100" s="168"/>
      <c r="N100" s="168"/>
      <c r="O100" s="168"/>
      <c r="P100" s="168"/>
      <c r="Q100" s="168"/>
      <c r="S100" s="168"/>
      <c r="T100" s="168"/>
      <c r="X100" s="168"/>
      <c r="Y100" s="168"/>
      <c r="Z100" s="168"/>
      <c r="AA100" s="168"/>
      <c r="AC100" s="168"/>
      <c r="AG100" s="137" t="str">
        <f t="shared" ca="1" si="85"/>
        <v/>
      </c>
      <c r="AL100" s="137">
        <f t="shared" ca="1" si="87"/>
        <v>0</v>
      </c>
      <c r="AM100" s="168"/>
      <c r="AN100" s="137">
        <f t="shared" ca="1" si="92"/>
        <v>0</v>
      </c>
      <c r="AO100" s="137">
        <f t="shared" ca="1" si="92"/>
        <v>0</v>
      </c>
      <c r="AP100" s="137">
        <f t="shared" ca="1" si="92"/>
        <v>0</v>
      </c>
      <c r="AQ100" s="137">
        <f t="shared" ca="1" si="92"/>
        <v>0</v>
      </c>
      <c r="AR100" s="137">
        <f t="shared" ca="1" si="92"/>
        <v>0</v>
      </c>
      <c r="AS100" s="137">
        <f t="shared" ca="1" si="92"/>
        <v>0</v>
      </c>
      <c r="AT100" s="137">
        <f t="shared" ca="1" si="92"/>
        <v>0</v>
      </c>
      <c r="AU100" s="137">
        <f t="shared" ca="1" si="92"/>
        <v>0</v>
      </c>
      <c r="AV100" s="137">
        <f t="shared" ca="1" si="92"/>
        <v>0</v>
      </c>
      <c r="AW100" s="137">
        <f t="shared" ca="1" si="92"/>
        <v>0</v>
      </c>
      <c r="AX100" s="137">
        <f t="shared" ca="1" si="92"/>
        <v>0</v>
      </c>
      <c r="AZ100" s="137">
        <f t="shared" ca="1" si="89"/>
        <v>0</v>
      </c>
      <c r="BA100" s="137">
        <f t="shared" ca="1" si="89"/>
        <v>0</v>
      </c>
      <c r="BB100" s="137">
        <f t="shared" ca="1" si="89"/>
        <v>0</v>
      </c>
      <c r="BC100" s="137">
        <f t="shared" ca="1" si="89"/>
        <v>0</v>
      </c>
      <c r="BE100" s="137">
        <f t="shared" ca="1" si="86"/>
        <v>0</v>
      </c>
      <c r="BF100" s="137">
        <f t="shared" ca="1" si="86"/>
        <v>0</v>
      </c>
      <c r="BH100" s="137">
        <f t="shared" ca="1" si="90"/>
        <v>0</v>
      </c>
      <c r="BK100" s="243"/>
      <c r="BL100" s="243"/>
      <c r="BM100" s="244"/>
      <c r="BO100" s="220"/>
      <c r="BP100" s="220"/>
      <c r="BQ100" s="220"/>
      <c r="BR100" s="221"/>
      <c r="BS100" s="221"/>
      <c r="BT100" s="220"/>
      <c r="BU100" s="220"/>
      <c r="BV100" s="220"/>
      <c r="BW100" s="221"/>
      <c r="BX100" s="221"/>
      <c r="BY100" s="220"/>
      <c r="BZ100" s="220"/>
      <c r="CA100" s="220"/>
      <c r="CB100" s="221"/>
      <c r="CC100" s="221"/>
      <c r="CD100" s="220"/>
      <c r="CE100" s="220"/>
      <c r="CF100" s="220"/>
      <c r="CG100" s="221"/>
      <c r="CH100" s="221"/>
      <c r="CI100" s="223"/>
      <c r="CJ100" s="223"/>
      <c r="CK100" s="223"/>
      <c r="CL100" s="220"/>
      <c r="CM100" s="220"/>
      <c r="CN100" s="220"/>
      <c r="CO100" s="221"/>
      <c r="CP100" s="221"/>
      <c r="CQ100" s="220"/>
      <c r="CR100" s="220"/>
      <c r="CS100" s="220"/>
      <c r="CT100" s="221"/>
      <c r="CU100" s="221"/>
      <c r="CW100" s="219"/>
      <c r="CX100" s="221"/>
      <c r="CY100" s="219"/>
      <c r="CZ100" s="219"/>
      <c r="DA100" s="225"/>
      <c r="DB100" s="226"/>
      <c r="DC100" s="225">
        <f t="shared" si="91"/>
        <v>28.832999999999998</v>
      </c>
    </row>
    <row r="101" spans="4:107" ht="14.4" x14ac:dyDescent="0.3">
      <c r="D101" s="241"/>
      <c r="I101" s="168"/>
      <c r="K101" s="168"/>
      <c r="L101" s="168"/>
      <c r="M101" s="168"/>
      <c r="N101" s="168"/>
      <c r="O101" s="168"/>
      <c r="P101" s="168"/>
      <c r="Q101" s="168"/>
      <c r="S101" s="168"/>
      <c r="T101" s="168"/>
      <c r="X101" s="168"/>
      <c r="Y101" s="168"/>
      <c r="Z101" s="168"/>
      <c r="AA101" s="168"/>
      <c r="AC101" s="168"/>
      <c r="AG101" s="137" t="str">
        <f t="shared" ca="1" si="85"/>
        <v/>
      </c>
      <c r="AL101" s="137">
        <f t="shared" ca="1" si="87"/>
        <v>0</v>
      </c>
      <c r="AM101" s="168"/>
      <c r="AN101" s="137">
        <f t="shared" ca="1" si="92"/>
        <v>0</v>
      </c>
      <c r="AO101" s="137">
        <f t="shared" ca="1" si="92"/>
        <v>0</v>
      </c>
      <c r="AP101" s="137">
        <f t="shared" ca="1" si="92"/>
        <v>0</v>
      </c>
      <c r="AQ101" s="137">
        <f t="shared" ca="1" si="92"/>
        <v>0</v>
      </c>
      <c r="AR101" s="137">
        <f t="shared" ca="1" si="92"/>
        <v>0</v>
      </c>
      <c r="AS101" s="137">
        <f t="shared" ca="1" si="92"/>
        <v>0</v>
      </c>
      <c r="AT101" s="137">
        <f t="shared" ca="1" si="92"/>
        <v>0</v>
      </c>
      <c r="AU101" s="137">
        <f t="shared" ca="1" si="92"/>
        <v>0</v>
      </c>
      <c r="AV101" s="137">
        <f t="shared" ca="1" si="92"/>
        <v>0</v>
      </c>
      <c r="AW101" s="137">
        <f t="shared" ca="1" si="92"/>
        <v>0</v>
      </c>
      <c r="AX101" s="137">
        <f t="shared" ca="1" si="92"/>
        <v>0</v>
      </c>
      <c r="AZ101" s="137">
        <f t="shared" ca="1" si="89"/>
        <v>0</v>
      </c>
      <c r="BA101" s="137">
        <f t="shared" ca="1" si="89"/>
        <v>0</v>
      </c>
      <c r="BB101" s="137">
        <f t="shared" ca="1" si="89"/>
        <v>0</v>
      </c>
      <c r="BC101" s="137">
        <f t="shared" ca="1" si="89"/>
        <v>0</v>
      </c>
      <c r="BE101" s="137">
        <f t="shared" ca="1" si="86"/>
        <v>0</v>
      </c>
      <c r="BF101" s="137">
        <f t="shared" ca="1" si="86"/>
        <v>0</v>
      </c>
      <c r="BH101" s="137">
        <f t="shared" ca="1" si="90"/>
        <v>0</v>
      </c>
      <c r="BK101" s="243"/>
      <c r="BL101" s="243"/>
      <c r="BM101" s="244"/>
      <c r="BO101" s="220"/>
      <c r="BP101" s="220"/>
      <c r="BQ101" s="220"/>
      <c r="BR101" s="221"/>
      <c r="BS101" s="221"/>
      <c r="BT101" s="220"/>
      <c r="BU101" s="220"/>
      <c r="BV101" s="220"/>
      <c r="BW101" s="221"/>
      <c r="BX101" s="221"/>
      <c r="BY101" s="220"/>
      <c r="BZ101" s="220"/>
      <c r="CA101" s="220"/>
      <c r="CB101" s="221"/>
      <c r="CC101" s="221"/>
      <c r="CD101" s="220"/>
      <c r="CE101" s="220"/>
      <c r="CF101" s="220"/>
      <c r="CG101" s="221"/>
      <c r="CH101" s="221"/>
      <c r="CI101" s="223"/>
      <c r="CJ101" s="223"/>
      <c r="CK101" s="223"/>
      <c r="CL101" s="220"/>
      <c r="CM101" s="220"/>
      <c r="CN101" s="220"/>
      <c r="CO101" s="221"/>
      <c r="CP101" s="221"/>
      <c r="CQ101" s="220"/>
      <c r="CR101" s="220"/>
      <c r="CS101" s="220"/>
      <c r="CT101" s="221"/>
      <c r="CU101" s="221"/>
      <c r="CW101" s="219"/>
      <c r="CX101" s="221"/>
      <c r="CY101" s="219"/>
      <c r="CZ101" s="219"/>
      <c r="DA101" s="225"/>
      <c r="DB101" s="226"/>
      <c r="DC101" s="225">
        <f t="shared" si="91"/>
        <v>28.832999999999998</v>
      </c>
    </row>
    <row r="102" spans="4:107" ht="14.4" x14ac:dyDescent="0.3">
      <c r="D102" s="241"/>
      <c r="I102" s="168"/>
      <c r="K102" s="168"/>
      <c r="L102" s="168"/>
      <c r="M102" s="168"/>
      <c r="N102" s="168"/>
      <c r="O102" s="168"/>
      <c r="P102" s="168"/>
      <c r="Q102" s="168"/>
      <c r="S102" s="168"/>
      <c r="T102" s="168"/>
      <c r="X102" s="168"/>
      <c r="Y102" s="168"/>
      <c r="Z102" s="168"/>
      <c r="AA102" s="168"/>
      <c r="AC102" s="168"/>
      <c r="AG102" s="137" t="str">
        <f t="shared" ca="1" si="85"/>
        <v/>
      </c>
      <c r="AL102" s="137">
        <f t="shared" ca="1" si="87"/>
        <v>0</v>
      </c>
      <c r="AM102" s="168"/>
      <c r="AN102" s="137">
        <f t="shared" ca="1" si="92"/>
        <v>0</v>
      </c>
      <c r="AO102" s="137">
        <f t="shared" ca="1" si="92"/>
        <v>0</v>
      </c>
      <c r="AP102" s="137">
        <f t="shared" ca="1" si="92"/>
        <v>0</v>
      </c>
      <c r="AQ102" s="137">
        <f t="shared" ca="1" si="92"/>
        <v>0</v>
      </c>
      <c r="AR102" s="137">
        <f t="shared" ca="1" si="92"/>
        <v>0</v>
      </c>
      <c r="AS102" s="137">
        <f t="shared" ca="1" si="92"/>
        <v>0</v>
      </c>
      <c r="AT102" s="137">
        <f t="shared" ca="1" si="92"/>
        <v>0</v>
      </c>
      <c r="AU102" s="137">
        <f t="shared" ca="1" si="92"/>
        <v>0</v>
      </c>
      <c r="AV102" s="137">
        <f t="shared" ca="1" si="92"/>
        <v>0</v>
      </c>
      <c r="AW102" s="137">
        <f t="shared" ca="1" si="92"/>
        <v>0</v>
      </c>
      <c r="AX102" s="137">
        <f t="shared" ca="1" si="92"/>
        <v>0</v>
      </c>
      <c r="AZ102" s="137">
        <f t="shared" ca="1" si="89"/>
        <v>0</v>
      </c>
      <c r="BA102" s="137">
        <f t="shared" ca="1" si="89"/>
        <v>0</v>
      </c>
      <c r="BB102" s="137">
        <f t="shared" ca="1" si="89"/>
        <v>0</v>
      </c>
      <c r="BC102" s="137">
        <f t="shared" ca="1" si="89"/>
        <v>0</v>
      </c>
      <c r="BE102" s="137">
        <f t="shared" ca="1" si="86"/>
        <v>0</v>
      </c>
      <c r="BF102" s="137">
        <f t="shared" ca="1" si="86"/>
        <v>0</v>
      </c>
      <c r="BH102" s="137">
        <f t="shared" ca="1" si="90"/>
        <v>0</v>
      </c>
      <c r="BK102" s="243"/>
      <c r="BL102" s="243"/>
      <c r="BM102" s="244"/>
      <c r="BO102" s="220"/>
      <c r="BP102" s="220"/>
      <c r="BQ102" s="220"/>
      <c r="BR102" s="221"/>
      <c r="BS102" s="221"/>
      <c r="BT102" s="220"/>
      <c r="BU102" s="220"/>
      <c r="BV102" s="220"/>
      <c r="BW102" s="221"/>
      <c r="BX102" s="221"/>
      <c r="BY102" s="220"/>
      <c r="BZ102" s="220"/>
      <c r="CA102" s="220"/>
      <c r="CB102" s="221"/>
      <c r="CC102" s="221"/>
      <c r="CD102" s="220"/>
      <c r="CE102" s="220"/>
      <c r="CF102" s="220"/>
      <c r="CG102" s="221"/>
      <c r="CH102" s="221"/>
      <c r="CI102" s="223"/>
      <c r="CJ102" s="223"/>
      <c r="CK102" s="223"/>
      <c r="CL102" s="220"/>
      <c r="CM102" s="220"/>
      <c r="CN102" s="220"/>
      <c r="CO102" s="221"/>
      <c r="CP102" s="221"/>
      <c r="CQ102" s="220"/>
      <c r="CR102" s="220"/>
      <c r="CS102" s="220"/>
      <c r="CT102" s="221"/>
      <c r="CU102" s="221"/>
      <c r="CW102" s="219"/>
      <c r="CX102" s="221"/>
      <c r="CY102" s="219"/>
      <c r="CZ102" s="219"/>
      <c r="DA102" s="225"/>
      <c r="DB102" s="226"/>
      <c r="DC102" s="225">
        <f t="shared" si="91"/>
        <v>28.832999999999998</v>
      </c>
    </row>
    <row r="103" spans="4:107" ht="14.4" x14ac:dyDescent="0.3">
      <c r="D103" s="241"/>
      <c r="I103" s="168"/>
      <c r="K103" s="168"/>
      <c r="L103" s="168"/>
      <c r="M103" s="168"/>
      <c r="N103" s="168"/>
      <c r="O103" s="168"/>
      <c r="P103" s="168"/>
      <c r="Q103" s="168"/>
      <c r="S103" s="168"/>
      <c r="T103" s="168"/>
      <c r="X103" s="168"/>
      <c r="Y103" s="168"/>
      <c r="Z103" s="168"/>
      <c r="AA103" s="168"/>
      <c r="AC103" s="168"/>
      <c r="AG103" s="137" t="str">
        <f t="shared" ca="1" si="85"/>
        <v/>
      </c>
      <c r="AL103" s="137">
        <f t="shared" ca="1" si="87"/>
        <v>0</v>
      </c>
      <c r="AM103" s="168"/>
      <c r="AN103" s="137">
        <f t="shared" ca="1" si="92"/>
        <v>0</v>
      </c>
      <c r="AO103" s="137">
        <f t="shared" ca="1" si="92"/>
        <v>0</v>
      </c>
      <c r="AP103" s="137">
        <f t="shared" ca="1" si="92"/>
        <v>0</v>
      </c>
      <c r="AQ103" s="137">
        <f t="shared" ca="1" si="92"/>
        <v>0</v>
      </c>
      <c r="AR103" s="137">
        <f t="shared" ref="AR103:AX134" ca="1" si="93">ABS(INDIRECT(AR$5&amp;(CELL("row", AR103))))</f>
        <v>0</v>
      </c>
      <c r="AS103" s="137">
        <f t="shared" ca="1" si="93"/>
        <v>0</v>
      </c>
      <c r="AT103" s="137">
        <f t="shared" ca="1" si="93"/>
        <v>0</v>
      </c>
      <c r="AU103" s="137">
        <f t="shared" ca="1" si="93"/>
        <v>0</v>
      </c>
      <c r="AV103" s="137">
        <f t="shared" ca="1" si="93"/>
        <v>0</v>
      </c>
      <c r="AW103" s="137">
        <f t="shared" ca="1" si="93"/>
        <v>0</v>
      </c>
      <c r="AX103" s="137">
        <f t="shared" ca="1" si="93"/>
        <v>0</v>
      </c>
      <c r="AZ103" s="137">
        <f t="shared" ca="1" si="89"/>
        <v>0</v>
      </c>
      <c r="BA103" s="137">
        <f t="shared" ca="1" si="89"/>
        <v>0</v>
      </c>
      <c r="BB103" s="137">
        <f t="shared" ca="1" si="89"/>
        <v>0</v>
      </c>
      <c r="BC103" s="137">
        <f t="shared" ca="1" si="89"/>
        <v>0</v>
      </c>
      <c r="BE103" s="137">
        <f t="shared" ca="1" si="86"/>
        <v>0</v>
      </c>
      <c r="BF103" s="137">
        <f t="shared" ca="1" si="86"/>
        <v>0</v>
      </c>
      <c r="BH103" s="137">
        <f t="shared" ca="1" si="90"/>
        <v>0</v>
      </c>
      <c r="BK103" s="243"/>
      <c r="BL103" s="243"/>
      <c r="BM103" s="244"/>
      <c r="BO103" s="220"/>
      <c r="BP103" s="220"/>
      <c r="BQ103" s="220"/>
      <c r="BR103" s="221"/>
      <c r="BS103" s="221"/>
      <c r="BT103" s="220"/>
      <c r="BU103" s="220"/>
      <c r="BV103" s="220"/>
      <c r="BW103" s="221"/>
      <c r="BX103" s="221"/>
      <c r="BY103" s="220"/>
      <c r="BZ103" s="220"/>
      <c r="CA103" s="220"/>
      <c r="CB103" s="221"/>
      <c r="CC103" s="221"/>
      <c r="CD103" s="220"/>
      <c r="CE103" s="220"/>
      <c r="CF103" s="220"/>
      <c r="CG103" s="221"/>
      <c r="CH103" s="221"/>
      <c r="CI103" s="223"/>
      <c r="CJ103" s="223"/>
      <c r="CK103" s="223"/>
      <c r="CL103" s="220"/>
      <c r="CM103" s="220"/>
      <c r="CN103" s="220"/>
      <c r="CO103" s="221"/>
      <c r="CP103" s="221"/>
      <c r="CQ103" s="220"/>
      <c r="CR103" s="220"/>
      <c r="CS103" s="220"/>
      <c r="CT103" s="221"/>
      <c r="CU103" s="221"/>
      <c r="CW103" s="219"/>
      <c r="CX103" s="221"/>
      <c r="CY103" s="219"/>
      <c r="CZ103" s="219"/>
      <c r="DA103" s="225"/>
      <c r="DB103" s="226"/>
      <c r="DC103" s="225">
        <f t="shared" si="91"/>
        <v>28.832999999999998</v>
      </c>
    </row>
    <row r="104" spans="4:107" ht="14.4" x14ac:dyDescent="0.3">
      <c r="D104" s="241"/>
      <c r="I104" s="168"/>
      <c r="K104" s="168"/>
      <c r="L104" s="168"/>
      <c r="M104" s="168"/>
      <c r="N104" s="168"/>
      <c r="O104" s="168"/>
      <c r="P104" s="168"/>
      <c r="Q104" s="168"/>
      <c r="S104" s="168"/>
      <c r="T104" s="168"/>
      <c r="X104" s="168"/>
      <c r="Y104" s="168"/>
      <c r="Z104" s="168"/>
      <c r="AA104" s="168"/>
      <c r="AC104" s="168"/>
      <c r="AG104" s="137" t="str">
        <f t="shared" ca="1" si="85"/>
        <v/>
      </c>
      <c r="AL104" s="137">
        <f t="shared" ca="1" si="87"/>
        <v>0</v>
      </c>
      <c r="AM104" s="168"/>
      <c r="AN104" s="137">
        <f t="shared" ref="AN104:AX146" ca="1" si="94">ABS(INDIRECT(AN$5&amp;(CELL("row", AN104))))</f>
        <v>0</v>
      </c>
      <c r="AO104" s="137">
        <f t="shared" ca="1" si="94"/>
        <v>0</v>
      </c>
      <c r="AP104" s="137">
        <f t="shared" ca="1" si="94"/>
        <v>0</v>
      </c>
      <c r="AQ104" s="137">
        <f t="shared" ca="1" si="94"/>
        <v>0</v>
      </c>
      <c r="AR104" s="137">
        <f t="shared" ca="1" si="93"/>
        <v>0</v>
      </c>
      <c r="AS104" s="137">
        <f t="shared" ca="1" si="93"/>
        <v>0</v>
      </c>
      <c r="AT104" s="137">
        <f t="shared" ca="1" si="93"/>
        <v>0</v>
      </c>
      <c r="AU104" s="137">
        <f t="shared" ca="1" si="93"/>
        <v>0</v>
      </c>
      <c r="AV104" s="137">
        <f t="shared" ca="1" si="93"/>
        <v>0</v>
      </c>
      <c r="AW104" s="137">
        <f t="shared" ca="1" si="93"/>
        <v>0</v>
      </c>
      <c r="AX104" s="137">
        <f t="shared" ca="1" si="93"/>
        <v>0</v>
      </c>
      <c r="AZ104" s="137">
        <f t="shared" ca="1" si="89"/>
        <v>0</v>
      </c>
      <c r="BA104" s="137">
        <f t="shared" ca="1" si="89"/>
        <v>0</v>
      </c>
      <c r="BB104" s="137">
        <f t="shared" ca="1" si="89"/>
        <v>0</v>
      </c>
      <c r="BC104" s="137">
        <f t="shared" ca="1" si="89"/>
        <v>0</v>
      </c>
      <c r="BE104" s="137">
        <f t="shared" ca="1" si="86"/>
        <v>0</v>
      </c>
      <c r="BF104" s="137">
        <f t="shared" ca="1" si="86"/>
        <v>0</v>
      </c>
      <c r="BH104" s="137">
        <f t="shared" ca="1" si="90"/>
        <v>0</v>
      </c>
      <c r="BK104" s="243"/>
      <c r="BL104" s="243"/>
      <c r="BM104" s="244"/>
      <c r="BN104" s="231"/>
      <c r="BO104" s="220"/>
      <c r="BP104" s="220"/>
      <c r="BQ104" s="220"/>
      <c r="BR104" s="221"/>
      <c r="BS104" s="221"/>
      <c r="BT104" s="220"/>
      <c r="BU104" s="220"/>
      <c r="BV104" s="220"/>
      <c r="BW104" s="221"/>
      <c r="BX104" s="221"/>
      <c r="BY104" s="220"/>
      <c r="BZ104" s="220"/>
      <c r="CA104" s="220"/>
      <c r="CB104" s="221"/>
      <c r="CC104" s="221"/>
      <c r="CD104" s="220"/>
      <c r="CE104" s="220"/>
      <c r="CF104" s="220"/>
      <c r="CG104" s="221"/>
      <c r="CH104" s="221"/>
      <c r="CI104" s="223"/>
      <c r="CJ104" s="223"/>
      <c r="CK104" s="223"/>
      <c r="CL104" s="220"/>
      <c r="CM104" s="220"/>
      <c r="CN104" s="220"/>
      <c r="CO104" s="221"/>
      <c r="CP104" s="221"/>
      <c r="CQ104" s="220"/>
      <c r="CR104" s="220"/>
      <c r="CS104" s="220"/>
      <c r="CT104" s="221"/>
      <c r="CU104" s="221"/>
      <c r="CW104" s="219"/>
      <c r="CX104" s="221"/>
      <c r="CY104" s="219"/>
      <c r="CZ104" s="219"/>
      <c r="DA104" s="225"/>
      <c r="DB104" s="226"/>
      <c r="DC104" s="225">
        <f t="shared" si="91"/>
        <v>28.832999999999998</v>
      </c>
    </row>
    <row r="105" spans="4:107" ht="14.4" x14ac:dyDescent="0.3">
      <c r="D105" s="241"/>
      <c r="I105" s="168"/>
      <c r="K105" s="168"/>
      <c r="L105" s="168"/>
      <c r="M105" s="168"/>
      <c r="N105" s="168"/>
      <c r="O105" s="168"/>
      <c r="P105" s="168"/>
      <c r="Q105" s="168"/>
      <c r="S105" s="168"/>
      <c r="T105" s="168"/>
      <c r="X105" s="168"/>
      <c r="Y105" s="168"/>
      <c r="Z105" s="168"/>
      <c r="AA105" s="168"/>
      <c r="AC105" s="168"/>
      <c r="AG105" s="137" t="str">
        <f t="shared" ca="1" si="85"/>
        <v/>
      </c>
      <c r="AL105" s="137">
        <f t="shared" ca="1" si="87"/>
        <v>0</v>
      </c>
      <c r="AM105" s="168"/>
      <c r="AN105" s="137">
        <f t="shared" ca="1" si="94"/>
        <v>0</v>
      </c>
      <c r="AO105" s="137">
        <f t="shared" ca="1" si="94"/>
        <v>0</v>
      </c>
      <c r="AP105" s="137">
        <f t="shared" ca="1" si="94"/>
        <v>0</v>
      </c>
      <c r="AQ105" s="137">
        <f t="shared" ca="1" si="94"/>
        <v>0</v>
      </c>
      <c r="AR105" s="137">
        <f t="shared" ca="1" si="93"/>
        <v>0</v>
      </c>
      <c r="AS105" s="137">
        <f t="shared" ca="1" si="93"/>
        <v>0</v>
      </c>
      <c r="AT105" s="137">
        <f t="shared" ca="1" si="93"/>
        <v>0</v>
      </c>
      <c r="AU105" s="137">
        <f t="shared" ca="1" si="93"/>
        <v>0</v>
      </c>
      <c r="AV105" s="137">
        <f t="shared" ca="1" si="93"/>
        <v>0</v>
      </c>
      <c r="AW105" s="137">
        <f t="shared" ca="1" si="93"/>
        <v>0</v>
      </c>
      <c r="AX105" s="137">
        <f t="shared" ca="1" si="93"/>
        <v>0</v>
      </c>
      <c r="AZ105" s="137">
        <f t="shared" ca="1" si="89"/>
        <v>0</v>
      </c>
      <c r="BA105" s="137">
        <f t="shared" ca="1" si="89"/>
        <v>0</v>
      </c>
      <c r="BB105" s="137">
        <f t="shared" ca="1" si="89"/>
        <v>0</v>
      </c>
      <c r="BC105" s="137">
        <f t="shared" ca="1" si="89"/>
        <v>0</v>
      </c>
      <c r="BE105" s="137">
        <f t="shared" ca="1" si="86"/>
        <v>0</v>
      </c>
      <c r="BF105" s="137">
        <f t="shared" ca="1" si="86"/>
        <v>0</v>
      </c>
      <c r="BH105" s="137">
        <f t="shared" ca="1" si="90"/>
        <v>0</v>
      </c>
      <c r="BK105" s="243"/>
      <c r="BL105" s="243"/>
      <c r="BM105" s="244"/>
      <c r="BN105" s="231"/>
      <c r="BO105" s="220"/>
      <c r="BP105" s="220"/>
      <c r="BQ105" s="220"/>
      <c r="BR105" s="221"/>
      <c r="BS105" s="221"/>
      <c r="BT105" s="220"/>
      <c r="BU105" s="220"/>
      <c r="BV105" s="220"/>
      <c r="BW105" s="221"/>
      <c r="BX105" s="221"/>
      <c r="BY105" s="220"/>
      <c r="BZ105" s="220"/>
      <c r="CA105" s="220"/>
      <c r="CB105" s="221"/>
      <c r="CC105" s="221"/>
      <c r="CD105" s="220"/>
      <c r="CE105" s="220"/>
      <c r="CF105" s="220"/>
      <c r="CG105" s="221"/>
      <c r="CH105" s="221"/>
      <c r="CI105" s="223"/>
      <c r="CJ105" s="223"/>
      <c r="CK105" s="223"/>
      <c r="CL105" s="220"/>
      <c r="CM105" s="220"/>
      <c r="CN105" s="220"/>
      <c r="CO105" s="221"/>
      <c r="CP105" s="221"/>
      <c r="CQ105" s="220"/>
      <c r="CR105" s="220"/>
      <c r="CS105" s="220"/>
      <c r="CT105" s="221"/>
      <c r="CU105" s="221"/>
      <c r="CW105" s="219"/>
      <c r="CX105" s="221"/>
      <c r="CY105" s="219"/>
      <c r="CZ105" s="219"/>
      <c r="DA105" s="225"/>
      <c r="DB105" s="226"/>
      <c r="DC105" s="225">
        <f t="shared" si="91"/>
        <v>28.832999999999998</v>
      </c>
    </row>
    <row r="106" spans="4:107" ht="14.4" x14ac:dyDescent="0.3">
      <c r="D106" s="241"/>
      <c r="I106" s="168"/>
      <c r="K106" s="168"/>
      <c r="L106" s="168"/>
      <c r="M106" s="168"/>
      <c r="N106" s="168"/>
      <c r="O106" s="168"/>
      <c r="P106" s="168"/>
      <c r="Q106" s="168"/>
      <c r="S106" s="168"/>
      <c r="T106" s="168"/>
      <c r="X106" s="168"/>
      <c r="Y106" s="168"/>
      <c r="Z106" s="168"/>
      <c r="AA106" s="168"/>
      <c r="AC106" s="168"/>
      <c r="AG106" s="137" t="str">
        <f t="shared" ref="AG106:AG169" ca="1" si="95">IF(ISBLANK(INDIRECT(AG$5&amp;(CELL("row", AG106)))),"",INDIRECT(AG$5&amp;(CELL("row", AG106))))</f>
        <v/>
      </c>
      <c r="AL106" s="137">
        <f t="shared" ca="1" si="87"/>
        <v>0</v>
      </c>
      <c r="AM106" s="168"/>
      <c r="AN106" s="137">
        <f t="shared" ca="1" si="94"/>
        <v>0</v>
      </c>
      <c r="AO106" s="137">
        <f t="shared" ca="1" si="94"/>
        <v>0</v>
      </c>
      <c r="AP106" s="137">
        <f t="shared" ca="1" si="94"/>
        <v>0</v>
      </c>
      <c r="AQ106" s="137">
        <f t="shared" ca="1" si="94"/>
        <v>0</v>
      </c>
      <c r="AR106" s="137">
        <f t="shared" ca="1" si="93"/>
        <v>0</v>
      </c>
      <c r="AS106" s="137">
        <f t="shared" ca="1" si="93"/>
        <v>0</v>
      </c>
      <c r="AT106" s="137">
        <f t="shared" ca="1" si="93"/>
        <v>0</v>
      </c>
      <c r="AU106" s="137">
        <f t="shared" ca="1" si="93"/>
        <v>0</v>
      </c>
      <c r="AV106" s="137">
        <f t="shared" ca="1" si="93"/>
        <v>0</v>
      </c>
      <c r="AW106" s="137">
        <f t="shared" ca="1" si="93"/>
        <v>0</v>
      </c>
      <c r="AX106" s="137">
        <f t="shared" ca="1" si="93"/>
        <v>0</v>
      </c>
      <c r="AZ106" s="137">
        <f t="shared" ca="1" si="89"/>
        <v>0</v>
      </c>
      <c r="BA106" s="137">
        <f t="shared" ca="1" si="89"/>
        <v>0</v>
      </c>
      <c r="BB106" s="137">
        <f t="shared" ca="1" si="89"/>
        <v>0</v>
      </c>
      <c r="BC106" s="137">
        <f t="shared" ca="1" si="89"/>
        <v>0</v>
      </c>
      <c r="BE106" s="137">
        <f t="shared" ca="1" si="86"/>
        <v>0</v>
      </c>
      <c r="BF106" s="137">
        <f t="shared" ca="1" si="86"/>
        <v>0</v>
      </c>
      <c r="BH106" s="137">
        <f t="shared" ca="1" si="90"/>
        <v>0</v>
      </c>
      <c r="BK106" s="243"/>
      <c r="BL106" s="243"/>
      <c r="BM106" s="244"/>
      <c r="BO106" s="220"/>
      <c r="BP106" s="220"/>
      <c r="BQ106" s="220"/>
      <c r="BR106" s="221"/>
      <c r="BS106" s="221"/>
      <c r="BT106" s="220"/>
      <c r="BU106" s="220"/>
      <c r="BV106" s="220"/>
      <c r="BW106" s="221"/>
      <c r="BX106" s="221"/>
      <c r="BY106" s="220"/>
      <c r="BZ106" s="220"/>
      <c r="CA106" s="220"/>
      <c r="CB106" s="221"/>
      <c r="CC106" s="221"/>
      <c r="CD106" s="220"/>
      <c r="CE106" s="220"/>
      <c r="CF106" s="220"/>
      <c r="CG106" s="221"/>
      <c r="CH106" s="221"/>
      <c r="CI106" s="223"/>
      <c r="CJ106" s="223"/>
      <c r="CK106" s="223"/>
      <c r="CL106" s="220"/>
      <c r="CM106" s="220"/>
      <c r="CN106" s="220"/>
      <c r="CO106" s="221"/>
      <c r="CP106" s="221"/>
      <c r="CQ106" s="220"/>
      <c r="CR106" s="220"/>
      <c r="CS106" s="220"/>
      <c r="CT106" s="221"/>
      <c r="CU106" s="221"/>
      <c r="CW106" s="219"/>
      <c r="CX106" s="221"/>
      <c r="CY106" s="219"/>
      <c r="CZ106" s="219"/>
      <c r="DA106" s="225"/>
      <c r="DB106" s="226"/>
      <c r="DC106" s="225">
        <f t="shared" si="91"/>
        <v>28.832999999999998</v>
      </c>
    </row>
    <row r="107" spans="4:107" ht="14.4" x14ac:dyDescent="0.3">
      <c r="D107" s="241"/>
      <c r="I107" s="168"/>
      <c r="K107" s="168"/>
      <c r="L107" s="168"/>
      <c r="M107" s="168"/>
      <c r="N107" s="168"/>
      <c r="O107" s="168"/>
      <c r="P107" s="168"/>
      <c r="Q107" s="168"/>
      <c r="S107" s="168"/>
      <c r="T107" s="168"/>
      <c r="X107" s="168"/>
      <c r="Y107" s="168"/>
      <c r="Z107" s="168"/>
      <c r="AA107" s="168"/>
      <c r="AC107" s="168"/>
      <c r="AG107" s="137" t="str">
        <f t="shared" ca="1" si="95"/>
        <v/>
      </c>
      <c r="AL107" s="137">
        <f t="shared" ca="1" si="87"/>
        <v>0</v>
      </c>
      <c r="AM107" s="168"/>
      <c r="AN107" s="137">
        <f t="shared" ca="1" si="94"/>
        <v>0</v>
      </c>
      <c r="AO107" s="137">
        <f t="shared" ca="1" si="94"/>
        <v>0</v>
      </c>
      <c r="AP107" s="137">
        <f t="shared" ca="1" si="94"/>
        <v>0</v>
      </c>
      <c r="AQ107" s="137">
        <f t="shared" ca="1" si="94"/>
        <v>0</v>
      </c>
      <c r="AR107" s="137">
        <f t="shared" ca="1" si="93"/>
        <v>0</v>
      </c>
      <c r="AS107" s="137">
        <f t="shared" ca="1" si="93"/>
        <v>0</v>
      </c>
      <c r="AT107" s="137">
        <f t="shared" ca="1" si="93"/>
        <v>0</v>
      </c>
      <c r="AU107" s="137">
        <f t="shared" ca="1" si="93"/>
        <v>0</v>
      </c>
      <c r="AV107" s="137">
        <f t="shared" ca="1" si="93"/>
        <v>0</v>
      </c>
      <c r="AW107" s="137">
        <f t="shared" ca="1" si="93"/>
        <v>0</v>
      </c>
      <c r="AX107" s="137">
        <f t="shared" ca="1" si="93"/>
        <v>0</v>
      </c>
      <c r="AZ107" s="137">
        <f t="shared" ca="1" si="89"/>
        <v>0</v>
      </c>
      <c r="BA107" s="137">
        <f t="shared" ca="1" si="89"/>
        <v>0</v>
      </c>
      <c r="BB107" s="137">
        <f t="shared" ca="1" si="89"/>
        <v>0</v>
      </c>
      <c r="BC107" s="137">
        <f t="shared" ca="1" si="89"/>
        <v>0</v>
      </c>
      <c r="BE107" s="137">
        <f t="shared" ca="1" si="86"/>
        <v>0</v>
      </c>
      <c r="BF107" s="137">
        <f t="shared" ca="1" si="86"/>
        <v>0</v>
      </c>
      <c r="BH107" s="137">
        <f t="shared" ca="1" si="90"/>
        <v>0</v>
      </c>
      <c r="BK107" s="243"/>
      <c r="BL107" s="243"/>
      <c r="BM107" s="244"/>
      <c r="BO107" s="220"/>
      <c r="BP107" s="220"/>
      <c r="BQ107" s="220"/>
      <c r="BR107" s="221"/>
      <c r="BS107" s="221"/>
      <c r="BT107" s="220"/>
      <c r="BU107" s="220"/>
      <c r="BV107" s="220"/>
      <c r="BW107" s="221"/>
      <c r="BX107" s="221"/>
      <c r="BY107" s="220"/>
      <c r="BZ107" s="220"/>
      <c r="CA107" s="220"/>
      <c r="CB107" s="221"/>
      <c r="CC107" s="221"/>
      <c r="CD107" s="220"/>
      <c r="CE107" s="220"/>
      <c r="CF107" s="220"/>
      <c r="CG107" s="221"/>
      <c r="CH107" s="221"/>
      <c r="CI107" s="223"/>
      <c r="CJ107" s="223"/>
      <c r="CK107" s="223"/>
      <c r="CL107" s="220"/>
      <c r="CM107" s="220"/>
      <c r="CN107" s="220"/>
      <c r="CO107" s="221"/>
      <c r="CP107" s="221"/>
      <c r="CQ107" s="220"/>
      <c r="CR107" s="220"/>
      <c r="CS107" s="220"/>
      <c r="CT107" s="221"/>
      <c r="CU107" s="221"/>
      <c r="CW107" s="219"/>
      <c r="CX107" s="221"/>
      <c r="CY107" s="219"/>
      <c r="CZ107" s="219"/>
      <c r="DA107" s="225"/>
      <c r="DB107" s="226"/>
      <c r="DC107" s="225">
        <f t="shared" si="91"/>
        <v>28.832999999999998</v>
      </c>
    </row>
    <row r="108" spans="4:107" ht="14.4" x14ac:dyDescent="0.3">
      <c r="D108" s="241"/>
      <c r="I108" s="168"/>
      <c r="K108" s="168"/>
      <c r="L108" s="168"/>
      <c r="M108" s="168"/>
      <c r="N108" s="168"/>
      <c r="O108" s="168"/>
      <c r="P108" s="168"/>
      <c r="Q108" s="168"/>
      <c r="S108" s="168"/>
      <c r="T108" s="168"/>
      <c r="X108" s="168"/>
      <c r="Y108" s="168"/>
      <c r="Z108" s="168"/>
      <c r="AA108" s="168"/>
      <c r="AC108" s="168"/>
      <c r="AG108" s="137" t="str">
        <f t="shared" ca="1" si="95"/>
        <v/>
      </c>
      <c r="AL108" s="137">
        <f t="shared" ca="1" si="87"/>
        <v>0</v>
      </c>
      <c r="AM108" s="168"/>
      <c r="AN108" s="137">
        <f t="shared" ca="1" si="94"/>
        <v>0</v>
      </c>
      <c r="AO108" s="137">
        <f t="shared" ca="1" si="94"/>
        <v>0</v>
      </c>
      <c r="AP108" s="137">
        <f t="shared" ca="1" si="94"/>
        <v>0</v>
      </c>
      <c r="AQ108" s="137">
        <f t="shared" ca="1" si="94"/>
        <v>0</v>
      </c>
      <c r="AR108" s="137">
        <f t="shared" ca="1" si="93"/>
        <v>0</v>
      </c>
      <c r="AS108" s="137">
        <f t="shared" ca="1" si="93"/>
        <v>0</v>
      </c>
      <c r="AT108" s="137">
        <f t="shared" ca="1" si="93"/>
        <v>0</v>
      </c>
      <c r="AU108" s="137">
        <f t="shared" ca="1" si="93"/>
        <v>0</v>
      </c>
      <c r="AV108" s="137">
        <f t="shared" ca="1" si="93"/>
        <v>0</v>
      </c>
      <c r="AW108" s="137">
        <f t="shared" ca="1" si="93"/>
        <v>0</v>
      </c>
      <c r="AX108" s="137">
        <f t="shared" ca="1" si="93"/>
        <v>0</v>
      </c>
      <c r="AZ108" s="137">
        <f t="shared" ca="1" si="89"/>
        <v>0</v>
      </c>
      <c r="BA108" s="137">
        <f t="shared" ca="1" si="89"/>
        <v>0</v>
      </c>
      <c r="BB108" s="137">
        <f t="shared" ca="1" si="89"/>
        <v>0</v>
      </c>
      <c r="BC108" s="137">
        <f t="shared" ca="1" si="89"/>
        <v>0</v>
      </c>
      <c r="BE108" s="137">
        <f t="shared" ca="1" si="86"/>
        <v>0</v>
      </c>
      <c r="BF108" s="137">
        <f t="shared" ca="1" si="86"/>
        <v>0</v>
      </c>
      <c r="BH108" s="137">
        <f t="shared" ca="1" si="90"/>
        <v>0</v>
      </c>
      <c r="BK108" s="243"/>
      <c r="BL108" s="243"/>
      <c r="BM108" s="244"/>
      <c r="BO108" s="220"/>
      <c r="BP108" s="220"/>
      <c r="BQ108" s="220"/>
      <c r="BR108" s="221"/>
      <c r="BS108" s="221"/>
      <c r="BT108" s="220"/>
      <c r="BU108" s="220"/>
      <c r="BV108" s="220"/>
      <c r="BW108" s="221"/>
      <c r="BX108" s="221"/>
      <c r="BY108" s="220"/>
      <c r="BZ108" s="220"/>
      <c r="CA108" s="220"/>
      <c r="CB108" s="221"/>
      <c r="CC108" s="221"/>
      <c r="CD108" s="220"/>
      <c r="CE108" s="220"/>
      <c r="CF108" s="220"/>
      <c r="CG108" s="221"/>
      <c r="CH108" s="221"/>
      <c r="CI108" s="223"/>
      <c r="CJ108" s="223"/>
      <c r="CK108" s="223"/>
      <c r="CL108" s="220"/>
      <c r="CM108" s="220"/>
      <c r="CN108" s="220"/>
      <c r="CO108" s="221"/>
      <c r="CP108" s="221"/>
      <c r="CQ108" s="220"/>
      <c r="CR108" s="220"/>
      <c r="CS108" s="220"/>
      <c r="CT108" s="221"/>
      <c r="CU108" s="221"/>
      <c r="CW108" s="219"/>
      <c r="CX108" s="221"/>
      <c r="CY108" s="219"/>
      <c r="CZ108" s="219"/>
      <c r="DA108" s="225"/>
      <c r="DB108" s="226"/>
      <c r="DC108" s="225">
        <f t="shared" si="91"/>
        <v>28.832999999999998</v>
      </c>
    </row>
    <row r="109" spans="4:107" ht="14.4" x14ac:dyDescent="0.3">
      <c r="D109" s="241"/>
      <c r="I109" s="168"/>
      <c r="K109" s="168"/>
      <c r="L109" s="168"/>
      <c r="M109" s="168"/>
      <c r="N109" s="168"/>
      <c r="O109" s="168"/>
      <c r="P109" s="168"/>
      <c r="Q109" s="168"/>
      <c r="S109" s="168"/>
      <c r="T109" s="168"/>
      <c r="X109" s="168"/>
      <c r="Y109" s="168"/>
      <c r="Z109" s="168"/>
      <c r="AA109" s="168"/>
      <c r="AC109" s="168"/>
      <c r="AG109" s="137" t="str">
        <f t="shared" ca="1" si="95"/>
        <v/>
      </c>
      <c r="AL109" s="137">
        <f t="shared" ca="1" si="87"/>
        <v>0</v>
      </c>
      <c r="AM109" s="168"/>
      <c r="AN109" s="137">
        <f t="shared" ca="1" si="94"/>
        <v>0</v>
      </c>
      <c r="AO109" s="137">
        <f t="shared" ca="1" si="94"/>
        <v>0</v>
      </c>
      <c r="AP109" s="137">
        <f t="shared" ca="1" si="94"/>
        <v>0</v>
      </c>
      <c r="AQ109" s="137">
        <f t="shared" ca="1" si="94"/>
        <v>0</v>
      </c>
      <c r="AR109" s="137">
        <f t="shared" ca="1" si="93"/>
        <v>0</v>
      </c>
      <c r="AS109" s="137">
        <f t="shared" ca="1" si="93"/>
        <v>0</v>
      </c>
      <c r="AT109" s="137">
        <f t="shared" ca="1" si="93"/>
        <v>0</v>
      </c>
      <c r="AU109" s="137">
        <f t="shared" ca="1" si="93"/>
        <v>0</v>
      </c>
      <c r="AV109" s="137">
        <f t="shared" ca="1" si="93"/>
        <v>0</v>
      </c>
      <c r="AW109" s="137">
        <f t="shared" ca="1" si="93"/>
        <v>0</v>
      </c>
      <c r="AX109" s="137">
        <f t="shared" ca="1" si="93"/>
        <v>0</v>
      </c>
      <c r="AZ109" s="137">
        <f t="shared" ca="1" si="89"/>
        <v>0</v>
      </c>
      <c r="BA109" s="137">
        <f t="shared" ca="1" si="89"/>
        <v>0</v>
      </c>
      <c r="BB109" s="137">
        <f t="shared" ca="1" si="89"/>
        <v>0</v>
      </c>
      <c r="BC109" s="137">
        <f t="shared" ca="1" si="89"/>
        <v>0</v>
      </c>
      <c r="BE109" s="137">
        <f t="shared" ca="1" si="86"/>
        <v>0</v>
      </c>
      <c r="BF109" s="137">
        <f t="shared" ca="1" si="86"/>
        <v>0</v>
      </c>
      <c r="BH109" s="137">
        <f t="shared" ca="1" si="90"/>
        <v>0</v>
      </c>
      <c r="BK109" s="243"/>
      <c r="BL109" s="243"/>
      <c r="BM109" s="244"/>
      <c r="BO109" s="220"/>
      <c r="BP109" s="220"/>
      <c r="BQ109" s="220"/>
      <c r="BR109" s="221"/>
      <c r="BS109" s="221"/>
      <c r="BT109" s="220"/>
      <c r="BU109" s="220"/>
      <c r="BV109" s="220"/>
      <c r="BW109" s="221"/>
      <c r="BX109" s="221"/>
      <c r="BY109" s="220"/>
      <c r="BZ109" s="220"/>
      <c r="CA109" s="220"/>
      <c r="CB109" s="221"/>
      <c r="CC109" s="221"/>
      <c r="CD109" s="220"/>
      <c r="CE109" s="220"/>
      <c r="CF109" s="220"/>
      <c r="CG109" s="221"/>
      <c r="CH109" s="221"/>
      <c r="CI109" s="223"/>
      <c r="CJ109" s="223"/>
      <c r="CK109" s="223"/>
      <c r="CL109" s="220"/>
      <c r="CM109" s="220"/>
      <c r="CN109" s="220"/>
      <c r="CO109" s="221"/>
      <c r="CP109" s="221"/>
      <c r="CQ109" s="220"/>
      <c r="CR109" s="220"/>
      <c r="CS109" s="220"/>
      <c r="CT109" s="221"/>
      <c r="CU109" s="221"/>
      <c r="CW109" s="219"/>
      <c r="CX109" s="221"/>
      <c r="CY109" s="219"/>
      <c r="CZ109" s="219"/>
      <c r="DA109" s="225"/>
      <c r="DB109" s="226"/>
      <c r="DC109" s="225">
        <f t="shared" si="91"/>
        <v>28.832999999999998</v>
      </c>
    </row>
    <row r="110" spans="4:107" ht="14.4" x14ac:dyDescent="0.3">
      <c r="D110" s="241"/>
      <c r="I110" s="168"/>
      <c r="K110" s="168"/>
      <c r="L110" s="168"/>
      <c r="M110" s="168"/>
      <c r="N110" s="168"/>
      <c r="O110" s="168"/>
      <c r="P110" s="168"/>
      <c r="Q110" s="168"/>
      <c r="S110" s="168"/>
      <c r="T110" s="168"/>
      <c r="X110" s="168"/>
      <c r="Y110" s="168"/>
      <c r="Z110" s="168"/>
      <c r="AA110" s="168"/>
      <c r="AC110" s="168"/>
      <c r="AG110" s="137" t="str">
        <f t="shared" ca="1" si="95"/>
        <v/>
      </c>
      <c r="AL110" s="137">
        <f t="shared" ca="1" si="87"/>
        <v>0</v>
      </c>
      <c r="AM110" s="168"/>
      <c r="AN110" s="137">
        <f t="shared" ca="1" si="94"/>
        <v>0</v>
      </c>
      <c r="AO110" s="137">
        <f t="shared" ca="1" si="94"/>
        <v>0</v>
      </c>
      <c r="AP110" s="137">
        <f t="shared" ca="1" si="94"/>
        <v>0</v>
      </c>
      <c r="AQ110" s="137">
        <f t="shared" ca="1" si="94"/>
        <v>0</v>
      </c>
      <c r="AR110" s="137">
        <f t="shared" ca="1" si="93"/>
        <v>0</v>
      </c>
      <c r="AS110" s="137">
        <f t="shared" ca="1" si="93"/>
        <v>0</v>
      </c>
      <c r="AT110" s="137">
        <f t="shared" ca="1" si="93"/>
        <v>0</v>
      </c>
      <c r="AU110" s="137">
        <f t="shared" ca="1" si="93"/>
        <v>0</v>
      </c>
      <c r="AV110" s="137">
        <f t="shared" ca="1" si="93"/>
        <v>0</v>
      </c>
      <c r="AW110" s="137">
        <f t="shared" ca="1" si="93"/>
        <v>0</v>
      </c>
      <c r="AX110" s="137">
        <f t="shared" ca="1" si="93"/>
        <v>0</v>
      </c>
      <c r="AZ110" s="137">
        <f t="shared" ca="1" si="89"/>
        <v>0</v>
      </c>
      <c r="BA110" s="137">
        <f t="shared" ca="1" si="89"/>
        <v>0</v>
      </c>
      <c r="BB110" s="137">
        <f t="shared" ca="1" si="89"/>
        <v>0</v>
      </c>
      <c r="BC110" s="137">
        <f t="shared" ca="1" si="89"/>
        <v>0</v>
      </c>
      <c r="BE110" s="137">
        <f t="shared" ca="1" si="86"/>
        <v>0</v>
      </c>
      <c r="BF110" s="137">
        <f t="shared" ca="1" si="86"/>
        <v>0</v>
      </c>
      <c r="BH110" s="137">
        <f t="shared" ca="1" si="90"/>
        <v>0</v>
      </c>
      <c r="BK110" s="243"/>
      <c r="BL110" s="243"/>
      <c r="BM110" s="244"/>
      <c r="BO110" s="220"/>
      <c r="BP110" s="220"/>
      <c r="BQ110" s="220"/>
      <c r="BR110" s="221"/>
      <c r="BS110" s="221"/>
      <c r="BT110" s="220"/>
      <c r="BU110" s="220"/>
      <c r="BV110" s="220"/>
      <c r="BW110" s="221"/>
      <c r="BX110" s="221"/>
      <c r="BY110" s="220"/>
      <c r="BZ110" s="220"/>
      <c r="CA110" s="220"/>
      <c r="CB110" s="221"/>
      <c r="CC110" s="221"/>
      <c r="CD110" s="220"/>
      <c r="CE110" s="220"/>
      <c r="CF110" s="220"/>
      <c r="CG110" s="221"/>
      <c r="CH110" s="221"/>
      <c r="CI110" s="223"/>
      <c r="CJ110" s="223"/>
      <c r="CK110" s="223"/>
      <c r="CL110" s="220"/>
      <c r="CM110" s="220"/>
      <c r="CN110" s="220"/>
      <c r="CO110" s="221"/>
      <c r="CP110" s="221"/>
      <c r="CQ110" s="220"/>
      <c r="CR110" s="220"/>
      <c r="CS110" s="220"/>
      <c r="CT110" s="221"/>
      <c r="CU110" s="221"/>
      <c r="CW110" s="219"/>
      <c r="CX110" s="221"/>
      <c r="CY110" s="219"/>
      <c r="CZ110" s="219"/>
      <c r="DA110" s="225"/>
      <c r="DB110" s="226"/>
      <c r="DC110" s="225">
        <f t="shared" si="91"/>
        <v>28.832999999999998</v>
      </c>
    </row>
    <row r="111" spans="4:107" ht="14.4" x14ac:dyDescent="0.3">
      <c r="D111" s="241"/>
      <c r="I111" s="168"/>
      <c r="K111" s="168"/>
      <c r="L111" s="168"/>
      <c r="M111" s="168"/>
      <c r="N111" s="168"/>
      <c r="O111" s="168"/>
      <c r="P111" s="168"/>
      <c r="Q111" s="168"/>
      <c r="S111" s="168"/>
      <c r="T111" s="168"/>
      <c r="X111" s="168"/>
      <c r="Y111" s="168"/>
      <c r="Z111" s="168"/>
      <c r="AA111" s="168"/>
      <c r="AC111" s="168"/>
      <c r="AG111" s="137" t="str">
        <f t="shared" ca="1" si="95"/>
        <v/>
      </c>
      <c r="AL111" s="137">
        <f t="shared" ca="1" si="87"/>
        <v>0</v>
      </c>
      <c r="AM111" s="168"/>
      <c r="AN111" s="137">
        <f t="shared" ca="1" si="94"/>
        <v>0</v>
      </c>
      <c r="AO111" s="137">
        <f t="shared" ca="1" si="94"/>
        <v>0</v>
      </c>
      <c r="AP111" s="137">
        <f t="shared" ca="1" si="94"/>
        <v>0</v>
      </c>
      <c r="AQ111" s="137">
        <f t="shared" ca="1" si="94"/>
        <v>0</v>
      </c>
      <c r="AR111" s="137">
        <f t="shared" ca="1" si="93"/>
        <v>0</v>
      </c>
      <c r="AS111" s="137">
        <f t="shared" ca="1" si="93"/>
        <v>0</v>
      </c>
      <c r="AT111" s="137">
        <f t="shared" ca="1" si="93"/>
        <v>0</v>
      </c>
      <c r="AU111" s="137">
        <f t="shared" ca="1" si="93"/>
        <v>0</v>
      </c>
      <c r="AV111" s="137">
        <f t="shared" ca="1" si="93"/>
        <v>0</v>
      </c>
      <c r="AW111" s="137">
        <f t="shared" ca="1" si="93"/>
        <v>0</v>
      </c>
      <c r="AX111" s="137">
        <f t="shared" ca="1" si="93"/>
        <v>0</v>
      </c>
      <c r="AZ111" s="137">
        <f t="shared" ca="1" si="89"/>
        <v>0</v>
      </c>
      <c r="BA111" s="137">
        <f t="shared" ca="1" si="89"/>
        <v>0</v>
      </c>
      <c r="BB111" s="137">
        <f t="shared" ca="1" si="89"/>
        <v>0</v>
      </c>
      <c r="BC111" s="137">
        <f t="shared" ca="1" si="89"/>
        <v>0</v>
      </c>
      <c r="BE111" s="137">
        <f t="shared" ca="1" si="86"/>
        <v>0</v>
      </c>
      <c r="BF111" s="137">
        <f t="shared" ca="1" si="86"/>
        <v>0</v>
      </c>
      <c r="BH111" s="137">
        <f t="shared" ca="1" si="90"/>
        <v>0</v>
      </c>
      <c r="BK111" s="243"/>
      <c r="BL111" s="243"/>
      <c r="BM111" s="244"/>
      <c r="BO111" s="220"/>
      <c r="BP111" s="220"/>
      <c r="BQ111" s="220"/>
      <c r="BR111" s="221"/>
      <c r="BS111" s="221"/>
      <c r="BT111" s="220"/>
      <c r="BU111" s="220"/>
      <c r="BV111" s="220"/>
      <c r="BW111" s="221"/>
      <c r="BX111" s="221"/>
      <c r="BY111" s="220"/>
      <c r="BZ111" s="220"/>
      <c r="CA111" s="220"/>
      <c r="CB111" s="221"/>
      <c r="CC111" s="221"/>
      <c r="CD111" s="220"/>
      <c r="CE111" s="220"/>
      <c r="CF111" s="220"/>
      <c r="CG111" s="221"/>
      <c r="CH111" s="221"/>
      <c r="CI111" s="223"/>
      <c r="CJ111" s="223"/>
      <c r="CK111" s="223"/>
      <c r="CL111" s="220"/>
      <c r="CM111" s="220"/>
      <c r="CN111" s="220"/>
      <c r="CO111" s="221"/>
      <c r="CP111" s="221"/>
      <c r="CQ111" s="220"/>
      <c r="CR111" s="220"/>
      <c r="CS111" s="220"/>
      <c r="CT111" s="221"/>
      <c r="CU111" s="221"/>
      <c r="CW111" s="219"/>
      <c r="CX111" s="221"/>
      <c r="CY111" s="219"/>
      <c r="CZ111" s="219"/>
      <c r="DA111" s="225"/>
      <c r="DB111" s="226"/>
      <c r="DC111" s="225">
        <f t="shared" si="91"/>
        <v>28.832999999999998</v>
      </c>
    </row>
    <row r="112" spans="4:107" ht="14.4" x14ac:dyDescent="0.3">
      <c r="D112" s="241"/>
      <c r="I112" s="168"/>
      <c r="K112" s="168"/>
      <c r="L112" s="168"/>
      <c r="M112" s="168"/>
      <c r="N112" s="168"/>
      <c r="O112" s="168"/>
      <c r="P112" s="168"/>
      <c r="Q112" s="168"/>
      <c r="S112" s="168"/>
      <c r="T112" s="168"/>
      <c r="X112" s="168"/>
      <c r="Y112" s="168"/>
      <c r="Z112" s="168"/>
      <c r="AA112" s="168"/>
      <c r="AC112" s="168"/>
      <c r="AG112" s="137" t="str">
        <f t="shared" ca="1" si="95"/>
        <v/>
      </c>
      <c r="AL112" s="137">
        <f t="shared" ca="1" si="87"/>
        <v>0</v>
      </c>
      <c r="AM112" s="168"/>
      <c r="AN112" s="137">
        <f t="shared" ca="1" si="94"/>
        <v>0</v>
      </c>
      <c r="AO112" s="137">
        <f t="shared" ca="1" si="94"/>
        <v>0</v>
      </c>
      <c r="AP112" s="137">
        <f t="shared" ca="1" si="94"/>
        <v>0</v>
      </c>
      <c r="AQ112" s="137">
        <f t="shared" ca="1" si="94"/>
        <v>0</v>
      </c>
      <c r="AR112" s="137">
        <f t="shared" ca="1" si="93"/>
        <v>0</v>
      </c>
      <c r="AS112" s="137">
        <f t="shared" ca="1" si="93"/>
        <v>0</v>
      </c>
      <c r="AT112" s="137">
        <f t="shared" ca="1" si="93"/>
        <v>0</v>
      </c>
      <c r="AU112" s="137">
        <f t="shared" ca="1" si="93"/>
        <v>0</v>
      </c>
      <c r="AV112" s="137">
        <f t="shared" ca="1" si="93"/>
        <v>0</v>
      </c>
      <c r="AW112" s="137">
        <f t="shared" ca="1" si="93"/>
        <v>0</v>
      </c>
      <c r="AX112" s="137">
        <f t="shared" ca="1" si="93"/>
        <v>0</v>
      </c>
      <c r="AZ112" s="137">
        <f t="shared" ca="1" si="89"/>
        <v>0</v>
      </c>
      <c r="BA112" s="137">
        <f t="shared" ca="1" si="89"/>
        <v>0</v>
      </c>
      <c r="BB112" s="137">
        <f t="shared" ca="1" si="89"/>
        <v>0</v>
      </c>
      <c r="BC112" s="137">
        <f t="shared" ca="1" si="89"/>
        <v>0</v>
      </c>
      <c r="BE112" s="137">
        <f t="shared" ca="1" si="86"/>
        <v>0</v>
      </c>
      <c r="BF112" s="137">
        <f t="shared" ca="1" si="86"/>
        <v>0</v>
      </c>
      <c r="BH112" s="137">
        <f t="shared" ca="1" si="90"/>
        <v>0</v>
      </c>
      <c r="BK112" s="243"/>
      <c r="BL112" s="243"/>
      <c r="BM112" s="244"/>
      <c r="BO112" s="220"/>
      <c r="BP112" s="220"/>
      <c r="BQ112" s="220"/>
      <c r="BR112" s="221"/>
      <c r="BS112" s="221"/>
      <c r="BT112" s="220"/>
      <c r="BU112" s="220"/>
      <c r="BV112" s="220"/>
      <c r="BW112" s="221"/>
      <c r="BX112" s="221"/>
      <c r="BY112" s="220"/>
      <c r="BZ112" s="220"/>
      <c r="CA112" s="220"/>
      <c r="CB112" s="221"/>
      <c r="CC112" s="221"/>
      <c r="CD112" s="220"/>
      <c r="CE112" s="220"/>
      <c r="CF112" s="220"/>
      <c r="CG112" s="221"/>
      <c r="CH112" s="221"/>
      <c r="CI112" s="223"/>
      <c r="CJ112" s="223"/>
      <c r="CK112" s="223"/>
      <c r="CL112" s="220"/>
      <c r="CM112" s="220"/>
      <c r="CN112" s="220"/>
      <c r="CO112" s="221"/>
      <c r="CP112" s="221"/>
      <c r="CQ112" s="220"/>
      <c r="CR112" s="220"/>
      <c r="CS112" s="220"/>
      <c r="CT112" s="221"/>
      <c r="CU112" s="221"/>
      <c r="CW112" s="219"/>
      <c r="CX112" s="221"/>
      <c r="CY112" s="219"/>
      <c r="CZ112" s="219"/>
      <c r="DA112" s="225"/>
      <c r="DB112" s="226"/>
      <c r="DC112" s="225">
        <f t="shared" si="91"/>
        <v>28.832999999999998</v>
      </c>
    </row>
    <row r="113" spans="4:107" ht="14.4" x14ac:dyDescent="0.3">
      <c r="D113" s="241"/>
      <c r="I113" s="168"/>
      <c r="K113" s="168"/>
      <c r="L113" s="168"/>
      <c r="M113" s="168"/>
      <c r="N113" s="168"/>
      <c r="O113" s="168"/>
      <c r="P113" s="168"/>
      <c r="Q113" s="168"/>
      <c r="S113" s="168"/>
      <c r="T113" s="168"/>
      <c r="X113" s="168"/>
      <c r="Y113" s="168"/>
      <c r="Z113" s="168"/>
      <c r="AA113" s="168"/>
      <c r="AC113" s="168"/>
      <c r="AG113" s="137" t="str">
        <f t="shared" ca="1" si="95"/>
        <v/>
      </c>
      <c r="AL113" s="137">
        <f t="shared" ca="1" si="87"/>
        <v>0</v>
      </c>
      <c r="AM113" s="168"/>
      <c r="AN113" s="137">
        <f t="shared" ca="1" si="94"/>
        <v>0</v>
      </c>
      <c r="AO113" s="137">
        <f t="shared" ca="1" si="94"/>
        <v>0</v>
      </c>
      <c r="AP113" s="137">
        <f t="shared" ca="1" si="94"/>
        <v>0</v>
      </c>
      <c r="AQ113" s="137">
        <f t="shared" ca="1" si="94"/>
        <v>0</v>
      </c>
      <c r="AR113" s="137">
        <f t="shared" ca="1" si="93"/>
        <v>0</v>
      </c>
      <c r="AS113" s="137">
        <f t="shared" ca="1" si="93"/>
        <v>0</v>
      </c>
      <c r="AT113" s="137">
        <f t="shared" ca="1" si="93"/>
        <v>0</v>
      </c>
      <c r="AU113" s="137">
        <f t="shared" ca="1" si="93"/>
        <v>0</v>
      </c>
      <c r="AV113" s="137">
        <f t="shared" ca="1" si="93"/>
        <v>0</v>
      </c>
      <c r="AW113" s="137">
        <f t="shared" ca="1" si="93"/>
        <v>0</v>
      </c>
      <c r="AX113" s="137">
        <f t="shared" ca="1" si="93"/>
        <v>0</v>
      </c>
      <c r="AZ113" s="137">
        <f t="shared" ca="1" si="89"/>
        <v>0</v>
      </c>
      <c r="BA113" s="137">
        <f t="shared" ca="1" si="89"/>
        <v>0</v>
      </c>
      <c r="BB113" s="137">
        <f t="shared" ca="1" si="89"/>
        <v>0</v>
      </c>
      <c r="BC113" s="137">
        <f t="shared" ca="1" si="89"/>
        <v>0</v>
      </c>
      <c r="BE113" s="137">
        <f t="shared" ca="1" si="86"/>
        <v>0</v>
      </c>
      <c r="BF113" s="137">
        <f t="shared" ca="1" si="86"/>
        <v>0</v>
      </c>
      <c r="BH113" s="137">
        <f t="shared" ca="1" si="90"/>
        <v>0</v>
      </c>
      <c r="BK113" s="243"/>
      <c r="BL113" s="243"/>
      <c r="BM113" s="244"/>
      <c r="BO113" s="220"/>
      <c r="BP113" s="220"/>
      <c r="BQ113" s="220"/>
      <c r="BR113" s="221"/>
      <c r="BS113" s="221"/>
      <c r="BT113" s="220"/>
      <c r="BU113" s="220"/>
      <c r="BV113" s="220"/>
      <c r="BW113" s="221"/>
      <c r="BX113" s="221"/>
      <c r="BY113" s="220"/>
      <c r="BZ113" s="220"/>
      <c r="CA113" s="220"/>
      <c r="CB113" s="221"/>
      <c r="CC113" s="221"/>
      <c r="CD113" s="220"/>
      <c r="CE113" s="220"/>
      <c r="CF113" s="220"/>
      <c r="CG113" s="221"/>
      <c r="CH113" s="221"/>
      <c r="CI113" s="223"/>
      <c r="CJ113" s="223"/>
      <c r="CK113" s="223"/>
      <c r="CL113" s="220"/>
      <c r="CM113" s="220"/>
      <c r="CN113" s="220"/>
      <c r="CO113" s="221"/>
      <c r="CP113" s="221"/>
      <c r="CQ113" s="220"/>
      <c r="CR113" s="220"/>
      <c r="CS113" s="220"/>
      <c r="CT113" s="221"/>
      <c r="CU113" s="221"/>
      <c r="CW113" s="219"/>
      <c r="CX113" s="221"/>
      <c r="CY113" s="219"/>
      <c r="CZ113" s="219"/>
      <c r="DA113" s="225"/>
      <c r="DB113" s="226"/>
      <c r="DC113" s="225">
        <f t="shared" si="91"/>
        <v>28.832999999999998</v>
      </c>
    </row>
    <row r="114" spans="4:107" ht="14.4" x14ac:dyDescent="0.3">
      <c r="D114" s="241"/>
      <c r="I114" s="168"/>
      <c r="K114" s="168"/>
      <c r="L114" s="168"/>
      <c r="M114" s="168"/>
      <c r="N114" s="168"/>
      <c r="O114" s="168"/>
      <c r="P114" s="168"/>
      <c r="Q114" s="168"/>
      <c r="S114" s="168"/>
      <c r="T114" s="168"/>
      <c r="X114" s="168"/>
      <c r="Y114" s="168"/>
      <c r="Z114" s="168"/>
      <c r="AA114" s="168"/>
      <c r="AC114" s="168"/>
      <c r="AG114" s="137" t="str">
        <f t="shared" ca="1" si="95"/>
        <v/>
      </c>
      <c r="AL114" s="137">
        <f t="shared" ca="1" si="87"/>
        <v>0</v>
      </c>
      <c r="AM114" s="168"/>
      <c r="AN114" s="137">
        <f t="shared" ca="1" si="94"/>
        <v>0</v>
      </c>
      <c r="AO114" s="137">
        <f t="shared" ca="1" si="94"/>
        <v>0</v>
      </c>
      <c r="AP114" s="137">
        <f t="shared" ca="1" si="94"/>
        <v>0</v>
      </c>
      <c r="AQ114" s="137">
        <f t="shared" ca="1" si="94"/>
        <v>0</v>
      </c>
      <c r="AR114" s="137">
        <f t="shared" ca="1" si="93"/>
        <v>0</v>
      </c>
      <c r="AS114" s="137">
        <f t="shared" ca="1" si="93"/>
        <v>0</v>
      </c>
      <c r="AT114" s="137">
        <f t="shared" ca="1" si="93"/>
        <v>0</v>
      </c>
      <c r="AU114" s="137">
        <f t="shared" ca="1" si="93"/>
        <v>0</v>
      </c>
      <c r="AV114" s="137">
        <f t="shared" ca="1" si="93"/>
        <v>0</v>
      </c>
      <c r="AW114" s="137">
        <f t="shared" ca="1" si="93"/>
        <v>0</v>
      </c>
      <c r="AX114" s="137">
        <f t="shared" ca="1" si="93"/>
        <v>0</v>
      </c>
      <c r="AZ114" s="137">
        <f t="shared" ca="1" si="89"/>
        <v>0</v>
      </c>
      <c r="BA114" s="137">
        <f t="shared" ca="1" si="89"/>
        <v>0</v>
      </c>
      <c r="BB114" s="137">
        <f t="shared" ca="1" si="89"/>
        <v>0</v>
      </c>
      <c r="BC114" s="137">
        <f t="shared" ca="1" si="89"/>
        <v>0</v>
      </c>
      <c r="BE114" s="137">
        <f t="shared" ca="1" si="86"/>
        <v>0</v>
      </c>
      <c r="BF114" s="137">
        <f t="shared" ca="1" si="86"/>
        <v>0</v>
      </c>
      <c r="BH114" s="137">
        <f t="shared" ca="1" si="90"/>
        <v>0</v>
      </c>
      <c r="BK114" s="243"/>
      <c r="BL114" s="243"/>
      <c r="BM114" s="244"/>
      <c r="BO114" s="220"/>
      <c r="BP114" s="220"/>
      <c r="BQ114" s="220"/>
      <c r="BR114" s="221"/>
      <c r="BS114" s="221"/>
      <c r="BT114" s="220"/>
      <c r="BU114" s="220"/>
      <c r="BV114" s="220"/>
      <c r="BW114" s="221"/>
      <c r="BX114" s="221"/>
      <c r="BY114" s="220"/>
      <c r="BZ114" s="220"/>
      <c r="CA114" s="220"/>
      <c r="CB114" s="221"/>
      <c r="CC114" s="221"/>
      <c r="CD114" s="220"/>
      <c r="CE114" s="220"/>
      <c r="CF114" s="220"/>
      <c r="CG114" s="221"/>
      <c r="CH114" s="221"/>
      <c r="CI114" s="223"/>
      <c r="CJ114" s="223"/>
      <c r="CK114" s="223"/>
      <c r="CL114" s="220"/>
      <c r="CM114" s="220"/>
      <c r="CN114" s="220"/>
      <c r="CO114" s="221"/>
      <c r="CP114" s="221"/>
      <c r="CQ114" s="220"/>
      <c r="CR114" s="220"/>
      <c r="CS114" s="220"/>
      <c r="CT114" s="221"/>
      <c r="CU114" s="221"/>
      <c r="CW114" s="219"/>
      <c r="CX114" s="221"/>
      <c r="CY114" s="219"/>
      <c r="CZ114" s="219"/>
      <c r="DA114" s="225"/>
      <c r="DB114" s="226"/>
      <c r="DC114" s="225">
        <f t="shared" si="91"/>
        <v>28.832999999999998</v>
      </c>
    </row>
    <row r="115" spans="4:107" ht="14.4" x14ac:dyDescent="0.3">
      <c r="D115" s="241"/>
      <c r="I115" s="168"/>
      <c r="K115" s="168"/>
      <c r="L115" s="168"/>
      <c r="M115" s="168"/>
      <c r="N115" s="168"/>
      <c r="O115" s="168"/>
      <c r="P115" s="168"/>
      <c r="Q115" s="168"/>
      <c r="S115" s="168"/>
      <c r="T115" s="168"/>
      <c r="X115" s="168"/>
      <c r="Y115" s="168"/>
      <c r="Z115" s="168"/>
      <c r="AA115" s="168"/>
      <c r="AC115" s="168"/>
      <c r="AG115" s="137" t="str">
        <f t="shared" ca="1" si="95"/>
        <v/>
      </c>
      <c r="AL115" s="137">
        <f t="shared" ca="1" si="87"/>
        <v>0</v>
      </c>
      <c r="AM115" s="168"/>
      <c r="AN115" s="137">
        <f t="shared" ca="1" si="94"/>
        <v>0</v>
      </c>
      <c r="AO115" s="137">
        <f t="shared" ca="1" si="94"/>
        <v>0</v>
      </c>
      <c r="AP115" s="137">
        <f t="shared" ca="1" si="94"/>
        <v>0</v>
      </c>
      <c r="AQ115" s="137">
        <f t="shared" ca="1" si="94"/>
        <v>0</v>
      </c>
      <c r="AR115" s="137">
        <f t="shared" ca="1" si="93"/>
        <v>0</v>
      </c>
      <c r="AS115" s="137">
        <f t="shared" ca="1" si="93"/>
        <v>0</v>
      </c>
      <c r="AT115" s="137">
        <f t="shared" ca="1" si="93"/>
        <v>0</v>
      </c>
      <c r="AU115" s="137">
        <f t="shared" ca="1" si="93"/>
        <v>0</v>
      </c>
      <c r="AV115" s="137">
        <f t="shared" ca="1" si="93"/>
        <v>0</v>
      </c>
      <c r="AW115" s="137">
        <f t="shared" ca="1" si="93"/>
        <v>0</v>
      </c>
      <c r="AX115" s="137">
        <f t="shared" ca="1" si="93"/>
        <v>0</v>
      </c>
      <c r="AZ115" s="137">
        <f t="shared" ca="1" si="89"/>
        <v>0</v>
      </c>
      <c r="BA115" s="137">
        <f t="shared" ca="1" si="89"/>
        <v>0</v>
      </c>
      <c r="BB115" s="137">
        <f t="shared" ca="1" si="89"/>
        <v>0</v>
      </c>
      <c r="BC115" s="137">
        <f t="shared" ca="1" si="89"/>
        <v>0</v>
      </c>
      <c r="BE115" s="137">
        <f t="shared" ca="1" si="86"/>
        <v>0</v>
      </c>
      <c r="BF115" s="137">
        <f t="shared" ca="1" si="86"/>
        <v>0</v>
      </c>
      <c r="BH115" s="137">
        <f t="shared" ca="1" si="90"/>
        <v>0</v>
      </c>
      <c r="BK115" s="243"/>
      <c r="BL115" s="243"/>
      <c r="BM115" s="244"/>
      <c r="BO115" s="220"/>
      <c r="BP115" s="220"/>
      <c r="BQ115" s="220"/>
      <c r="BR115" s="221"/>
      <c r="BS115" s="221"/>
      <c r="BT115" s="220"/>
      <c r="BU115" s="220"/>
      <c r="BV115" s="220"/>
      <c r="BW115" s="221"/>
      <c r="BX115" s="221"/>
      <c r="BY115" s="220"/>
      <c r="BZ115" s="220"/>
      <c r="CA115" s="220"/>
      <c r="CB115" s="221"/>
      <c r="CC115" s="221"/>
      <c r="CD115" s="220"/>
      <c r="CE115" s="220"/>
      <c r="CF115" s="220"/>
      <c r="CG115" s="221"/>
      <c r="CH115" s="221"/>
      <c r="CI115" s="223"/>
      <c r="CJ115" s="223"/>
      <c r="CK115" s="223"/>
      <c r="CL115" s="220"/>
      <c r="CM115" s="220"/>
      <c r="CN115" s="220"/>
      <c r="CO115" s="221"/>
      <c r="CP115" s="221"/>
      <c r="CQ115" s="220"/>
      <c r="CR115" s="220"/>
      <c r="CS115" s="220"/>
      <c r="CT115" s="221"/>
      <c r="CU115" s="221"/>
      <c r="CW115" s="219"/>
      <c r="CX115" s="221"/>
      <c r="CY115" s="219"/>
      <c r="CZ115" s="219"/>
      <c r="DA115" s="225"/>
      <c r="DB115" s="226"/>
      <c r="DC115" s="225">
        <f t="shared" si="91"/>
        <v>28.832999999999998</v>
      </c>
    </row>
    <row r="116" spans="4:107" ht="14.4" x14ac:dyDescent="0.3">
      <c r="D116" s="241"/>
      <c r="I116" s="168"/>
      <c r="K116" s="168"/>
      <c r="L116" s="168"/>
      <c r="M116" s="168"/>
      <c r="N116" s="168"/>
      <c r="O116" s="168"/>
      <c r="P116" s="168"/>
      <c r="Q116" s="168"/>
      <c r="S116" s="168"/>
      <c r="T116" s="168"/>
      <c r="X116" s="168"/>
      <c r="Y116" s="168"/>
      <c r="Z116" s="168"/>
      <c r="AA116" s="168"/>
      <c r="AC116" s="168"/>
      <c r="AG116" s="137" t="str">
        <f t="shared" ca="1" si="95"/>
        <v/>
      </c>
      <c r="AL116" s="137">
        <f t="shared" ca="1" si="87"/>
        <v>0</v>
      </c>
      <c r="AM116" s="168"/>
      <c r="AN116" s="137">
        <f t="shared" ca="1" si="94"/>
        <v>0</v>
      </c>
      <c r="AO116" s="137">
        <f t="shared" ca="1" si="94"/>
        <v>0</v>
      </c>
      <c r="AP116" s="137">
        <f t="shared" ca="1" si="94"/>
        <v>0</v>
      </c>
      <c r="AQ116" s="137">
        <f t="shared" ca="1" si="94"/>
        <v>0</v>
      </c>
      <c r="AR116" s="137">
        <f t="shared" ca="1" si="93"/>
        <v>0</v>
      </c>
      <c r="AS116" s="137">
        <f t="shared" ca="1" si="93"/>
        <v>0</v>
      </c>
      <c r="AT116" s="137">
        <f t="shared" ca="1" si="93"/>
        <v>0</v>
      </c>
      <c r="AU116" s="137">
        <f t="shared" ca="1" si="93"/>
        <v>0</v>
      </c>
      <c r="AV116" s="137">
        <f t="shared" ca="1" si="93"/>
        <v>0</v>
      </c>
      <c r="AW116" s="137">
        <f t="shared" ca="1" si="93"/>
        <v>0</v>
      </c>
      <c r="AX116" s="137">
        <f t="shared" ca="1" si="93"/>
        <v>0</v>
      </c>
      <c r="AZ116" s="137">
        <f t="shared" ca="1" si="89"/>
        <v>0</v>
      </c>
      <c r="BA116" s="137">
        <f t="shared" ca="1" si="89"/>
        <v>0</v>
      </c>
      <c r="BB116" s="137">
        <f t="shared" ca="1" si="89"/>
        <v>0</v>
      </c>
      <c r="BC116" s="137">
        <f t="shared" ca="1" si="89"/>
        <v>0</v>
      </c>
      <c r="BE116" s="137">
        <f t="shared" ca="1" si="86"/>
        <v>0</v>
      </c>
      <c r="BF116" s="137">
        <f t="shared" ca="1" si="86"/>
        <v>0</v>
      </c>
      <c r="BH116" s="137">
        <f t="shared" ca="1" si="90"/>
        <v>0</v>
      </c>
      <c r="BK116" s="243"/>
      <c r="BL116" s="243"/>
      <c r="BM116" s="244"/>
      <c r="BO116" s="220"/>
      <c r="BP116" s="220"/>
      <c r="BQ116" s="220"/>
      <c r="BR116" s="221"/>
      <c r="BS116" s="221"/>
      <c r="BT116" s="220"/>
      <c r="BU116" s="220"/>
      <c r="BV116" s="220"/>
      <c r="BW116" s="221"/>
      <c r="BX116" s="221"/>
      <c r="BY116" s="220"/>
      <c r="BZ116" s="220"/>
      <c r="CA116" s="220"/>
      <c r="CB116" s="221"/>
      <c r="CC116" s="221"/>
      <c r="CD116" s="220"/>
      <c r="CE116" s="220"/>
      <c r="CF116" s="220"/>
      <c r="CG116" s="221"/>
      <c r="CH116" s="221"/>
      <c r="CI116" s="223"/>
      <c r="CJ116" s="223"/>
      <c r="CK116" s="223"/>
      <c r="CL116" s="220"/>
      <c r="CM116" s="220"/>
      <c r="CN116" s="220"/>
      <c r="CO116" s="221"/>
      <c r="CP116" s="221"/>
      <c r="CQ116" s="220"/>
      <c r="CR116" s="220"/>
      <c r="CS116" s="220"/>
      <c r="CT116" s="221"/>
      <c r="CU116" s="221"/>
      <c r="CW116" s="219"/>
      <c r="CX116" s="221"/>
      <c r="CY116" s="219"/>
      <c r="CZ116" s="219"/>
      <c r="DA116" s="225"/>
      <c r="DB116" s="226"/>
      <c r="DC116" s="225">
        <f t="shared" si="91"/>
        <v>28.832999999999998</v>
      </c>
    </row>
    <row r="117" spans="4:107" ht="14.4" x14ac:dyDescent="0.3">
      <c r="D117" s="241"/>
      <c r="I117" s="168"/>
      <c r="K117" s="168"/>
      <c r="L117" s="168"/>
      <c r="M117" s="168"/>
      <c r="N117" s="168"/>
      <c r="O117" s="168"/>
      <c r="P117" s="168"/>
      <c r="Q117" s="168"/>
      <c r="S117" s="168"/>
      <c r="T117" s="168"/>
      <c r="X117" s="168"/>
      <c r="Y117" s="168"/>
      <c r="Z117" s="168"/>
      <c r="AA117" s="168"/>
      <c r="AC117" s="168"/>
      <c r="AG117" s="137" t="str">
        <f t="shared" ca="1" si="95"/>
        <v/>
      </c>
      <c r="AL117" s="137">
        <f t="shared" ca="1" si="87"/>
        <v>0</v>
      </c>
      <c r="AM117" s="168"/>
      <c r="AN117" s="137">
        <f t="shared" ca="1" si="94"/>
        <v>0</v>
      </c>
      <c r="AO117" s="137">
        <f t="shared" ca="1" si="94"/>
        <v>0</v>
      </c>
      <c r="AP117" s="137">
        <f t="shared" ca="1" si="94"/>
        <v>0</v>
      </c>
      <c r="AQ117" s="137">
        <f t="shared" ca="1" si="94"/>
        <v>0</v>
      </c>
      <c r="AR117" s="137">
        <f t="shared" ca="1" si="93"/>
        <v>0</v>
      </c>
      <c r="AS117" s="137">
        <f t="shared" ca="1" si="93"/>
        <v>0</v>
      </c>
      <c r="AT117" s="137">
        <f t="shared" ca="1" si="93"/>
        <v>0</v>
      </c>
      <c r="AU117" s="137">
        <f t="shared" ca="1" si="93"/>
        <v>0</v>
      </c>
      <c r="AV117" s="137">
        <f t="shared" ca="1" si="93"/>
        <v>0</v>
      </c>
      <c r="AW117" s="137">
        <f t="shared" ca="1" si="93"/>
        <v>0</v>
      </c>
      <c r="AX117" s="137">
        <f t="shared" ca="1" si="93"/>
        <v>0</v>
      </c>
      <c r="AZ117" s="137">
        <f t="shared" ca="1" si="89"/>
        <v>0</v>
      </c>
      <c r="BA117" s="137">
        <f t="shared" ca="1" si="89"/>
        <v>0</v>
      </c>
      <c r="BB117" s="137">
        <f t="shared" ca="1" si="89"/>
        <v>0</v>
      </c>
      <c r="BC117" s="137">
        <f t="shared" ca="1" si="89"/>
        <v>0</v>
      </c>
      <c r="BE117" s="137">
        <f t="shared" ca="1" si="86"/>
        <v>0</v>
      </c>
      <c r="BF117" s="137">
        <f t="shared" ca="1" si="86"/>
        <v>0</v>
      </c>
      <c r="BH117" s="137">
        <f t="shared" ca="1" si="90"/>
        <v>0</v>
      </c>
      <c r="BK117" s="243"/>
      <c r="BL117" s="243"/>
      <c r="BM117" s="244"/>
      <c r="BO117" s="220"/>
      <c r="BP117" s="220"/>
      <c r="BQ117" s="220"/>
      <c r="BR117" s="221"/>
      <c r="BS117" s="221"/>
      <c r="BT117" s="220"/>
      <c r="BU117" s="220"/>
      <c r="BV117" s="220"/>
      <c r="BW117" s="221"/>
      <c r="BX117" s="221"/>
      <c r="BY117" s="220"/>
      <c r="BZ117" s="220"/>
      <c r="CA117" s="220"/>
      <c r="CB117" s="221"/>
      <c r="CC117" s="221"/>
      <c r="CD117" s="220"/>
      <c r="CE117" s="220"/>
      <c r="CF117" s="220"/>
      <c r="CG117" s="221"/>
      <c r="CH117" s="221"/>
      <c r="CI117" s="223"/>
      <c r="CJ117" s="223"/>
      <c r="CK117" s="223"/>
      <c r="CL117" s="220"/>
      <c r="CM117" s="220"/>
      <c r="CN117" s="220"/>
      <c r="CO117" s="221"/>
      <c r="CP117" s="221"/>
      <c r="CQ117" s="220"/>
      <c r="CR117" s="220"/>
      <c r="CS117" s="220"/>
      <c r="CT117" s="221"/>
      <c r="CU117" s="221"/>
      <c r="CW117" s="219"/>
      <c r="CX117" s="221"/>
      <c r="CY117" s="219"/>
      <c r="CZ117" s="219"/>
      <c r="DA117" s="225"/>
      <c r="DB117" s="226"/>
      <c r="DC117" s="225">
        <f t="shared" si="91"/>
        <v>28.832999999999998</v>
      </c>
    </row>
    <row r="118" spans="4:107" ht="14.4" x14ac:dyDescent="0.3">
      <c r="D118" s="241"/>
      <c r="I118" s="168"/>
      <c r="K118" s="168"/>
      <c r="L118" s="168"/>
      <c r="M118" s="168"/>
      <c r="N118" s="168"/>
      <c r="O118" s="168"/>
      <c r="P118" s="168"/>
      <c r="Q118" s="168"/>
      <c r="S118" s="168"/>
      <c r="T118" s="168"/>
      <c r="X118" s="168"/>
      <c r="Y118" s="168"/>
      <c r="Z118" s="168"/>
      <c r="AA118" s="168"/>
      <c r="AC118" s="168"/>
      <c r="AG118" s="137" t="str">
        <f t="shared" ca="1" si="95"/>
        <v/>
      </c>
      <c r="AL118" s="137">
        <f t="shared" ca="1" si="87"/>
        <v>0</v>
      </c>
      <c r="AM118" s="168"/>
      <c r="AN118" s="137">
        <f t="shared" ca="1" si="94"/>
        <v>0</v>
      </c>
      <c r="AO118" s="137">
        <f t="shared" ca="1" si="94"/>
        <v>0</v>
      </c>
      <c r="AP118" s="137">
        <f t="shared" ca="1" si="94"/>
        <v>0</v>
      </c>
      <c r="AQ118" s="137">
        <f t="shared" ca="1" si="94"/>
        <v>0</v>
      </c>
      <c r="AR118" s="137">
        <f t="shared" ca="1" si="93"/>
        <v>0</v>
      </c>
      <c r="AS118" s="137">
        <f t="shared" ca="1" si="93"/>
        <v>0</v>
      </c>
      <c r="AT118" s="137">
        <f t="shared" ca="1" si="93"/>
        <v>0</v>
      </c>
      <c r="AU118" s="137">
        <f t="shared" ca="1" si="93"/>
        <v>0</v>
      </c>
      <c r="AV118" s="137">
        <f t="shared" ca="1" si="93"/>
        <v>0</v>
      </c>
      <c r="AW118" s="137">
        <f t="shared" ca="1" si="93"/>
        <v>0</v>
      </c>
      <c r="AX118" s="137">
        <f t="shared" ca="1" si="93"/>
        <v>0</v>
      </c>
      <c r="AZ118" s="137">
        <f t="shared" ca="1" si="89"/>
        <v>0</v>
      </c>
      <c r="BA118" s="137">
        <f t="shared" ca="1" si="89"/>
        <v>0</v>
      </c>
      <c r="BB118" s="137">
        <f t="shared" ca="1" si="89"/>
        <v>0</v>
      </c>
      <c r="BC118" s="137">
        <f t="shared" ca="1" si="89"/>
        <v>0</v>
      </c>
      <c r="BE118" s="137">
        <f t="shared" ca="1" si="86"/>
        <v>0</v>
      </c>
      <c r="BF118" s="137">
        <f t="shared" ca="1" si="86"/>
        <v>0</v>
      </c>
      <c r="BH118" s="137">
        <f t="shared" ca="1" si="90"/>
        <v>0</v>
      </c>
      <c r="BK118" s="243"/>
      <c r="BL118" s="243"/>
      <c r="BM118" s="244"/>
      <c r="BO118" s="220"/>
      <c r="BP118" s="220"/>
      <c r="BQ118" s="220"/>
      <c r="BR118" s="221"/>
      <c r="BS118" s="221"/>
      <c r="BT118" s="220"/>
      <c r="BU118" s="220"/>
      <c r="BV118" s="220"/>
      <c r="BW118" s="221"/>
      <c r="BX118" s="221"/>
      <c r="BY118" s="220"/>
      <c r="BZ118" s="220"/>
      <c r="CA118" s="220"/>
      <c r="CB118" s="221"/>
      <c r="CC118" s="221"/>
      <c r="CD118" s="220"/>
      <c r="CE118" s="220"/>
      <c r="CF118" s="220"/>
      <c r="CG118" s="221"/>
      <c r="CH118" s="221"/>
      <c r="CI118" s="223"/>
      <c r="CJ118" s="223"/>
      <c r="CK118" s="223"/>
      <c r="CL118" s="220"/>
      <c r="CM118" s="220"/>
      <c r="CN118" s="220"/>
      <c r="CO118" s="221"/>
      <c r="CP118" s="221"/>
      <c r="CQ118" s="220"/>
      <c r="CR118" s="220"/>
      <c r="CS118" s="220"/>
      <c r="CT118" s="221"/>
      <c r="CU118" s="221"/>
      <c r="CW118" s="219"/>
      <c r="CX118" s="221"/>
      <c r="CY118" s="219"/>
      <c r="CZ118" s="219"/>
      <c r="DA118" s="225"/>
      <c r="DB118" s="226"/>
      <c r="DC118" s="225">
        <f t="shared" si="91"/>
        <v>28.832999999999998</v>
      </c>
    </row>
    <row r="119" spans="4:107" ht="14.4" x14ac:dyDescent="0.3">
      <c r="D119" s="241"/>
      <c r="I119" s="168"/>
      <c r="K119" s="168"/>
      <c r="L119" s="168"/>
      <c r="M119" s="168"/>
      <c r="N119" s="168"/>
      <c r="O119" s="168"/>
      <c r="P119" s="168"/>
      <c r="Q119" s="168"/>
      <c r="S119" s="168"/>
      <c r="T119" s="168"/>
      <c r="X119" s="168"/>
      <c r="Y119" s="168"/>
      <c r="Z119" s="168"/>
      <c r="AA119" s="168"/>
      <c r="AC119" s="168"/>
      <c r="AG119" s="137" t="str">
        <f t="shared" ca="1" si="95"/>
        <v/>
      </c>
      <c r="AL119" s="137">
        <f t="shared" ca="1" si="87"/>
        <v>0</v>
      </c>
      <c r="AM119" s="168"/>
      <c r="AN119" s="137">
        <f t="shared" ca="1" si="94"/>
        <v>0</v>
      </c>
      <c r="AO119" s="137">
        <f t="shared" ca="1" si="94"/>
        <v>0</v>
      </c>
      <c r="AP119" s="137">
        <f t="shared" ca="1" si="94"/>
        <v>0</v>
      </c>
      <c r="AQ119" s="137">
        <f t="shared" ca="1" si="94"/>
        <v>0</v>
      </c>
      <c r="AR119" s="137">
        <f t="shared" ca="1" si="93"/>
        <v>0</v>
      </c>
      <c r="AS119" s="137">
        <f t="shared" ca="1" si="93"/>
        <v>0</v>
      </c>
      <c r="AT119" s="137">
        <f t="shared" ca="1" si="93"/>
        <v>0</v>
      </c>
      <c r="AU119" s="137">
        <f t="shared" ca="1" si="93"/>
        <v>0</v>
      </c>
      <c r="AV119" s="137">
        <f t="shared" ca="1" si="93"/>
        <v>0</v>
      </c>
      <c r="AW119" s="137">
        <f t="shared" ca="1" si="93"/>
        <v>0</v>
      </c>
      <c r="AX119" s="137">
        <f t="shared" ca="1" si="93"/>
        <v>0</v>
      </c>
      <c r="AZ119" s="137">
        <f t="shared" ca="1" si="89"/>
        <v>0</v>
      </c>
      <c r="BA119" s="137">
        <f t="shared" ca="1" si="89"/>
        <v>0</v>
      </c>
      <c r="BB119" s="137">
        <f t="shared" ca="1" si="89"/>
        <v>0</v>
      </c>
      <c r="BC119" s="137">
        <f t="shared" ca="1" si="89"/>
        <v>0</v>
      </c>
      <c r="BE119" s="137">
        <f t="shared" ref="BE119:BF182" ca="1" si="96">ABS(INDIRECT(BE$5&amp;(CELL("row", BE119))))</f>
        <v>0</v>
      </c>
      <c r="BF119" s="137">
        <f t="shared" ca="1" si="96"/>
        <v>0</v>
      </c>
      <c r="BH119" s="137">
        <f t="shared" ca="1" si="90"/>
        <v>0</v>
      </c>
      <c r="BK119" s="243"/>
      <c r="BL119" s="243"/>
      <c r="BM119" s="244"/>
      <c r="BO119" s="220"/>
      <c r="BP119" s="220"/>
      <c r="BQ119" s="220"/>
      <c r="BR119" s="221"/>
      <c r="BS119" s="221"/>
      <c r="BT119" s="220"/>
      <c r="BU119" s="220"/>
      <c r="BV119" s="220"/>
      <c r="BW119" s="221"/>
      <c r="BX119" s="221"/>
      <c r="BY119" s="220"/>
      <c r="BZ119" s="220"/>
      <c r="CA119" s="220"/>
      <c r="CB119" s="221"/>
      <c r="CC119" s="221"/>
      <c r="CD119" s="220"/>
      <c r="CE119" s="220"/>
      <c r="CF119" s="220"/>
      <c r="CG119" s="221"/>
      <c r="CH119" s="221"/>
      <c r="CI119" s="223"/>
      <c r="CJ119" s="223"/>
      <c r="CK119" s="223"/>
      <c r="CL119" s="220"/>
      <c r="CM119" s="220"/>
      <c r="CN119" s="220"/>
      <c r="CO119" s="221"/>
      <c r="CP119" s="221"/>
      <c r="CQ119" s="220"/>
      <c r="CR119" s="220"/>
      <c r="CS119" s="220"/>
      <c r="CT119" s="221"/>
      <c r="CU119" s="221"/>
      <c r="CW119" s="219"/>
      <c r="CX119" s="221"/>
      <c r="CY119" s="219"/>
      <c r="CZ119" s="219"/>
      <c r="DA119" s="225"/>
      <c r="DB119" s="226"/>
      <c r="DC119" s="225">
        <f t="shared" si="91"/>
        <v>28.832999999999998</v>
      </c>
    </row>
    <row r="120" spans="4:107" ht="14.4" x14ac:dyDescent="0.3">
      <c r="D120" s="241"/>
      <c r="I120" s="168"/>
      <c r="K120" s="168"/>
      <c r="L120" s="168"/>
      <c r="M120" s="168"/>
      <c r="N120" s="168"/>
      <c r="O120" s="168"/>
      <c r="P120" s="168"/>
      <c r="Q120" s="168"/>
      <c r="S120" s="168"/>
      <c r="T120" s="168"/>
      <c r="X120" s="168"/>
      <c r="Y120" s="168"/>
      <c r="Z120" s="168"/>
      <c r="AA120" s="168"/>
      <c r="AC120" s="168"/>
      <c r="AG120" s="137" t="str">
        <f t="shared" ca="1" si="95"/>
        <v/>
      </c>
      <c r="AL120" s="137">
        <f t="shared" ca="1" si="87"/>
        <v>0</v>
      </c>
      <c r="AM120" s="168"/>
      <c r="AN120" s="137">
        <f t="shared" ca="1" si="94"/>
        <v>0</v>
      </c>
      <c r="AO120" s="137">
        <f t="shared" ca="1" si="94"/>
        <v>0</v>
      </c>
      <c r="AP120" s="137">
        <f t="shared" ca="1" si="94"/>
        <v>0</v>
      </c>
      <c r="AQ120" s="137">
        <f t="shared" ca="1" si="94"/>
        <v>0</v>
      </c>
      <c r="AR120" s="137">
        <f t="shared" ca="1" si="93"/>
        <v>0</v>
      </c>
      <c r="AS120" s="137">
        <f t="shared" ca="1" si="93"/>
        <v>0</v>
      </c>
      <c r="AT120" s="137">
        <f t="shared" ca="1" si="93"/>
        <v>0</v>
      </c>
      <c r="AU120" s="137">
        <f t="shared" ca="1" si="93"/>
        <v>0</v>
      </c>
      <c r="AV120" s="137">
        <f t="shared" ca="1" si="93"/>
        <v>0</v>
      </c>
      <c r="AW120" s="137">
        <f t="shared" ca="1" si="93"/>
        <v>0</v>
      </c>
      <c r="AX120" s="137">
        <f t="shared" ca="1" si="93"/>
        <v>0</v>
      </c>
      <c r="AZ120" s="137">
        <f t="shared" ca="1" si="89"/>
        <v>0</v>
      </c>
      <c r="BA120" s="137">
        <f t="shared" ca="1" si="89"/>
        <v>0</v>
      </c>
      <c r="BB120" s="137">
        <f t="shared" ca="1" si="89"/>
        <v>0</v>
      </c>
      <c r="BC120" s="137">
        <f t="shared" ref="BC120:BC183" ca="1" si="97">ABS(INDIRECT(BC$5&amp;(CELL("row", BC120))))</f>
        <v>0</v>
      </c>
      <c r="BE120" s="137">
        <f t="shared" ca="1" si="96"/>
        <v>0</v>
      </c>
      <c r="BF120" s="137">
        <f t="shared" ca="1" si="96"/>
        <v>0</v>
      </c>
      <c r="BH120" s="137">
        <f t="shared" ca="1" si="90"/>
        <v>0</v>
      </c>
      <c r="BK120" s="243"/>
      <c r="BL120" s="243"/>
      <c r="BM120" s="244"/>
      <c r="BO120" s="220"/>
      <c r="BP120" s="220"/>
      <c r="BQ120" s="220"/>
      <c r="BR120" s="221"/>
      <c r="BS120" s="221"/>
      <c r="BT120" s="220"/>
      <c r="BU120" s="220"/>
      <c r="BV120" s="220"/>
      <c r="BW120" s="221"/>
      <c r="BX120" s="221"/>
      <c r="BY120" s="220"/>
      <c r="BZ120" s="220"/>
      <c r="CA120" s="220"/>
      <c r="CB120" s="221"/>
      <c r="CC120" s="221"/>
      <c r="CD120" s="220"/>
      <c r="CE120" s="220"/>
      <c r="CF120" s="220"/>
      <c r="CG120" s="221"/>
      <c r="CH120" s="221"/>
      <c r="CI120" s="223"/>
      <c r="CJ120" s="223"/>
      <c r="CK120" s="223"/>
      <c r="CL120" s="220"/>
      <c r="CM120" s="220"/>
      <c r="CN120" s="220"/>
      <c r="CO120" s="221"/>
      <c r="CP120" s="221"/>
      <c r="CQ120" s="220"/>
      <c r="CR120" s="220"/>
      <c r="CS120" s="220"/>
      <c r="CT120" s="221"/>
      <c r="CU120" s="221"/>
      <c r="CW120" s="219"/>
      <c r="CX120" s="221"/>
      <c r="CY120" s="219"/>
      <c r="CZ120" s="219"/>
      <c r="DA120" s="225"/>
      <c r="DB120" s="226"/>
      <c r="DC120" s="225">
        <f t="shared" si="91"/>
        <v>28.832999999999998</v>
      </c>
    </row>
    <row r="121" spans="4:107" ht="14.4" x14ac:dyDescent="0.3">
      <c r="D121" s="241"/>
      <c r="I121" s="168"/>
      <c r="K121" s="168"/>
      <c r="L121" s="168"/>
      <c r="M121" s="168"/>
      <c r="N121" s="168"/>
      <c r="O121" s="168"/>
      <c r="P121" s="168"/>
      <c r="Q121" s="168"/>
      <c r="S121" s="168"/>
      <c r="T121" s="168"/>
      <c r="X121" s="168"/>
      <c r="Y121" s="168"/>
      <c r="Z121" s="168"/>
      <c r="AA121" s="168"/>
      <c r="AC121" s="168"/>
      <c r="AG121" s="137" t="str">
        <f t="shared" ca="1" si="95"/>
        <v/>
      </c>
      <c r="AL121" s="137">
        <f t="shared" ref="AL121:AL184" ca="1" si="98">INDIRECT(AL$5&amp;(CELL("row", AL121)))</f>
        <v>0</v>
      </c>
      <c r="AM121" s="168"/>
      <c r="AN121" s="137">
        <f t="shared" ca="1" si="94"/>
        <v>0</v>
      </c>
      <c r="AO121" s="137">
        <f t="shared" ca="1" si="94"/>
        <v>0</v>
      </c>
      <c r="AP121" s="137">
        <f t="shared" ca="1" si="94"/>
        <v>0</v>
      </c>
      <c r="AQ121" s="137">
        <f t="shared" ca="1" si="94"/>
        <v>0</v>
      </c>
      <c r="AR121" s="137">
        <f t="shared" ca="1" si="93"/>
        <v>0</v>
      </c>
      <c r="AS121" s="137">
        <f t="shared" ca="1" si="93"/>
        <v>0</v>
      </c>
      <c r="AT121" s="137">
        <f t="shared" ca="1" si="93"/>
        <v>0</v>
      </c>
      <c r="AU121" s="137">
        <f t="shared" ca="1" si="93"/>
        <v>0</v>
      </c>
      <c r="AV121" s="137">
        <f t="shared" ca="1" si="93"/>
        <v>0</v>
      </c>
      <c r="AW121" s="137">
        <f t="shared" ca="1" si="93"/>
        <v>0</v>
      </c>
      <c r="AX121" s="137">
        <f t="shared" ca="1" si="93"/>
        <v>0</v>
      </c>
      <c r="AZ121" s="137">
        <f t="shared" ref="AZ121:BC184" ca="1" si="99">ABS(INDIRECT(AZ$5&amp;(CELL("row", AZ121))))</f>
        <v>0</v>
      </c>
      <c r="BA121" s="137">
        <f t="shared" ca="1" si="99"/>
        <v>0</v>
      </c>
      <c r="BB121" s="137">
        <f t="shared" ca="1" si="99"/>
        <v>0</v>
      </c>
      <c r="BC121" s="137">
        <f t="shared" ca="1" si="97"/>
        <v>0</v>
      </c>
      <c r="BE121" s="137">
        <f t="shared" ca="1" si="96"/>
        <v>0</v>
      </c>
      <c r="BF121" s="137">
        <f t="shared" ca="1" si="96"/>
        <v>0</v>
      </c>
      <c r="BH121" s="137">
        <f t="shared" ca="1" si="90"/>
        <v>0</v>
      </c>
      <c r="BK121" s="243"/>
      <c r="BL121" s="243"/>
      <c r="BM121" s="244"/>
      <c r="BO121" s="220"/>
      <c r="BP121" s="220"/>
      <c r="BQ121" s="220"/>
      <c r="BR121" s="221"/>
      <c r="BS121" s="221"/>
      <c r="BT121" s="220"/>
      <c r="BU121" s="220"/>
      <c r="BV121" s="220"/>
      <c r="BW121" s="221"/>
      <c r="BX121" s="221"/>
      <c r="BY121" s="220"/>
      <c r="BZ121" s="220"/>
      <c r="CA121" s="220"/>
      <c r="CB121" s="221"/>
      <c r="CC121" s="221"/>
      <c r="CD121" s="220"/>
      <c r="CE121" s="220"/>
      <c r="CF121" s="220"/>
      <c r="CG121" s="221"/>
      <c r="CH121" s="221"/>
      <c r="CI121" s="223"/>
      <c r="CJ121" s="223"/>
      <c r="CK121" s="223"/>
      <c r="CL121" s="220"/>
      <c r="CM121" s="220"/>
      <c r="CN121" s="220"/>
      <c r="CO121" s="221"/>
      <c r="CP121" s="221"/>
      <c r="CQ121" s="220"/>
      <c r="CR121" s="220"/>
      <c r="CS121" s="220"/>
      <c r="CT121" s="221"/>
      <c r="CU121" s="221"/>
      <c r="CW121" s="219"/>
      <c r="CX121" s="221"/>
      <c r="CY121" s="219"/>
      <c r="CZ121" s="219"/>
      <c r="DA121" s="225"/>
      <c r="DB121" s="226"/>
      <c r="DC121" s="225">
        <f t="shared" si="91"/>
        <v>28.832999999999998</v>
      </c>
    </row>
    <row r="122" spans="4:107" ht="14.4" x14ac:dyDescent="0.3">
      <c r="D122" s="241"/>
      <c r="I122" s="168"/>
      <c r="K122" s="168"/>
      <c r="L122" s="168"/>
      <c r="M122" s="168"/>
      <c r="N122" s="168"/>
      <c r="O122" s="168"/>
      <c r="P122" s="168"/>
      <c r="Q122" s="168"/>
      <c r="S122" s="168"/>
      <c r="T122" s="168"/>
      <c r="X122" s="168"/>
      <c r="Y122" s="168"/>
      <c r="Z122" s="168"/>
      <c r="AA122" s="168"/>
      <c r="AC122" s="168"/>
      <c r="AG122" s="137" t="str">
        <f t="shared" ca="1" si="95"/>
        <v/>
      </c>
      <c r="AL122" s="137">
        <f t="shared" ca="1" si="98"/>
        <v>0</v>
      </c>
      <c r="AM122" s="168"/>
      <c r="AN122" s="137">
        <f t="shared" ca="1" si="94"/>
        <v>0</v>
      </c>
      <c r="AO122" s="137">
        <f t="shared" ca="1" si="94"/>
        <v>0</v>
      </c>
      <c r="AP122" s="137">
        <f t="shared" ca="1" si="94"/>
        <v>0</v>
      </c>
      <c r="AQ122" s="137">
        <f t="shared" ca="1" si="94"/>
        <v>0</v>
      </c>
      <c r="AR122" s="137">
        <f t="shared" ca="1" si="93"/>
        <v>0</v>
      </c>
      <c r="AS122" s="137">
        <f t="shared" ca="1" si="93"/>
        <v>0</v>
      </c>
      <c r="AT122" s="137">
        <f t="shared" ca="1" si="93"/>
        <v>0</v>
      </c>
      <c r="AU122" s="137">
        <f t="shared" ca="1" si="93"/>
        <v>0</v>
      </c>
      <c r="AV122" s="137">
        <f t="shared" ca="1" si="93"/>
        <v>0</v>
      </c>
      <c r="AW122" s="137">
        <f t="shared" ca="1" si="93"/>
        <v>0</v>
      </c>
      <c r="AX122" s="137">
        <f t="shared" ca="1" si="93"/>
        <v>0</v>
      </c>
      <c r="AZ122" s="137">
        <f t="shared" ca="1" si="99"/>
        <v>0</v>
      </c>
      <c r="BA122" s="137">
        <f t="shared" ca="1" si="99"/>
        <v>0</v>
      </c>
      <c r="BB122" s="137">
        <f t="shared" ca="1" si="99"/>
        <v>0</v>
      </c>
      <c r="BC122" s="137">
        <f t="shared" ca="1" si="97"/>
        <v>0</v>
      </c>
      <c r="BE122" s="137">
        <f t="shared" ca="1" si="96"/>
        <v>0</v>
      </c>
      <c r="BF122" s="137">
        <f t="shared" ca="1" si="96"/>
        <v>0</v>
      </c>
      <c r="BH122" s="137">
        <f t="shared" ca="1" si="90"/>
        <v>0</v>
      </c>
      <c r="BK122" s="243"/>
      <c r="BL122" s="243"/>
      <c r="BM122" s="244"/>
      <c r="BO122" s="220"/>
      <c r="BP122" s="220"/>
      <c r="BQ122" s="220"/>
      <c r="BR122" s="221"/>
      <c r="BS122" s="221"/>
      <c r="BT122" s="220"/>
      <c r="BU122" s="220"/>
      <c r="BV122" s="220"/>
      <c r="BW122" s="221"/>
      <c r="BX122" s="221"/>
      <c r="BY122" s="220"/>
      <c r="BZ122" s="220"/>
      <c r="CA122" s="220"/>
      <c r="CB122" s="221"/>
      <c r="CC122" s="221"/>
      <c r="CD122" s="220"/>
      <c r="CE122" s="220"/>
      <c r="CF122" s="220"/>
      <c r="CG122" s="221"/>
      <c r="CH122" s="221"/>
      <c r="CI122" s="223"/>
      <c r="CJ122" s="223"/>
      <c r="CK122" s="223"/>
      <c r="CL122" s="220"/>
      <c r="CM122" s="220"/>
      <c r="CN122" s="220"/>
      <c r="CO122" s="221"/>
      <c r="CP122" s="221"/>
      <c r="CQ122" s="220"/>
      <c r="CR122" s="220"/>
      <c r="CS122" s="220"/>
      <c r="CT122" s="221"/>
      <c r="CU122" s="221"/>
      <c r="CW122" s="219"/>
      <c r="CX122" s="221"/>
      <c r="CY122" s="219"/>
      <c r="CZ122" s="219"/>
      <c r="DA122" s="225"/>
      <c r="DB122" s="226"/>
      <c r="DC122" s="225">
        <f t="shared" si="91"/>
        <v>28.832999999999998</v>
      </c>
    </row>
    <row r="123" spans="4:107" ht="14.4" x14ac:dyDescent="0.3">
      <c r="D123" s="241"/>
      <c r="I123" s="168"/>
      <c r="K123" s="168"/>
      <c r="L123" s="168"/>
      <c r="M123" s="168"/>
      <c r="N123" s="168"/>
      <c r="O123" s="168"/>
      <c r="P123" s="168"/>
      <c r="Q123" s="168"/>
      <c r="S123" s="168"/>
      <c r="T123" s="168"/>
      <c r="X123" s="168"/>
      <c r="Y123" s="168"/>
      <c r="Z123" s="168"/>
      <c r="AA123" s="168"/>
      <c r="AC123" s="168"/>
      <c r="AG123" s="137" t="str">
        <f t="shared" ca="1" si="95"/>
        <v/>
      </c>
      <c r="AL123" s="137">
        <f t="shared" ca="1" si="98"/>
        <v>0</v>
      </c>
      <c r="AM123" s="168"/>
      <c r="AN123" s="137">
        <f t="shared" ca="1" si="94"/>
        <v>0</v>
      </c>
      <c r="AO123" s="137">
        <f t="shared" ca="1" si="94"/>
        <v>0</v>
      </c>
      <c r="AP123" s="137">
        <f t="shared" ca="1" si="94"/>
        <v>0</v>
      </c>
      <c r="AQ123" s="137">
        <f t="shared" ca="1" si="94"/>
        <v>0</v>
      </c>
      <c r="AR123" s="137">
        <f t="shared" ca="1" si="93"/>
        <v>0</v>
      </c>
      <c r="AS123" s="137">
        <f t="shared" ca="1" si="93"/>
        <v>0</v>
      </c>
      <c r="AT123" s="137">
        <f t="shared" ca="1" si="93"/>
        <v>0</v>
      </c>
      <c r="AU123" s="137">
        <f t="shared" ca="1" si="93"/>
        <v>0</v>
      </c>
      <c r="AV123" s="137">
        <f t="shared" ca="1" si="93"/>
        <v>0</v>
      </c>
      <c r="AW123" s="137">
        <f t="shared" ca="1" si="93"/>
        <v>0</v>
      </c>
      <c r="AX123" s="137">
        <f t="shared" ca="1" si="93"/>
        <v>0</v>
      </c>
      <c r="AZ123" s="137">
        <f t="shared" ca="1" si="99"/>
        <v>0</v>
      </c>
      <c r="BA123" s="137">
        <f t="shared" ca="1" si="99"/>
        <v>0</v>
      </c>
      <c r="BB123" s="137">
        <f t="shared" ca="1" si="99"/>
        <v>0</v>
      </c>
      <c r="BC123" s="137">
        <f t="shared" ca="1" si="97"/>
        <v>0</v>
      </c>
      <c r="BE123" s="137">
        <f t="shared" ca="1" si="96"/>
        <v>0</v>
      </c>
      <c r="BF123" s="137">
        <f t="shared" ca="1" si="96"/>
        <v>0</v>
      </c>
      <c r="BH123" s="137">
        <f t="shared" ca="1" si="90"/>
        <v>0</v>
      </c>
      <c r="BK123" s="243"/>
      <c r="BL123" s="243"/>
      <c r="BM123" s="244"/>
      <c r="BO123" s="220"/>
      <c r="BP123" s="220"/>
      <c r="BQ123" s="220"/>
      <c r="BR123" s="221"/>
      <c r="BS123" s="221"/>
      <c r="BT123" s="220"/>
      <c r="BU123" s="220"/>
      <c r="BV123" s="220"/>
      <c r="BW123" s="221"/>
      <c r="BX123" s="221"/>
      <c r="BY123" s="220"/>
      <c r="BZ123" s="220"/>
      <c r="CA123" s="220"/>
      <c r="CB123" s="221"/>
      <c r="CC123" s="221"/>
      <c r="CD123" s="220"/>
      <c r="CE123" s="220"/>
      <c r="CF123" s="220"/>
      <c r="CG123" s="221"/>
      <c r="CH123" s="221"/>
      <c r="CI123" s="223"/>
      <c r="CJ123" s="223"/>
      <c r="CK123" s="223"/>
      <c r="CL123" s="220"/>
      <c r="CM123" s="220"/>
      <c r="CN123" s="220"/>
      <c r="CO123" s="221"/>
      <c r="CP123" s="221"/>
      <c r="CQ123" s="220"/>
      <c r="CR123" s="220"/>
      <c r="CS123" s="220"/>
      <c r="CT123" s="221"/>
      <c r="CU123" s="221"/>
      <c r="CW123" s="219"/>
      <c r="CX123" s="221"/>
      <c r="CY123" s="219"/>
      <c r="CZ123" s="219"/>
      <c r="DA123" s="225"/>
      <c r="DB123" s="226"/>
      <c r="DC123" s="225">
        <f t="shared" si="91"/>
        <v>28.832999999999998</v>
      </c>
    </row>
    <row r="124" spans="4:107" ht="14.4" x14ac:dyDescent="0.3">
      <c r="D124" s="241"/>
      <c r="I124" s="168"/>
      <c r="K124" s="168"/>
      <c r="L124" s="168"/>
      <c r="M124" s="168"/>
      <c r="N124" s="168"/>
      <c r="O124" s="168"/>
      <c r="P124" s="168"/>
      <c r="Q124" s="168"/>
      <c r="S124" s="168"/>
      <c r="T124" s="168"/>
      <c r="X124" s="168"/>
      <c r="Y124" s="168"/>
      <c r="Z124" s="168"/>
      <c r="AA124" s="168"/>
      <c r="AC124" s="168"/>
      <c r="AG124" s="137" t="str">
        <f t="shared" ca="1" si="95"/>
        <v/>
      </c>
      <c r="AL124" s="137">
        <f t="shared" ca="1" si="98"/>
        <v>0</v>
      </c>
      <c r="AM124" s="168"/>
      <c r="AN124" s="137">
        <f t="shared" ca="1" si="94"/>
        <v>0</v>
      </c>
      <c r="AO124" s="137">
        <f t="shared" ca="1" si="94"/>
        <v>0</v>
      </c>
      <c r="AP124" s="137">
        <f t="shared" ca="1" si="94"/>
        <v>0</v>
      </c>
      <c r="AQ124" s="137">
        <f t="shared" ca="1" si="94"/>
        <v>0</v>
      </c>
      <c r="AR124" s="137">
        <f t="shared" ca="1" si="93"/>
        <v>0</v>
      </c>
      <c r="AS124" s="137">
        <f t="shared" ca="1" si="93"/>
        <v>0</v>
      </c>
      <c r="AT124" s="137">
        <f t="shared" ca="1" si="93"/>
        <v>0</v>
      </c>
      <c r="AU124" s="137">
        <f t="shared" ca="1" si="93"/>
        <v>0</v>
      </c>
      <c r="AV124" s="137">
        <f t="shared" ca="1" si="93"/>
        <v>0</v>
      </c>
      <c r="AW124" s="137">
        <f t="shared" ca="1" si="93"/>
        <v>0</v>
      </c>
      <c r="AX124" s="137">
        <f t="shared" ca="1" si="93"/>
        <v>0</v>
      </c>
      <c r="AZ124" s="137">
        <f t="shared" ca="1" si="99"/>
        <v>0</v>
      </c>
      <c r="BA124" s="137">
        <f t="shared" ca="1" si="99"/>
        <v>0</v>
      </c>
      <c r="BB124" s="137">
        <f t="shared" ca="1" si="99"/>
        <v>0</v>
      </c>
      <c r="BC124" s="137">
        <f t="shared" ca="1" si="97"/>
        <v>0</v>
      </c>
      <c r="BE124" s="137">
        <f t="shared" ca="1" si="96"/>
        <v>0</v>
      </c>
      <c r="BF124" s="137">
        <f t="shared" ca="1" si="96"/>
        <v>0</v>
      </c>
      <c r="BH124" s="137">
        <f t="shared" ca="1" si="90"/>
        <v>0</v>
      </c>
      <c r="BK124" s="243"/>
      <c r="BL124" s="243"/>
      <c r="BM124" s="244"/>
      <c r="BO124" s="220"/>
      <c r="BP124" s="220"/>
      <c r="BQ124" s="220"/>
      <c r="BR124" s="221"/>
      <c r="BS124" s="221"/>
      <c r="BT124" s="220"/>
      <c r="BU124" s="220"/>
      <c r="BV124" s="220"/>
      <c r="BW124" s="221"/>
      <c r="BX124" s="221"/>
      <c r="BY124" s="220"/>
      <c r="BZ124" s="220"/>
      <c r="CA124" s="220"/>
      <c r="CB124" s="221"/>
      <c r="CC124" s="221"/>
      <c r="CD124" s="220"/>
      <c r="CE124" s="220"/>
      <c r="CF124" s="220"/>
      <c r="CG124" s="221"/>
      <c r="CH124" s="221"/>
      <c r="CI124" s="223"/>
      <c r="CJ124" s="223"/>
      <c r="CK124" s="223"/>
      <c r="CL124" s="220"/>
      <c r="CM124" s="220"/>
      <c r="CN124" s="220"/>
      <c r="CO124" s="221"/>
      <c r="CP124" s="221"/>
      <c r="CQ124" s="220"/>
      <c r="CR124" s="220"/>
      <c r="CS124" s="220"/>
      <c r="CT124" s="221"/>
      <c r="CU124" s="221"/>
      <c r="CW124" s="219"/>
      <c r="CX124" s="221"/>
      <c r="CY124" s="219"/>
      <c r="CZ124" s="219"/>
      <c r="DA124" s="225"/>
      <c r="DB124" s="226"/>
      <c r="DC124" s="225">
        <f t="shared" si="91"/>
        <v>28.832999999999998</v>
      </c>
    </row>
    <row r="125" spans="4:107" ht="14.4" x14ac:dyDescent="0.3">
      <c r="D125" s="241"/>
      <c r="I125" s="168"/>
      <c r="K125" s="168"/>
      <c r="L125" s="168"/>
      <c r="M125" s="168"/>
      <c r="N125" s="168"/>
      <c r="O125" s="168"/>
      <c r="P125" s="168"/>
      <c r="Q125" s="168"/>
      <c r="S125" s="168"/>
      <c r="T125" s="168"/>
      <c r="X125" s="168"/>
      <c r="Y125" s="168"/>
      <c r="Z125" s="168"/>
      <c r="AA125" s="168"/>
      <c r="AC125" s="168"/>
      <c r="AG125" s="137" t="str">
        <f t="shared" ca="1" si="95"/>
        <v/>
      </c>
      <c r="AL125" s="137">
        <f t="shared" ca="1" si="98"/>
        <v>0</v>
      </c>
      <c r="AM125" s="168"/>
      <c r="AN125" s="137">
        <f t="shared" ca="1" si="94"/>
        <v>0</v>
      </c>
      <c r="AO125" s="137">
        <f t="shared" ca="1" si="94"/>
        <v>0</v>
      </c>
      <c r="AP125" s="137">
        <f t="shared" ca="1" si="94"/>
        <v>0</v>
      </c>
      <c r="AQ125" s="137">
        <f t="shared" ca="1" si="94"/>
        <v>0</v>
      </c>
      <c r="AR125" s="137">
        <f t="shared" ca="1" si="93"/>
        <v>0</v>
      </c>
      <c r="AS125" s="137">
        <f t="shared" ca="1" si="93"/>
        <v>0</v>
      </c>
      <c r="AT125" s="137">
        <f t="shared" ca="1" si="93"/>
        <v>0</v>
      </c>
      <c r="AU125" s="137">
        <f t="shared" ca="1" si="93"/>
        <v>0</v>
      </c>
      <c r="AV125" s="137">
        <f t="shared" ca="1" si="93"/>
        <v>0</v>
      </c>
      <c r="AW125" s="137">
        <f t="shared" ca="1" si="93"/>
        <v>0</v>
      </c>
      <c r="AX125" s="137">
        <f t="shared" ca="1" si="93"/>
        <v>0</v>
      </c>
      <c r="AZ125" s="137">
        <f t="shared" ca="1" si="99"/>
        <v>0</v>
      </c>
      <c r="BA125" s="137">
        <f t="shared" ca="1" si="99"/>
        <v>0</v>
      </c>
      <c r="BB125" s="137">
        <f t="shared" ca="1" si="99"/>
        <v>0</v>
      </c>
      <c r="BC125" s="137">
        <f t="shared" ca="1" si="97"/>
        <v>0</v>
      </c>
      <c r="BE125" s="137">
        <f t="shared" ca="1" si="96"/>
        <v>0</v>
      </c>
      <c r="BF125" s="137">
        <f t="shared" ca="1" si="96"/>
        <v>0</v>
      </c>
      <c r="BH125" s="137">
        <f t="shared" ca="1" si="90"/>
        <v>0</v>
      </c>
      <c r="BK125" s="243"/>
      <c r="BL125" s="243"/>
      <c r="BM125" s="244"/>
      <c r="BO125" s="220"/>
      <c r="BP125" s="220"/>
      <c r="BQ125" s="220"/>
      <c r="BR125" s="221"/>
      <c r="BS125" s="221"/>
      <c r="BT125" s="220"/>
      <c r="BU125" s="220"/>
      <c r="BV125" s="220"/>
      <c r="BW125" s="221"/>
      <c r="BX125" s="221"/>
      <c r="BY125" s="220"/>
      <c r="BZ125" s="220"/>
      <c r="CA125" s="220"/>
      <c r="CB125" s="221"/>
      <c r="CC125" s="221"/>
      <c r="CD125" s="220"/>
      <c r="CE125" s="220"/>
      <c r="CF125" s="220"/>
      <c r="CG125" s="221"/>
      <c r="CH125" s="221"/>
      <c r="CI125" s="223"/>
      <c r="CJ125" s="223"/>
      <c r="CK125" s="223"/>
      <c r="CL125" s="220"/>
      <c r="CM125" s="220"/>
      <c r="CN125" s="220"/>
      <c r="CO125" s="221"/>
      <c r="CP125" s="221"/>
      <c r="CQ125" s="220"/>
      <c r="CR125" s="220"/>
      <c r="CS125" s="220"/>
      <c r="CT125" s="221"/>
      <c r="CU125" s="221"/>
      <c r="CW125" s="219"/>
      <c r="CX125" s="221"/>
      <c r="CY125" s="219"/>
      <c r="CZ125" s="219"/>
      <c r="DA125" s="225"/>
      <c r="DB125" s="226"/>
      <c r="DC125" s="225">
        <f t="shared" si="91"/>
        <v>28.832999999999998</v>
      </c>
    </row>
    <row r="126" spans="4:107" ht="14.4" x14ac:dyDescent="0.3">
      <c r="D126" s="241"/>
      <c r="I126" s="168"/>
      <c r="K126" s="168"/>
      <c r="L126" s="168"/>
      <c r="M126" s="168"/>
      <c r="N126" s="168"/>
      <c r="O126" s="168"/>
      <c r="P126" s="168"/>
      <c r="Q126" s="168"/>
      <c r="S126" s="168"/>
      <c r="T126" s="168"/>
      <c r="X126" s="168"/>
      <c r="Y126" s="168"/>
      <c r="Z126" s="168"/>
      <c r="AA126" s="168"/>
      <c r="AC126" s="168"/>
      <c r="AG126" s="137" t="str">
        <f t="shared" ca="1" si="95"/>
        <v/>
      </c>
      <c r="AL126" s="137">
        <f t="shared" ca="1" si="98"/>
        <v>0</v>
      </c>
      <c r="AM126" s="168"/>
      <c r="AN126" s="137">
        <f t="shared" ca="1" si="94"/>
        <v>0</v>
      </c>
      <c r="AO126" s="137">
        <f t="shared" ca="1" si="94"/>
        <v>0</v>
      </c>
      <c r="AP126" s="137">
        <f t="shared" ca="1" si="94"/>
        <v>0</v>
      </c>
      <c r="AQ126" s="137">
        <f t="shared" ca="1" si="94"/>
        <v>0</v>
      </c>
      <c r="AR126" s="137">
        <f t="shared" ca="1" si="93"/>
        <v>0</v>
      </c>
      <c r="AS126" s="137">
        <f t="shared" ca="1" si="93"/>
        <v>0</v>
      </c>
      <c r="AT126" s="137">
        <f t="shared" ca="1" si="93"/>
        <v>0</v>
      </c>
      <c r="AU126" s="137">
        <f t="shared" ca="1" si="93"/>
        <v>0</v>
      </c>
      <c r="AV126" s="137">
        <f t="shared" ca="1" si="93"/>
        <v>0</v>
      </c>
      <c r="AW126" s="137">
        <f t="shared" ca="1" si="93"/>
        <v>0</v>
      </c>
      <c r="AX126" s="137">
        <f t="shared" ca="1" si="93"/>
        <v>0</v>
      </c>
      <c r="AZ126" s="137">
        <f t="shared" ca="1" si="99"/>
        <v>0</v>
      </c>
      <c r="BA126" s="137">
        <f t="shared" ca="1" si="99"/>
        <v>0</v>
      </c>
      <c r="BB126" s="137">
        <f t="shared" ca="1" si="99"/>
        <v>0</v>
      </c>
      <c r="BC126" s="137">
        <f t="shared" ca="1" si="97"/>
        <v>0</v>
      </c>
      <c r="BE126" s="137">
        <f t="shared" ca="1" si="96"/>
        <v>0</v>
      </c>
      <c r="BF126" s="137">
        <f t="shared" ca="1" si="96"/>
        <v>0</v>
      </c>
      <c r="BH126" s="137">
        <f t="shared" ca="1" si="90"/>
        <v>0</v>
      </c>
      <c r="BK126" s="243"/>
      <c r="BL126" s="243"/>
      <c r="BM126" s="244"/>
      <c r="BO126" s="220"/>
      <c r="BP126" s="220"/>
      <c r="BQ126" s="220"/>
      <c r="BR126" s="221"/>
      <c r="BS126" s="221"/>
      <c r="BT126" s="220"/>
      <c r="BU126" s="220"/>
      <c r="BV126" s="220"/>
      <c r="BW126" s="221"/>
      <c r="BX126" s="221"/>
      <c r="BY126" s="220"/>
      <c r="BZ126" s="220"/>
      <c r="CA126" s="220"/>
      <c r="CB126" s="221"/>
      <c r="CC126" s="221"/>
      <c r="CD126" s="220"/>
      <c r="CE126" s="220"/>
      <c r="CF126" s="220"/>
      <c r="CG126" s="221"/>
      <c r="CH126" s="221"/>
      <c r="CI126" s="223"/>
      <c r="CJ126" s="223"/>
      <c r="CK126" s="223"/>
      <c r="CL126" s="220"/>
      <c r="CM126" s="220"/>
      <c r="CN126" s="220"/>
      <c r="CO126" s="221"/>
      <c r="CP126" s="221"/>
      <c r="CQ126" s="220"/>
      <c r="CR126" s="220"/>
      <c r="CS126" s="220"/>
      <c r="CT126" s="221"/>
      <c r="CU126" s="221"/>
      <c r="CW126" s="219"/>
      <c r="CX126" s="221"/>
      <c r="CY126" s="219"/>
      <c r="CZ126" s="219"/>
      <c r="DA126" s="225"/>
      <c r="DB126" s="226"/>
      <c r="DC126" s="225">
        <f t="shared" si="91"/>
        <v>28.832999999999998</v>
      </c>
    </row>
    <row r="127" spans="4:107" ht="14.4" x14ac:dyDescent="0.3">
      <c r="D127" s="241"/>
      <c r="I127" s="168"/>
      <c r="K127" s="168"/>
      <c r="L127" s="168"/>
      <c r="M127" s="168"/>
      <c r="N127" s="168"/>
      <c r="O127" s="168"/>
      <c r="P127" s="168"/>
      <c r="Q127" s="168"/>
      <c r="S127" s="168"/>
      <c r="T127" s="168"/>
      <c r="X127" s="168"/>
      <c r="Y127" s="168"/>
      <c r="Z127" s="168"/>
      <c r="AA127" s="168"/>
      <c r="AC127" s="168"/>
      <c r="AG127" s="137" t="str">
        <f t="shared" ca="1" si="95"/>
        <v/>
      </c>
      <c r="AL127" s="137">
        <f t="shared" ca="1" si="98"/>
        <v>0</v>
      </c>
      <c r="AM127" s="168"/>
      <c r="AN127" s="137">
        <f t="shared" ca="1" si="94"/>
        <v>0</v>
      </c>
      <c r="AO127" s="137">
        <f t="shared" ca="1" si="94"/>
        <v>0</v>
      </c>
      <c r="AP127" s="137">
        <f t="shared" ca="1" si="94"/>
        <v>0</v>
      </c>
      <c r="AQ127" s="137">
        <f t="shared" ca="1" si="94"/>
        <v>0</v>
      </c>
      <c r="AR127" s="137">
        <f t="shared" ca="1" si="93"/>
        <v>0</v>
      </c>
      <c r="AS127" s="137">
        <f t="shared" ca="1" si="93"/>
        <v>0</v>
      </c>
      <c r="AT127" s="137">
        <f t="shared" ca="1" si="93"/>
        <v>0</v>
      </c>
      <c r="AU127" s="137">
        <f t="shared" ca="1" si="93"/>
        <v>0</v>
      </c>
      <c r="AV127" s="137">
        <f t="shared" ca="1" si="93"/>
        <v>0</v>
      </c>
      <c r="AW127" s="137">
        <f t="shared" ca="1" si="93"/>
        <v>0</v>
      </c>
      <c r="AX127" s="137">
        <f t="shared" ca="1" si="93"/>
        <v>0</v>
      </c>
      <c r="AZ127" s="137">
        <f t="shared" ca="1" si="99"/>
        <v>0</v>
      </c>
      <c r="BA127" s="137">
        <f t="shared" ca="1" si="99"/>
        <v>0</v>
      </c>
      <c r="BB127" s="137">
        <f t="shared" ca="1" si="99"/>
        <v>0</v>
      </c>
      <c r="BC127" s="137">
        <f t="shared" ca="1" si="97"/>
        <v>0</v>
      </c>
      <c r="BE127" s="137">
        <f t="shared" ca="1" si="96"/>
        <v>0</v>
      </c>
      <c r="BF127" s="137">
        <f t="shared" ca="1" si="96"/>
        <v>0</v>
      </c>
      <c r="BH127" s="137">
        <f t="shared" ca="1" si="90"/>
        <v>0</v>
      </c>
      <c r="BK127" s="243"/>
      <c r="BL127" s="243"/>
      <c r="BM127" s="244"/>
      <c r="BO127" s="220"/>
      <c r="BP127" s="220"/>
      <c r="BQ127" s="220"/>
      <c r="BR127" s="221"/>
      <c r="BS127" s="221"/>
      <c r="BT127" s="220"/>
      <c r="BU127" s="220"/>
      <c r="BV127" s="220"/>
      <c r="BW127" s="221"/>
      <c r="BX127" s="221"/>
      <c r="BY127" s="220"/>
      <c r="BZ127" s="220"/>
      <c r="CA127" s="220"/>
      <c r="CB127" s="221"/>
      <c r="CC127" s="221"/>
      <c r="CD127" s="220"/>
      <c r="CE127" s="220"/>
      <c r="CF127" s="220"/>
      <c r="CG127" s="221"/>
      <c r="CH127" s="221"/>
      <c r="CI127" s="223"/>
      <c r="CJ127" s="223"/>
      <c r="CK127" s="223"/>
      <c r="CL127" s="220"/>
      <c r="CM127" s="220"/>
      <c r="CN127" s="220"/>
      <c r="CO127" s="221"/>
      <c r="CP127" s="221"/>
      <c r="CQ127" s="220"/>
      <c r="CR127" s="220"/>
      <c r="CS127" s="220"/>
      <c r="CT127" s="221"/>
      <c r="CU127" s="221"/>
      <c r="CW127" s="219"/>
      <c r="CX127" s="221"/>
      <c r="CY127" s="219"/>
      <c r="CZ127" s="219"/>
      <c r="DA127" s="225"/>
      <c r="DB127" s="226"/>
      <c r="DC127" s="225">
        <f t="shared" si="91"/>
        <v>28.832999999999998</v>
      </c>
    </row>
    <row r="128" spans="4:107" ht="14.4" x14ac:dyDescent="0.3">
      <c r="D128" s="241"/>
      <c r="I128" s="168"/>
      <c r="K128" s="168"/>
      <c r="L128" s="168"/>
      <c r="M128" s="168"/>
      <c r="N128" s="168"/>
      <c r="O128" s="168"/>
      <c r="P128" s="168"/>
      <c r="Q128" s="168"/>
      <c r="S128" s="168"/>
      <c r="T128" s="168"/>
      <c r="X128" s="168"/>
      <c r="Y128" s="168"/>
      <c r="Z128" s="168"/>
      <c r="AA128" s="168"/>
      <c r="AC128" s="168"/>
      <c r="AG128" s="137" t="str">
        <f t="shared" ca="1" si="95"/>
        <v/>
      </c>
      <c r="AL128" s="137">
        <f t="shared" ca="1" si="98"/>
        <v>0</v>
      </c>
      <c r="AM128" s="168"/>
      <c r="AN128" s="137">
        <f t="shared" ca="1" si="94"/>
        <v>0</v>
      </c>
      <c r="AO128" s="137">
        <f t="shared" ca="1" si="94"/>
        <v>0</v>
      </c>
      <c r="AP128" s="137">
        <f t="shared" ca="1" si="94"/>
        <v>0</v>
      </c>
      <c r="AQ128" s="137">
        <f t="shared" ca="1" si="94"/>
        <v>0</v>
      </c>
      <c r="AR128" s="137">
        <f t="shared" ca="1" si="93"/>
        <v>0</v>
      </c>
      <c r="AS128" s="137">
        <f t="shared" ca="1" si="93"/>
        <v>0</v>
      </c>
      <c r="AT128" s="137">
        <f t="shared" ca="1" si="93"/>
        <v>0</v>
      </c>
      <c r="AU128" s="137">
        <f t="shared" ca="1" si="93"/>
        <v>0</v>
      </c>
      <c r="AV128" s="137">
        <f t="shared" ca="1" si="93"/>
        <v>0</v>
      </c>
      <c r="AW128" s="137">
        <f t="shared" ca="1" si="93"/>
        <v>0</v>
      </c>
      <c r="AX128" s="137">
        <f t="shared" ca="1" si="93"/>
        <v>0</v>
      </c>
      <c r="AZ128" s="137">
        <f t="shared" ca="1" si="99"/>
        <v>0</v>
      </c>
      <c r="BA128" s="137">
        <f t="shared" ca="1" si="99"/>
        <v>0</v>
      </c>
      <c r="BB128" s="137">
        <f t="shared" ca="1" si="99"/>
        <v>0</v>
      </c>
      <c r="BC128" s="137">
        <f t="shared" ca="1" si="97"/>
        <v>0</v>
      </c>
      <c r="BE128" s="137">
        <f t="shared" ca="1" si="96"/>
        <v>0</v>
      </c>
      <c r="BF128" s="137">
        <f t="shared" ca="1" si="96"/>
        <v>0</v>
      </c>
      <c r="BH128" s="137">
        <f t="shared" ca="1" si="90"/>
        <v>0</v>
      </c>
      <c r="BK128" s="243"/>
      <c r="BL128" s="243"/>
      <c r="BM128" s="244"/>
      <c r="BN128" s="219"/>
      <c r="BO128" s="220"/>
      <c r="BP128" s="220"/>
      <c r="BQ128" s="220"/>
      <c r="BR128" s="221"/>
      <c r="BS128" s="221"/>
      <c r="BT128" s="220"/>
      <c r="BU128" s="220"/>
      <c r="BV128" s="220"/>
      <c r="BW128" s="221"/>
      <c r="BX128" s="221"/>
      <c r="BY128" s="220"/>
      <c r="BZ128" s="220"/>
      <c r="CA128" s="220"/>
      <c r="CB128" s="221"/>
      <c r="CC128" s="221"/>
      <c r="CD128" s="220"/>
      <c r="CE128" s="220"/>
      <c r="CF128" s="220"/>
      <c r="CG128" s="221"/>
      <c r="CH128" s="221"/>
      <c r="CI128" s="223"/>
      <c r="CJ128" s="223"/>
      <c r="CK128" s="223"/>
      <c r="CL128" s="220"/>
      <c r="CM128" s="220"/>
      <c r="CN128" s="220"/>
      <c r="CO128" s="221"/>
      <c r="CP128" s="221"/>
      <c r="CQ128" s="220"/>
      <c r="CR128" s="220"/>
      <c r="CS128" s="220"/>
      <c r="CT128" s="221"/>
      <c r="CU128" s="221"/>
      <c r="CW128" s="219"/>
      <c r="CX128" s="221"/>
      <c r="CY128" s="219"/>
      <c r="CZ128" s="219"/>
      <c r="DA128" s="225"/>
      <c r="DB128" s="226"/>
      <c r="DC128" s="225">
        <f t="shared" si="91"/>
        <v>28.832999999999998</v>
      </c>
    </row>
    <row r="129" spans="4:107" ht="14.4" x14ac:dyDescent="0.3">
      <c r="D129" s="241"/>
      <c r="I129" s="168"/>
      <c r="K129" s="168"/>
      <c r="L129" s="168"/>
      <c r="M129" s="168"/>
      <c r="N129" s="168"/>
      <c r="O129" s="168"/>
      <c r="P129" s="168"/>
      <c r="Q129" s="168"/>
      <c r="S129" s="168"/>
      <c r="T129" s="168"/>
      <c r="X129" s="168"/>
      <c r="Y129" s="168"/>
      <c r="Z129" s="168"/>
      <c r="AA129" s="168"/>
      <c r="AC129" s="168"/>
      <c r="AG129" s="137" t="str">
        <f t="shared" ca="1" si="95"/>
        <v/>
      </c>
      <c r="AL129" s="137">
        <f t="shared" ca="1" si="98"/>
        <v>0</v>
      </c>
      <c r="AM129" s="168"/>
      <c r="AN129" s="137">
        <f t="shared" ca="1" si="94"/>
        <v>0</v>
      </c>
      <c r="AO129" s="137">
        <f t="shared" ca="1" si="94"/>
        <v>0</v>
      </c>
      <c r="AP129" s="137">
        <f t="shared" ca="1" si="94"/>
        <v>0</v>
      </c>
      <c r="AQ129" s="137">
        <f t="shared" ca="1" si="94"/>
        <v>0</v>
      </c>
      <c r="AR129" s="137">
        <f t="shared" ca="1" si="93"/>
        <v>0</v>
      </c>
      <c r="AS129" s="137">
        <f t="shared" ca="1" si="93"/>
        <v>0</v>
      </c>
      <c r="AT129" s="137">
        <f t="shared" ca="1" si="93"/>
        <v>0</v>
      </c>
      <c r="AU129" s="137">
        <f t="shared" ca="1" si="93"/>
        <v>0</v>
      </c>
      <c r="AV129" s="137">
        <f t="shared" ca="1" si="93"/>
        <v>0</v>
      </c>
      <c r="AW129" s="137">
        <f t="shared" ca="1" si="93"/>
        <v>0</v>
      </c>
      <c r="AX129" s="137">
        <f t="shared" ca="1" si="93"/>
        <v>0</v>
      </c>
      <c r="AZ129" s="137">
        <f t="shared" ca="1" si="99"/>
        <v>0</v>
      </c>
      <c r="BA129" s="137">
        <f t="shared" ca="1" si="99"/>
        <v>0</v>
      </c>
      <c r="BB129" s="137">
        <f t="shared" ca="1" si="99"/>
        <v>0</v>
      </c>
      <c r="BC129" s="137">
        <f t="shared" ca="1" si="97"/>
        <v>0</v>
      </c>
      <c r="BE129" s="137">
        <f t="shared" ca="1" si="96"/>
        <v>0</v>
      </c>
      <c r="BF129" s="137">
        <f t="shared" ca="1" si="96"/>
        <v>0</v>
      </c>
      <c r="BH129" s="137">
        <f t="shared" ca="1" si="90"/>
        <v>0</v>
      </c>
      <c r="BK129" s="243"/>
      <c r="BL129" s="243"/>
      <c r="BM129" s="244"/>
      <c r="BO129" s="220"/>
      <c r="BP129" s="220"/>
      <c r="BQ129" s="220"/>
      <c r="BR129" s="221"/>
      <c r="BS129" s="221"/>
      <c r="BT129" s="220"/>
      <c r="BU129" s="220"/>
      <c r="BV129" s="220"/>
      <c r="BW129" s="221"/>
      <c r="BX129" s="221"/>
      <c r="BY129" s="220"/>
      <c r="BZ129" s="220"/>
      <c r="CA129" s="220"/>
      <c r="CB129" s="221"/>
      <c r="CC129" s="221"/>
      <c r="CD129" s="220"/>
      <c r="CE129" s="220"/>
      <c r="CF129" s="220"/>
      <c r="CG129" s="221"/>
      <c r="CH129" s="221"/>
      <c r="CI129" s="223"/>
      <c r="CJ129" s="223"/>
      <c r="CK129" s="223"/>
      <c r="CL129" s="220"/>
      <c r="CM129" s="220"/>
      <c r="CN129" s="220"/>
      <c r="CO129" s="221"/>
      <c r="CP129" s="221"/>
      <c r="CQ129" s="220"/>
      <c r="CR129" s="220"/>
      <c r="CS129" s="220"/>
      <c r="CT129" s="221"/>
      <c r="CU129" s="221"/>
      <c r="CW129" s="219"/>
      <c r="CX129" s="221"/>
      <c r="CY129" s="219"/>
      <c r="CZ129" s="219"/>
      <c r="DA129" s="225"/>
      <c r="DB129" s="226"/>
      <c r="DC129" s="225">
        <f t="shared" si="91"/>
        <v>28.832999999999998</v>
      </c>
    </row>
    <row r="130" spans="4:107" ht="14.4" x14ac:dyDescent="0.3">
      <c r="D130" s="241"/>
      <c r="I130" s="168"/>
      <c r="K130" s="168"/>
      <c r="L130" s="168"/>
      <c r="M130" s="168"/>
      <c r="N130" s="168"/>
      <c r="O130" s="168"/>
      <c r="P130" s="168"/>
      <c r="Q130" s="168"/>
      <c r="S130" s="168"/>
      <c r="T130" s="168"/>
      <c r="X130" s="168"/>
      <c r="Y130" s="168"/>
      <c r="Z130" s="168"/>
      <c r="AA130" s="168"/>
      <c r="AC130" s="168"/>
      <c r="AG130" s="137" t="str">
        <f t="shared" ca="1" si="95"/>
        <v/>
      </c>
      <c r="AL130" s="137">
        <f t="shared" ca="1" si="98"/>
        <v>0</v>
      </c>
      <c r="AM130" s="168"/>
      <c r="AN130" s="137">
        <f t="shared" ca="1" si="94"/>
        <v>0</v>
      </c>
      <c r="AO130" s="137">
        <f t="shared" ca="1" si="94"/>
        <v>0</v>
      </c>
      <c r="AP130" s="137">
        <f t="shared" ca="1" si="94"/>
        <v>0</v>
      </c>
      <c r="AQ130" s="137">
        <f t="shared" ca="1" si="94"/>
        <v>0</v>
      </c>
      <c r="AR130" s="137">
        <f t="shared" ca="1" si="93"/>
        <v>0</v>
      </c>
      <c r="AS130" s="137">
        <f t="shared" ca="1" si="93"/>
        <v>0</v>
      </c>
      <c r="AT130" s="137">
        <f t="shared" ca="1" si="93"/>
        <v>0</v>
      </c>
      <c r="AU130" s="137">
        <f t="shared" ca="1" si="93"/>
        <v>0</v>
      </c>
      <c r="AV130" s="137">
        <f t="shared" ca="1" si="93"/>
        <v>0</v>
      </c>
      <c r="AW130" s="137">
        <f t="shared" ca="1" si="93"/>
        <v>0</v>
      </c>
      <c r="AX130" s="137">
        <f t="shared" ca="1" si="93"/>
        <v>0</v>
      </c>
      <c r="AZ130" s="137">
        <f t="shared" ca="1" si="99"/>
        <v>0</v>
      </c>
      <c r="BA130" s="137">
        <f t="shared" ca="1" si="99"/>
        <v>0</v>
      </c>
      <c r="BB130" s="137">
        <f t="shared" ca="1" si="99"/>
        <v>0</v>
      </c>
      <c r="BC130" s="137">
        <f t="shared" ca="1" si="97"/>
        <v>0</v>
      </c>
      <c r="BE130" s="137">
        <f t="shared" ca="1" si="96"/>
        <v>0</v>
      </c>
      <c r="BF130" s="137">
        <f t="shared" ca="1" si="96"/>
        <v>0</v>
      </c>
      <c r="BH130" s="137">
        <f t="shared" ca="1" si="90"/>
        <v>0</v>
      </c>
      <c r="BK130" s="243"/>
      <c r="BL130" s="243"/>
      <c r="BM130" s="244"/>
      <c r="BO130" s="220"/>
      <c r="BP130" s="220"/>
      <c r="BQ130" s="220"/>
      <c r="BR130" s="221"/>
      <c r="BS130" s="221"/>
      <c r="BT130" s="220"/>
      <c r="BU130" s="220"/>
      <c r="BV130" s="220"/>
      <c r="BW130" s="221"/>
      <c r="BX130" s="221"/>
      <c r="BY130" s="220"/>
      <c r="BZ130" s="220"/>
      <c r="CA130" s="220"/>
      <c r="CB130" s="221"/>
      <c r="CC130" s="221"/>
      <c r="CD130" s="220"/>
      <c r="CE130" s="220"/>
      <c r="CF130" s="220"/>
      <c r="CG130" s="221"/>
      <c r="CH130" s="221"/>
      <c r="CI130" s="223"/>
      <c r="CJ130" s="223"/>
      <c r="CK130" s="223"/>
      <c r="CL130" s="220"/>
      <c r="CM130" s="220"/>
      <c r="CN130" s="220"/>
      <c r="CO130" s="221"/>
      <c r="CP130" s="221"/>
      <c r="CQ130" s="220"/>
      <c r="CR130" s="220"/>
      <c r="CS130" s="220"/>
      <c r="CT130" s="221"/>
      <c r="CU130" s="221"/>
      <c r="CW130" s="219"/>
      <c r="CX130" s="221"/>
      <c r="CY130" s="219"/>
      <c r="CZ130" s="219"/>
      <c r="DA130" s="225"/>
      <c r="DB130" s="226"/>
      <c r="DC130" s="225">
        <f t="shared" si="91"/>
        <v>28.832999999999998</v>
      </c>
    </row>
    <row r="131" spans="4:107" ht="14.4" x14ac:dyDescent="0.3">
      <c r="D131" s="241"/>
      <c r="I131" s="168"/>
      <c r="K131" s="168"/>
      <c r="L131" s="168"/>
      <c r="M131" s="168"/>
      <c r="N131" s="168"/>
      <c r="O131" s="168"/>
      <c r="P131" s="168"/>
      <c r="Q131" s="168"/>
      <c r="S131" s="168"/>
      <c r="T131" s="168"/>
      <c r="X131" s="168"/>
      <c r="Y131" s="168"/>
      <c r="Z131" s="168"/>
      <c r="AA131" s="168"/>
      <c r="AC131" s="168"/>
      <c r="AG131" s="137" t="str">
        <f t="shared" ca="1" si="95"/>
        <v/>
      </c>
      <c r="AL131" s="137">
        <f t="shared" ca="1" si="98"/>
        <v>0</v>
      </c>
      <c r="AM131" s="168"/>
      <c r="AN131" s="137">
        <f t="shared" ca="1" si="94"/>
        <v>0</v>
      </c>
      <c r="AO131" s="137">
        <f t="shared" ca="1" si="94"/>
        <v>0</v>
      </c>
      <c r="AP131" s="137">
        <f t="shared" ca="1" si="94"/>
        <v>0</v>
      </c>
      <c r="AQ131" s="137">
        <f t="shared" ca="1" si="94"/>
        <v>0</v>
      </c>
      <c r="AR131" s="137">
        <f t="shared" ca="1" si="93"/>
        <v>0</v>
      </c>
      <c r="AS131" s="137">
        <f t="shared" ca="1" si="93"/>
        <v>0</v>
      </c>
      <c r="AT131" s="137">
        <f t="shared" ca="1" si="93"/>
        <v>0</v>
      </c>
      <c r="AU131" s="137">
        <f t="shared" ca="1" si="93"/>
        <v>0</v>
      </c>
      <c r="AV131" s="137">
        <f t="shared" ca="1" si="93"/>
        <v>0</v>
      </c>
      <c r="AW131" s="137">
        <f t="shared" ca="1" si="93"/>
        <v>0</v>
      </c>
      <c r="AX131" s="137">
        <f t="shared" ca="1" si="93"/>
        <v>0</v>
      </c>
      <c r="AZ131" s="137">
        <f t="shared" ca="1" si="99"/>
        <v>0</v>
      </c>
      <c r="BA131" s="137">
        <f t="shared" ca="1" si="99"/>
        <v>0</v>
      </c>
      <c r="BB131" s="137">
        <f t="shared" ca="1" si="99"/>
        <v>0</v>
      </c>
      <c r="BC131" s="137">
        <f t="shared" ca="1" si="97"/>
        <v>0</v>
      </c>
      <c r="BE131" s="137">
        <f t="shared" ca="1" si="96"/>
        <v>0</v>
      </c>
      <c r="BF131" s="137">
        <f t="shared" ca="1" si="96"/>
        <v>0</v>
      </c>
      <c r="BH131" s="137">
        <f t="shared" ca="1" si="90"/>
        <v>0</v>
      </c>
      <c r="BK131" s="243"/>
      <c r="BL131" s="243"/>
      <c r="BM131" s="244"/>
      <c r="BO131" s="220"/>
      <c r="BP131" s="220"/>
      <c r="BQ131" s="220"/>
      <c r="BR131" s="221"/>
      <c r="BS131" s="221"/>
      <c r="BT131" s="220"/>
      <c r="BU131" s="220"/>
      <c r="BV131" s="220"/>
      <c r="BW131" s="221"/>
      <c r="BX131" s="221"/>
      <c r="BY131" s="220"/>
      <c r="BZ131" s="220"/>
      <c r="CA131" s="220"/>
      <c r="CB131" s="221"/>
      <c r="CC131" s="221"/>
      <c r="CD131" s="220"/>
      <c r="CE131" s="220"/>
      <c r="CF131" s="220"/>
      <c r="CG131" s="221"/>
      <c r="CH131" s="221"/>
      <c r="CI131" s="223"/>
      <c r="CJ131" s="223"/>
      <c r="CK131" s="223"/>
      <c r="CL131" s="220"/>
      <c r="CM131" s="220"/>
      <c r="CN131" s="220"/>
      <c r="CO131" s="221"/>
      <c r="CP131" s="221"/>
      <c r="CQ131" s="220"/>
      <c r="CR131" s="220"/>
      <c r="CS131" s="220"/>
      <c r="CT131" s="221"/>
      <c r="CU131" s="221"/>
      <c r="CW131" s="219"/>
      <c r="CX131" s="221"/>
      <c r="CY131" s="219"/>
      <c r="CZ131" s="219"/>
      <c r="DA131" s="225"/>
      <c r="DB131" s="226"/>
      <c r="DC131" s="225">
        <f t="shared" si="91"/>
        <v>28.832999999999998</v>
      </c>
    </row>
    <row r="132" spans="4:107" ht="14.4" x14ac:dyDescent="0.3">
      <c r="D132" s="246"/>
      <c r="I132" s="168"/>
      <c r="K132" s="168"/>
      <c r="L132" s="168"/>
      <c r="M132" s="168"/>
      <c r="N132" s="168"/>
      <c r="O132" s="168"/>
      <c r="P132" s="168"/>
      <c r="Q132" s="168"/>
      <c r="S132" s="168"/>
      <c r="T132" s="168"/>
      <c r="X132" s="168"/>
      <c r="Y132" s="168"/>
      <c r="Z132" s="168"/>
      <c r="AA132" s="168"/>
      <c r="AC132" s="168"/>
      <c r="AG132" s="137" t="str">
        <f t="shared" ca="1" si="95"/>
        <v/>
      </c>
      <c r="AL132" s="137">
        <f t="shared" ca="1" si="98"/>
        <v>0</v>
      </c>
      <c r="AM132" s="168"/>
      <c r="AN132" s="137">
        <f t="shared" ca="1" si="94"/>
        <v>0</v>
      </c>
      <c r="AO132" s="137">
        <f t="shared" ca="1" si="94"/>
        <v>0</v>
      </c>
      <c r="AP132" s="137">
        <f t="shared" ca="1" si="94"/>
        <v>0</v>
      </c>
      <c r="AQ132" s="137">
        <f t="shared" ca="1" si="94"/>
        <v>0</v>
      </c>
      <c r="AR132" s="137">
        <f t="shared" ca="1" si="93"/>
        <v>0</v>
      </c>
      <c r="AS132" s="137">
        <f t="shared" ca="1" si="93"/>
        <v>0</v>
      </c>
      <c r="AT132" s="137">
        <f t="shared" ca="1" si="93"/>
        <v>0</v>
      </c>
      <c r="AU132" s="137">
        <f t="shared" ca="1" si="93"/>
        <v>0</v>
      </c>
      <c r="AV132" s="137">
        <f t="shared" ca="1" si="93"/>
        <v>0</v>
      </c>
      <c r="AW132" s="137">
        <f t="shared" ca="1" si="93"/>
        <v>0</v>
      </c>
      <c r="AX132" s="137">
        <f t="shared" ca="1" si="93"/>
        <v>0</v>
      </c>
      <c r="AZ132" s="137">
        <f t="shared" ca="1" si="99"/>
        <v>0</v>
      </c>
      <c r="BA132" s="137">
        <f t="shared" ca="1" si="99"/>
        <v>0</v>
      </c>
      <c r="BB132" s="137">
        <f t="shared" ca="1" si="99"/>
        <v>0</v>
      </c>
      <c r="BC132" s="137">
        <f t="shared" ca="1" si="97"/>
        <v>0</v>
      </c>
      <c r="BE132" s="137">
        <f t="shared" ca="1" si="96"/>
        <v>0</v>
      </c>
      <c r="BF132" s="137">
        <f t="shared" ca="1" si="96"/>
        <v>0</v>
      </c>
      <c r="BH132" s="137">
        <f t="shared" ca="1" si="90"/>
        <v>0</v>
      </c>
      <c r="BK132" s="243"/>
      <c r="BL132" s="243"/>
      <c r="BM132" s="244"/>
      <c r="BO132" s="220"/>
      <c r="BP132" s="220"/>
      <c r="BQ132" s="220"/>
      <c r="BR132" s="221"/>
      <c r="BS132" s="221"/>
      <c r="BT132" s="220"/>
      <c r="BU132" s="220"/>
      <c r="BV132" s="220"/>
      <c r="BW132" s="221"/>
      <c r="BX132" s="221"/>
      <c r="BY132" s="220"/>
      <c r="BZ132" s="220"/>
      <c r="CA132" s="220"/>
      <c r="CB132" s="221"/>
      <c r="CC132" s="221"/>
      <c r="CD132" s="220"/>
      <c r="CE132" s="220"/>
      <c r="CF132" s="220"/>
      <c r="CG132" s="221"/>
      <c r="CH132" s="221"/>
      <c r="CI132" s="223"/>
      <c r="CJ132" s="223"/>
      <c r="CK132" s="223"/>
      <c r="CL132" s="220"/>
      <c r="CM132" s="220"/>
      <c r="CN132" s="220"/>
      <c r="CO132" s="221"/>
      <c r="CP132" s="221"/>
      <c r="CQ132" s="220"/>
      <c r="CR132" s="220"/>
      <c r="CS132" s="220"/>
      <c r="CT132" s="221"/>
      <c r="CU132" s="221"/>
      <c r="CW132" s="219"/>
      <c r="CX132" s="221"/>
      <c r="CY132" s="219"/>
      <c r="CZ132" s="219"/>
      <c r="DA132" s="225"/>
      <c r="DB132" s="226"/>
      <c r="DC132" s="225">
        <f t="shared" si="91"/>
        <v>28.832999999999998</v>
      </c>
    </row>
    <row r="133" spans="4:107" ht="14.4" x14ac:dyDescent="0.3">
      <c r="D133" s="246"/>
      <c r="I133" s="168"/>
      <c r="K133" s="168"/>
      <c r="L133" s="168"/>
      <c r="M133" s="168"/>
      <c r="N133" s="168"/>
      <c r="O133" s="168"/>
      <c r="P133" s="168"/>
      <c r="Q133" s="168"/>
      <c r="S133" s="168"/>
      <c r="T133" s="168"/>
      <c r="X133" s="168"/>
      <c r="Y133" s="168"/>
      <c r="Z133" s="168"/>
      <c r="AA133" s="168"/>
      <c r="AC133" s="168"/>
      <c r="AG133" s="137" t="str">
        <f t="shared" ca="1" si="95"/>
        <v/>
      </c>
      <c r="AL133" s="137">
        <f t="shared" ca="1" si="98"/>
        <v>0</v>
      </c>
      <c r="AM133" s="168"/>
      <c r="AN133" s="137">
        <f t="shared" ca="1" si="94"/>
        <v>0</v>
      </c>
      <c r="AO133" s="137">
        <f t="shared" ca="1" si="94"/>
        <v>0</v>
      </c>
      <c r="AP133" s="137">
        <f t="shared" ca="1" si="94"/>
        <v>0</v>
      </c>
      <c r="AQ133" s="137">
        <f t="shared" ca="1" si="94"/>
        <v>0</v>
      </c>
      <c r="AR133" s="137">
        <f t="shared" ca="1" si="93"/>
        <v>0</v>
      </c>
      <c r="AS133" s="137">
        <f t="shared" ca="1" si="93"/>
        <v>0</v>
      </c>
      <c r="AT133" s="137">
        <f t="shared" ca="1" si="93"/>
        <v>0</v>
      </c>
      <c r="AU133" s="137">
        <f t="shared" ca="1" si="93"/>
        <v>0</v>
      </c>
      <c r="AV133" s="137">
        <f t="shared" ca="1" si="93"/>
        <v>0</v>
      </c>
      <c r="AW133" s="137">
        <f t="shared" ca="1" si="93"/>
        <v>0</v>
      </c>
      <c r="AX133" s="137">
        <f t="shared" ca="1" si="93"/>
        <v>0</v>
      </c>
      <c r="AZ133" s="137">
        <f t="shared" ca="1" si="99"/>
        <v>0</v>
      </c>
      <c r="BA133" s="137">
        <f t="shared" ca="1" si="99"/>
        <v>0</v>
      </c>
      <c r="BB133" s="137">
        <f t="shared" ca="1" si="99"/>
        <v>0</v>
      </c>
      <c r="BC133" s="137">
        <f t="shared" ca="1" si="97"/>
        <v>0</v>
      </c>
      <c r="BE133" s="137">
        <f t="shared" ca="1" si="96"/>
        <v>0</v>
      </c>
      <c r="BF133" s="137">
        <f t="shared" ca="1" si="96"/>
        <v>0</v>
      </c>
      <c r="BH133" s="137">
        <f t="shared" ca="1" si="90"/>
        <v>0</v>
      </c>
      <c r="BK133" s="243"/>
      <c r="BL133" s="243"/>
      <c r="BM133" s="244"/>
      <c r="BO133" s="220"/>
      <c r="BP133" s="220"/>
      <c r="BQ133" s="220"/>
      <c r="BR133" s="221"/>
      <c r="BS133" s="221"/>
      <c r="BT133" s="220"/>
      <c r="BU133" s="220"/>
      <c r="BV133" s="220"/>
      <c r="BW133" s="221"/>
      <c r="BX133" s="221"/>
      <c r="BY133" s="220"/>
      <c r="BZ133" s="220"/>
      <c r="CA133" s="220"/>
      <c r="CB133" s="221"/>
      <c r="CC133" s="221"/>
      <c r="CD133" s="220"/>
      <c r="CE133" s="220"/>
      <c r="CF133" s="220"/>
      <c r="CG133" s="221"/>
      <c r="CH133" s="221"/>
      <c r="CI133" s="223"/>
      <c r="CJ133" s="223"/>
      <c r="CK133" s="223"/>
      <c r="CL133" s="220"/>
      <c r="CM133" s="220"/>
      <c r="CN133" s="220"/>
      <c r="CO133" s="221"/>
      <c r="CP133" s="221"/>
      <c r="CQ133" s="220"/>
      <c r="CR133" s="220"/>
      <c r="CS133" s="220"/>
      <c r="CT133" s="221"/>
      <c r="CU133" s="221"/>
      <c r="CW133" s="219"/>
      <c r="CX133" s="221"/>
      <c r="CY133" s="219"/>
      <c r="CZ133" s="219"/>
      <c r="DA133" s="225"/>
      <c r="DB133" s="226"/>
      <c r="DC133" s="225">
        <f t="shared" si="91"/>
        <v>28.832999999999998</v>
      </c>
    </row>
    <row r="134" spans="4:107" ht="14.4" x14ac:dyDescent="0.3">
      <c r="D134" s="246"/>
      <c r="I134" s="168"/>
      <c r="K134" s="168"/>
      <c r="L134" s="168"/>
      <c r="M134" s="168"/>
      <c r="N134" s="168"/>
      <c r="O134" s="168"/>
      <c r="P134" s="168"/>
      <c r="Q134" s="168"/>
      <c r="S134" s="168"/>
      <c r="T134" s="168"/>
      <c r="X134" s="168"/>
      <c r="Y134" s="168"/>
      <c r="Z134" s="168"/>
      <c r="AA134" s="168"/>
      <c r="AC134" s="168"/>
      <c r="AG134" s="137" t="str">
        <f t="shared" ca="1" si="95"/>
        <v/>
      </c>
      <c r="AL134" s="137">
        <f t="shared" ca="1" si="98"/>
        <v>0</v>
      </c>
      <c r="AM134" s="168"/>
      <c r="AN134" s="137">
        <f t="shared" ca="1" si="94"/>
        <v>0</v>
      </c>
      <c r="AO134" s="137">
        <f t="shared" ca="1" si="94"/>
        <v>0</v>
      </c>
      <c r="AP134" s="137">
        <f t="shared" ca="1" si="94"/>
        <v>0</v>
      </c>
      <c r="AQ134" s="137">
        <f t="shared" ca="1" si="94"/>
        <v>0</v>
      </c>
      <c r="AR134" s="137">
        <f t="shared" ca="1" si="93"/>
        <v>0</v>
      </c>
      <c r="AS134" s="137">
        <f t="shared" ca="1" si="93"/>
        <v>0</v>
      </c>
      <c r="AT134" s="137">
        <f t="shared" ca="1" si="93"/>
        <v>0</v>
      </c>
      <c r="AU134" s="137">
        <f t="shared" ca="1" si="93"/>
        <v>0</v>
      </c>
      <c r="AV134" s="137">
        <f t="shared" ca="1" si="93"/>
        <v>0</v>
      </c>
      <c r="AW134" s="137">
        <f t="shared" ca="1" si="93"/>
        <v>0</v>
      </c>
      <c r="AX134" s="137">
        <f t="shared" ca="1" si="93"/>
        <v>0</v>
      </c>
      <c r="AZ134" s="137">
        <f t="shared" ca="1" si="99"/>
        <v>0</v>
      </c>
      <c r="BA134" s="137">
        <f t="shared" ca="1" si="99"/>
        <v>0</v>
      </c>
      <c r="BB134" s="137">
        <f t="shared" ca="1" si="99"/>
        <v>0</v>
      </c>
      <c r="BC134" s="137">
        <f t="shared" ca="1" si="97"/>
        <v>0</v>
      </c>
      <c r="BE134" s="137">
        <f t="shared" ca="1" si="96"/>
        <v>0</v>
      </c>
      <c r="BF134" s="137">
        <f t="shared" ca="1" si="96"/>
        <v>0</v>
      </c>
      <c r="BH134" s="137">
        <f t="shared" ca="1" si="90"/>
        <v>0</v>
      </c>
      <c r="BK134" s="243"/>
      <c r="BL134" s="243"/>
      <c r="BM134" s="244"/>
      <c r="BN134" s="231"/>
      <c r="BO134" s="220"/>
      <c r="BP134" s="220"/>
      <c r="BQ134" s="220"/>
      <c r="BR134" s="221"/>
      <c r="BS134" s="221"/>
      <c r="BT134" s="220"/>
      <c r="BU134" s="220"/>
      <c r="BV134" s="220"/>
      <c r="BW134" s="221"/>
      <c r="BX134" s="221"/>
      <c r="BY134" s="220"/>
      <c r="BZ134" s="220"/>
      <c r="CA134" s="220"/>
      <c r="CB134" s="221"/>
      <c r="CC134" s="221"/>
      <c r="CD134" s="220"/>
      <c r="CE134" s="220"/>
      <c r="CF134" s="220"/>
      <c r="CG134" s="221"/>
      <c r="CH134" s="221"/>
      <c r="CI134" s="223"/>
      <c r="CJ134" s="223"/>
      <c r="CK134" s="223"/>
      <c r="CL134" s="220"/>
      <c r="CM134" s="220"/>
      <c r="CN134" s="220"/>
      <c r="CO134" s="221"/>
      <c r="CP134" s="221"/>
      <c r="CQ134" s="220"/>
      <c r="CR134" s="220"/>
      <c r="CS134" s="220"/>
      <c r="CT134" s="221"/>
      <c r="CU134" s="221"/>
      <c r="CW134" s="219"/>
      <c r="CX134" s="221"/>
      <c r="CY134" s="219"/>
      <c r="CZ134" s="219"/>
      <c r="DA134" s="225"/>
      <c r="DB134" s="226"/>
      <c r="DC134" s="225">
        <f t="shared" si="91"/>
        <v>28.832999999999998</v>
      </c>
    </row>
    <row r="135" spans="4:107" ht="14.4" x14ac:dyDescent="0.3">
      <c r="D135" s="246"/>
      <c r="I135" s="168"/>
      <c r="K135" s="168"/>
      <c r="L135" s="168"/>
      <c r="M135" s="168"/>
      <c r="N135" s="168"/>
      <c r="O135" s="168"/>
      <c r="P135" s="168"/>
      <c r="Q135" s="168"/>
      <c r="S135" s="168"/>
      <c r="T135" s="168"/>
      <c r="X135" s="168"/>
      <c r="Y135" s="168"/>
      <c r="Z135" s="168"/>
      <c r="AA135" s="168"/>
      <c r="AC135" s="168"/>
      <c r="AG135" s="137" t="str">
        <f t="shared" ca="1" si="95"/>
        <v/>
      </c>
      <c r="AL135" s="137">
        <f t="shared" ca="1" si="98"/>
        <v>0</v>
      </c>
      <c r="AM135" s="168"/>
      <c r="AN135" s="137">
        <f t="shared" ca="1" si="94"/>
        <v>0</v>
      </c>
      <c r="AO135" s="137">
        <f t="shared" ca="1" si="94"/>
        <v>0</v>
      </c>
      <c r="AP135" s="137">
        <f t="shared" ca="1" si="94"/>
        <v>0</v>
      </c>
      <c r="AQ135" s="137">
        <f t="shared" ca="1" si="94"/>
        <v>0</v>
      </c>
      <c r="AR135" s="137">
        <f t="shared" ca="1" si="94"/>
        <v>0</v>
      </c>
      <c r="AS135" s="137">
        <f t="shared" ca="1" si="94"/>
        <v>0</v>
      </c>
      <c r="AT135" s="137">
        <f t="shared" ca="1" si="94"/>
        <v>0</v>
      </c>
      <c r="AU135" s="137">
        <f t="shared" ca="1" si="94"/>
        <v>0</v>
      </c>
      <c r="AV135" s="137">
        <f t="shared" ca="1" si="94"/>
        <v>0</v>
      </c>
      <c r="AW135" s="137">
        <f t="shared" ca="1" si="94"/>
        <v>0</v>
      </c>
      <c r="AX135" s="137">
        <f t="shared" ca="1" si="94"/>
        <v>0</v>
      </c>
      <c r="AZ135" s="137">
        <f t="shared" ca="1" si="99"/>
        <v>0</v>
      </c>
      <c r="BA135" s="137">
        <f t="shared" ca="1" si="99"/>
        <v>0</v>
      </c>
      <c r="BB135" s="137">
        <f t="shared" ca="1" si="99"/>
        <v>0</v>
      </c>
      <c r="BC135" s="137">
        <f t="shared" ca="1" si="97"/>
        <v>0</v>
      </c>
      <c r="BE135" s="137">
        <f t="shared" ca="1" si="96"/>
        <v>0</v>
      </c>
      <c r="BF135" s="137">
        <f t="shared" ca="1" si="96"/>
        <v>0</v>
      </c>
      <c r="BH135" s="137">
        <f t="shared" ca="1" si="90"/>
        <v>0</v>
      </c>
      <c r="BK135" s="243"/>
      <c r="BL135" s="243"/>
      <c r="BM135" s="244"/>
      <c r="BN135" s="231"/>
      <c r="BO135" s="220"/>
      <c r="BP135" s="220"/>
      <c r="BQ135" s="220"/>
      <c r="BR135" s="221"/>
      <c r="BS135" s="221"/>
      <c r="BT135" s="220"/>
      <c r="BU135" s="220"/>
      <c r="BV135" s="220"/>
      <c r="BW135" s="221"/>
      <c r="BX135" s="221"/>
      <c r="BY135" s="220"/>
      <c r="BZ135" s="220"/>
      <c r="CA135" s="220"/>
      <c r="CB135" s="221"/>
      <c r="CC135" s="221"/>
      <c r="CD135" s="220"/>
      <c r="CE135" s="220"/>
      <c r="CF135" s="220"/>
      <c r="CG135" s="221"/>
      <c r="CH135" s="221"/>
      <c r="CI135" s="223"/>
      <c r="CJ135" s="223"/>
      <c r="CK135" s="223"/>
      <c r="CL135" s="220"/>
      <c r="CM135" s="220"/>
      <c r="CN135" s="220"/>
      <c r="CO135" s="221"/>
      <c r="CP135" s="221"/>
      <c r="CQ135" s="220"/>
      <c r="CR135" s="220"/>
      <c r="CS135" s="220"/>
      <c r="CT135" s="221"/>
      <c r="CU135" s="221"/>
      <c r="CW135" s="219"/>
      <c r="CX135" s="221"/>
      <c r="CY135" s="219"/>
      <c r="CZ135" s="219"/>
      <c r="DA135" s="225"/>
      <c r="DB135" s="226"/>
      <c r="DC135" s="225">
        <f t="shared" si="91"/>
        <v>28.832999999999998</v>
      </c>
    </row>
    <row r="136" spans="4:107" ht="14.4" x14ac:dyDescent="0.3">
      <c r="D136" s="246"/>
      <c r="I136" s="168"/>
      <c r="K136" s="168"/>
      <c r="L136" s="168"/>
      <c r="M136" s="168"/>
      <c r="N136" s="168"/>
      <c r="O136" s="168"/>
      <c r="P136" s="168"/>
      <c r="Q136" s="168"/>
      <c r="S136" s="168"/>
      <c r="T136" s="168"/>
      <c r="X136" s="168"/>
      <c r="Y136" s="168"/>
      <c r="Z136" s="168"/>
      <c r="AA136" s="168"/>
      <c r="AC136" s="168"/>
      <c r="AG136" s="137" t="str">
        <f t="shared" ca="1" si="95"/>
        <v/>
      </c>
      <c r="AL136" s="137">
        <f t="shared" ca="1" si="98"/>
        <v>0</v>
      </c>
      <c r="AM136" s="168"/>
      <c r="AN136" s="137">
        <f t="shared" ca="1" si="94"/>
        <v>0</v>
      </c>
      <c r="AO136" s="137">
        <f t="shared" ca="1" si="94"/>
        <v>0</v>
      </c>
      <c r="AP136" s="137">
        <f t="shared" ca="1" si="94"/>
        <v>0</v>
      </c>
      <c r="AQ136" s="137">
        <f t="shared" ca="1" si="94"/>
        <v>0</v>
      </c>
      <c r="AR136" s="137">
        <f t="shared" ca="1" si="94"/>
        <v>0</v>
      </c>
      <c r="AS136" s="137">
        <f t="shared" ca="1" si="94"/>
        <v>0</v>
      </c>
      <c r="AT136" s="137">
        <f t="shared" ca="1" si="94"/>
        <v>0</v>
      </c>
      <c r="AU136" s="137">
        <f t="shared" ca="1" si="94"/>
        <v>0</v>
      </c>
      <c r="AV136" s="137">
        <f t="shared" ca="1" si="94"/>
        <v>0</v>
      </c>
      <c r="AW136" s="137">
        <f t="shared" ca="1" si="94"/>
        <v>0</v>
      </c>
      <c r="AX136" s="137">
        <f t="shared" ca="1" si="94"/>
        <v>0</v>
      </c>
      <c r="AZ136" s="137">
        <f t="shared" ca="1" si="99"/>
        <v>0</v>
      </c>
      <c r="BA136" s="137">
        <f t="shared" ca="1" si="99"/>
        <v>0</v>
      </c>
      <c r="BB136" s="137">
        <f t="shared" ca="1" si="99"/>
        <v>0</v>
      </c>
      <c r="BC136" s="137">
        <f t="shared" ca="1" si="97"/>
        <v>0</v>
      </c>
      <c r="BE136" s="137">
        <f t="shared" ca="1" si="96"/>
        <v>0</v>
      </c>
      <c r="BF136" s="137">
        <f t="shared" ca="1" si="96"/>
        <v>0</v>
      </c>
      <c r="BH136" s="137">
        <f t="shared" ref="BH136:BH199" ca="1" si="100">INDIRECT(BH$5&amp;(CELL("row", BH136)))</f>
        <v>0</v>
      </c>
      <c r="BK136" s="243"/>
      <c r="BL136" s="243"/>
      <c r="BM136" s="244"/>
      <c r="BO136" s="220"/>
      <c r="BP136" s="220"/>
      <c r="BQ136" s="220"/>
      <c r="BR136" s="221"/>
      <c r="BS136" s="221"/>
      <c r="BT136" s="220"/>
      <c r="BU136" s="220"/>
      <c r="BV136" s="220"/>
      <c r="BW136" s="221"/>
      <c r="BX136" s="221"/>
      <c r="BY136" s="220"/>
      <c r="BZ136" s="220"/>
      <c r="CA136" s="220"/>
      <c r="CB136" s="221"/>
      <c r="CC136" s="221"/>
      <c r="CD136" s="220"/>
      <c r="CE136" s="220"/>
      <c r="CF136" s="220"/>
      <c r="CG136" s="221"/>
      <c r="CH136" s="221"/>
      <c r="CI136" s="223"/>
      <c r="CJ136" s="223"/>
      <c r="CK136" s="223"/>
      <c r="CL136" s="220"/>
      <c r="CM136" s="220"/>
      <c r="CN136" s="220"/>
      <c r="CO136" s="221"/>
      <c r="CP136" s="221"/>
      <c r="CQ136" s="220"/>
      <c r="CR136" s="220"/>
      <c r="CS136" s="220"/>
      <c r="CT136" s="221"/>
      <c r="CU136" s="221"/>
      <c r="CW136" s="219"/>
      <c r="CX136" s="221"/>
      <c r="CY136" s="219"/>
      <c r="CZ136" s="219"/>
      <c r="DA136" s="225"/>
      <c r="DB136" s="226"/>
      <c r="DC136" s="225">
        <f t="shared" si="91"/>
        <v>28.832999999999998</v>
      </c>
    </row>
    <row r="137" spans="4:107" ht="14.4" x14ac:dyDescent="0.3">
      <c r="D137" s="246"/>
      <c r="I137" s="168"/>
      <c r="K137" s="168"/>
      <c r="L137" s="168"/>
      <c r="M137" s="168"/>
      <c r="N137" s="168"/>
      <c r="O137" s="168"/>
      <c r="P137" s="168"/>
      <c r="Q137" s="168"/>
      <c r="S137" s="168"/>
      <c r="T137" s="168"/>
      <c r="X137" s="168"/>
      <c r="Y137" s="168"/>
      <c r="Z137" s="168"/>
      <c r="AA137" s="168"/>
      <c r="AC137" s="168"/>
      <c r="AG137" s="137" t="str">
        <f t="shared" ca="1" si="95"/>
        <v/>
      </c>
      <c r="AL137" s="137">
        <f t="shared" ca="1" si="98"/>
        <v>0</v>
      </c>
      <c r="AM137" s="168"/>
      <c r="AN137" s="137">
        <f t="shared" ca="1" si="94"/>
        <v>0</v>
      </c>
      <c r="AO137" s="137">
        <f t="shared" ca="1" si="94"/>
        <v>0</v>
      </c>
      <c r="AP137" s="137">
        <f t="shared" ca="1" si="94"/>
        <v>0</v>
      </c>
      <c r="AQ137" s="137">
        <f t="shared" ca="1" si="94"/>
        <v>0</v>
      </c>
      <c r="AR137" s="137">
        <f t="shared" ca="1" si="94"/>
        <v>0</v>
      </c>
      <c r="AS137" s="137">
        <f t="shared" ca="1" si="94"/>
        <v>0</v>
      </c>
      <c r="AT137" s="137">
        <f t="shared" ca="1" si="94"/>
        <v>0</v>
      </c>
      <c r="AU137" s="137">
        <f t="shared" ca="1" si="94"/>
        <v>0</v>
      </c>
      <c r="AV137" s="137">
        <f t="shared" ca="1" si="94"/>
        <v>0</v>
      </c>
      <c r="AW137" s="137">
        <f t="shared" ca="1" si="94"/>
        <v>0</v>
      </c>
      <c r="AX137" s="137">
        <f t="shared" ca="1" si="94"/>
        <v>0</v>
      </c>
      <c r="AZ137" s="137">
        <f t="shared" ca="1" si="99"/>
        <v>0</v>
      </c>
      <c r="BA137" s="137">
        <f t="shared" ca="1" si="99"/>
        <v>0</v>
      </c>
      <c r="BB137" s="137">
        <f t="shared" ca="1" si="99"/>
        <v>0</v>
      </c>
      <c r="BC137" s="137">
        <f t="shared" ca="1" si="97"/>
        <v>0</v>
      </c>
      <c r="BE137" s="137">
        <f t="shared" ca="1" si="96"/>
        <v>0</v>
      </c>
      <c r="BF137" s="137">
        <f t="shared" ca="1" si="96"/>
        <v>0</v>
      </c>
      <c r="BH137" s="137">
        <f t="shared" ca="1" si="100"/>
        <v>0</v>
      </c>
      <c r="BK137" s="243"/>
      <c r="BL137" s="243"/>
      <c r="BM137" s="244"/>
      <c r="BO137" s="220"/>
      <c r="BP137" s="220"/>
      <c r="BQ137" s="220"/>
      <c r="BR137" s="221"/>
      <c r="BS137" s="221"/>
      <c r="BT137" s="220"/>
      <c r="BU137" s="220"/>
      <c r="BV137" s="220"/>
      <c r="BW137" s="221"/>
      <c r="BX137" s="221"/>
      <c r="BY137" s="220"/>
      <c r="BZ137" s="220"/>
      <c r="CA137" s="220"/>
      <c r="CB137" s="221"/>
      <c r="CC137" s="221"/>
      <c r="CD137" s="220"/>
      <c r="CE137" s="220"/>
      <c r="CF137" s="220"/>
      <c r="CG137" s="221"/>
      <c r="CH137" s="221"/>
      <c r="CI137" s="223"/>
      <c r="CJ137" s="223"/>
      <c r="CK137" s="223"/>
      <c r="CL137" s="220"/>
      <c r="CM137" s="220"/>
      <c r="CN137" s="220"/>
      <c r="CO137" s="221"/>
      <c r="CP137" s="221"/>
      <c r="CQ137" s="220"/>
      <c r="CR137" s="220"/>
      <c r="CS137" s="220"/>
      <c r="CT137" s="221"/>
      <c r="CU137" s="221"/>
      <c r="CW137" s="219"/>
      <c r="CX137" s="221"/>
      <c r="CY137" s="219"/>
      <c r="CZ137" s="219"/>
      <c r="DA137" s="225"/>
      <c r="DB137" s="226"/>
      <c r="DC137" s="225">
        <f t="shared" ref="DC137:DC200" si="101">IF(ISERROR(DA137),-999,0.000000068133*DA137^4-0.00003873*DA137^3+0.0090986*DA137^2+3.3034*DA137+28.833)</f>
        <v>28.832999999999998</v>
      </c>
    </row>
    <row r="138" spans="4:107" ht="14.4" x14ac:dyDescent="0.3">
      <c r="D138" s="246"/>
      <c r="I138" s="168"/>
      <c r="K138" s="168"/>
      <c r="L138" s="168"/>
      <c r="M138" s="168"/>
      <c r="N138" s="168"/>
      <c r="O138" s="168"/>
      <c r="P138" s="168"/>
      <c r="Q138" s="168"/>
      <c r="S138" s="168"/>
      <c r="T138" s="168"/>
      <c r="X138" s="168"/>
      <c r="Y138" s="168"/>
      <c r="Z138" s="168"/>
      <c r="AA138" s="168"/>
      <c r="AC138" s="168"/>
      <c r="AG138" s="137" t="str">
        <f t="shared" ca="1" si="95"/>
        <v/>
      </c>
      <c r="AL138" s="137">
        <f t="shared" ca="1" si="98"/>
        <v>0</v>
      </c>
      <c r="AM138" s="168"/>
      <c r="AN138" s="137">
        <f t="shared" ca="1" si="94"/>
        <v>0</v>
      </c>
      <c r="AO138" s="137">
        <f t="shared" ca="1" si="94"/>
        <v>0</v>
      </c>
      <c r="AP138" s="137">
        <f t="shared" ca="1" si="94"/>
        <v>0</v>
      </c>
      <c r="AQ138" s="137">
        <f t="shared" ca="1" si="94"/>
        <v>0</v>
      </c>
      <c r="AR138" s="137">
        <f t="shared" ca="1" si="94"/>
        <v>0</v>
      </c>
      <c r="AS138" s="137">
        <f t="shared" ca="1" si="94"/>
        <v>0</v>
      </c>
      <c r="AT138" s="137">
        <f t="shared" ca="1" si="94"/>
        <v>0</v>
      </c>
      <c r="AU138" s="137">
        <f t="shared" ca="1" si="94"/>
        <v>0</v>
      </c>
      <c r="AV138" s="137">
        <f t="shared" ca="1" si="94"/>
        <v>0</v>
      </c>
      <c r="AW138" s="137">
        <f t="shared" ca="1" si="94"/>
        <v>0</v>
      </c>
      <c r="AX138" s="137">
        <f t="shared" ca="1" si="94"/>
        <v>0</v>
      </c>
      <c r="AZ138" s="137">
        <f t="shared" ca="1" si="99"/>
        <v>0</v>
      </c>
      <c r="BA138" s="137">
        <f t="shared" ca="1" si="99"/>
        <v>0</v>
      </c>
      <c r="BB138" s="137">
        <f t="shared" ca="1" si="99"/>
        <v>0</v>
      </c>
      <c r="BC138" s="137">
        <f t="shared" ca="1" si="97"/>
        <v>0</v>
      </c>
      <c r="BE138" s="137">
        <f t="shared" ca="1" si="96"/>
        <v>0</v>
      </c>
      <c r="BF138" s="137">
        <f t="shared" ca="1" si="96"/>
        <v>0</v>
      </c>
      <c r="BH138" s="137">
        <f t="shared" ca="1" si="100"/>
        <v>0</v>
      </c>
      <c r="BK138" s="243"/>
      <c r="BL138" s="243"/>
      <c r="BM138" s="244"/>
      <c r="BO138" s="220"/>
      <c r="BP138" s="220"/>
      <c r="BQ138" s="220"/>
      <c r="BR138" s="221"/>
      <c r="BS138" s="221"/>
      <c r="BT138" s="220"/>
      <c r="BU138" s="220"/>
      <c r="BV138" s="220"/>
      <c r="BW138" s="221"/>
      <c r="BX138" s="221"/>
      <c r="BY138" s="220"/>
      <c r="BZ138" s="220"/>
      <c r="CA138" s="220"/>
      <c r="CB138" s="221"/>
      <c r="CC138" s="221"/>
      <c r="CD138" s="220"/>
      <c r="CE138" s="220"/>
      <c r="CF138" s="220"/>
      <c r="CG138" s="221"/>
      <c r="CH138" s="221"/>
      <c r="CI138" s="223"/>
      <c r="CJ138" s="223"/>
      <c r="CK138" s="223"/>
      <c r="CL138" s="220"/>
      <c r="CM138" s="220"/>
      <c r="CN138" s="220"/>
      <c r="CO138" s="221"/>
      <c r="CP138" s="221"/>
      <c r="CQ138" s="220"/>
      <c r="CR138" s="220"/>
      <c r="CS138" s="220"/>
      <c r="CT138" s="221"/>
      <c r="CU138" s="221"/>
      <c r="CW138" s="219"/>
      <c r="CX138" s="221"/>
      <c r="CY138" s="219"/>
      <c r="CZ138" s="219"/>
      <c r="DA138" s="225"/>
      <c r="DB138" s="226"/>
      <c r="DC138" s="225">
        <f t="shared" si="101"/>
        <v>28.832999999999998</v>
      </c>
    </row>
    <row r="139" spans="4:107" ht="14.4" x14ac:dyDescent="0.3">
      <c r="D139" s="246"/>
      <c r="I139" s="168"/>
      <c r="K139" s="168"/>
      <c r="L139" s="168"/>
      <c r="M139" s="168"/>
      <c r="N139" s="168"/>
      <c r="O139" s="168"/>
      <c r="P139" s="168"/>
      <c r="Q139" s="168"/>
      <c r="S139" s="168"/>
      <c r="T139" s="168"/>
      <c r="X139" s="168"/>
      <c r="Y139" s="168"/>
      <c r="Z139" s="168"/>
      <c r="AA139" s="168"/>
      <c r="AC139" s="168"/>
      <c r="AG139" s="137" t="str">
        <f t="shared" ca="1" si="95"/>
        <v/>
      </c>
      <c r="AL139" s="137">
        <f t="shared" ca="1" si="98"/>
        <v>0</v>
      </c>
      <c r="AM139" s="168"/>
      <c r="AN139" s="137">
        <f t="shared" ca="1" si="94"/>
        <v>0</v>
      </c>
      <c r="AO139" s="137">
        <f t="shared" ca="1" si="94"/>
        <v>0</v>
      </c>
      <c r="AP139" s="137">
        <f t="shared" ca="1" si="94"/>
        <v>0</v>
      </c>
      <c r="AQ139" s="137">
        <f t="shared" ca="1" si="94"/>
        <v>0</v>
      </c>
      <c r="AR139" s="137">
        <f t="shared" ca="1" si="94"/>
        <v>0</v>
      </c>
      <c r="AS139" s="137">
        <f t="shared" ca="1" si="94"/>
        <v>0</v>
      </c>
      <c r="AT139" s="137">
        <f t="shared" ca="1" si="94"/>
        <v>0</v>
      </c>
      <c r="AU139" s="137">
        <f t="shared" ca="1" si="94"/>
        <v>0</v>
      </c>
      <c r="AV139" s="137">
        <f t="shared" ca="1" si="94"/>
        <v>0</v>
      </c>
      <c r="AW139" s="137">
        <f t="shared" ca="1" si="94"/>
        <v>0</v>
      </c>
      <c r="AX139" s="137">
        <f t="shared" ca="1" si="94"/>
        <v>0</v>
      </c>
      <c r="AZ139" s="137">
        <f t="shared" ca="1" si="99"/>
        <v>0</v>
      </c>
      <c r="BA139" s="137">
        <f t="shared" ca="1" si="99"/>
        <v>0</v>
      </c>
      <c r="BB139" s="137">
        <f t="shared" ca="1" si="99"/>
        <v>0</v>
      </c>
      <c r="BC139" s="137">
        <f t="shared" ca="1" si="97"/>
        <v>0</v>
      </c>
      <c r="BE139" s="137">
        <f t="shared" ca="1" si="96"/>
        <v>0</v>
      </c>
      <c r="BF139" s="137">
        <f t="shared" ca="1" si="96"/>
        <v>0</v>
      </c>
      <c r="BH139" s="137">
        <f t="shared" ca="1" si="100"/>
        <v>0</v>
      </c>
      <c r="BK139" s="243"/>
      <c r="BL139" s="243"/>
      <c r="BM139" s="244"/>
      <c r="BO139" s="220"/>
      <c r="BP139" s="220"/>
      <c r="BQ139" s="220"/>
      <c r="BR139" s="221"/>
      <c r="BS139" s="221"/>
      <c r="BT139" s="220"/>
      <c r="BU139" s="220"/>
      <c r="BV139" s="220"/>
      <c r="BW139" s="221"/>
      <c r="BX139" s="221"/>
      <c r="BY139" s="220"/>
      <c r="BZ139" s="220"/>
      <c r="CA139" s="220"/>
      <c r="CB139" s="221"/>
      <c r="CC139" s="221"/>
      <c r="CD139" s="220"/>
      <c r="CE139" s="220"/>
      <c r="CF139" s="220"/>
      <c r="CG139" s="221"/>
      <c r="CH139" s="221"/>
      <c r="CI139" s="223"/>
      <c r="CJ139" s="223"/>
      <c r="CK139" s="223"/>
      <c r="CL139" s="220"/>
      <c r="CM139" s="220"/>
      <c r="CN139" s="220"/>
      <c r="CO139" s="221"/>
      <c r="CP139" s="221"/>
      <c r="CQ139" s="220"/>
      <c r="CR139" s="220"/>
      <c r="CS139" s="220"/>
      <c r="CT139" s="221"/>
      <c r="CU139" s="221"/>
      <c r="CW139" s="219"/>
      <c r="CX139" s="221"/>
      <c r="CY139" s="219"/>
      <c r="CZ139" s="219"/>
      <c r="DA139" s="225"/>
      <c r="DB139" s="226"/>
      <c r="DC139" s="225">
        <f t="shared" si="101"/>
        <v>28.832999999999998</v>
      </c>
    </row>
    <row r="140" spans="4:107" ht="14.4" x14ac:dyDescent="0.3">
      <c r="D140" s="246"/>
      <c r="I140" s="168"/>
      <c r="K140" s="168"/>
      <c r="L140" s="168"/>
      <c r="M140" s="168"/>
      <c r="N140" s="168"/>
      <c r="O140" s="168"/>
      <c r="P140" s="168"/>
      <c r="Q140" s="168"/>
      <c r="S140" s="168"/>
      <c r="T140" s="168"/>
      <c r="X140" s="168"/>
      <c r="Y140" s="168"/>
      <c r="Z140" s="168"/>
      <c r="AA140" s="168"/>
      <c r="AC140" s="168"/>
      <c r="AG140" s="137" t="str">
        <f t="shared" ca="1" si="95"/>
        <v/>
      </c>
      <c r="AL140" s="137">
        <f t="shared" ca="1" si="98"/>
        <v>0</v>
      </c>
      <c r="AM140" s="168"/>
      <c r="AN140" s="137">
        <f t="shared" ca="1" si="94"/>
        <v>0</v>
      </c>
      <c r="AO140" s="137">
        <f t="shared" ca="1" si="94"/>
        <v>0</v>
      </c>
      <c r="AP140" s="137">
        <f t="shared" ca="1" si="94"/>
        <v>0</v>
      </c>
      <c r="AQ140" s="137">
        <f t="shared" ca="1" si="94"/>
        <v>0</v>
      </c>
      <c r="AR140" s="137">
        <f t="shared" ca="1" si="94"/>
        <v>0</v>
      </c>
      <c r="AS140" s="137">
        <f t="shared" ca="1" si="94"/>
        <v>0</v>
      </c>
      <c r="AT140" s="137">
        <f t="shared" ca="1" si="94"/>
        <v>0</v>
      </c>
      <c r="AU140" s="137">
        <f t="shared" ca="1" si="94"/>
        <v>0</v>
      </c>
      <c r="AV140" s="137">
        <f t="shared" ca="1" si="94"/>
        <v>0</v>
      </c>
      <c r="AW140" s="137">
        <f t="shared" ca="1" si="94"/>
        <v>0</v>
      </c>
      <c r="AX140" s="137">
        <f t="shared" ca="1" si="94"/>
        <v>0</v>
      </c>
      <c r="AZ140" s="137">
        <f t="shared" ca="1" si="99"/>
        <v>0</v>
      </c>
      <c r="BA140" s="137">
        <f t="shared" ca="1" si="99"/>
        <v>0</v>
      </c>
      <c r="BB140" s="137">
        <f t="shared" ca="1" si="99"/>
        <v>0</v>
      </c>
      <c r="BC140" s="137">
        <f t="shared" ca="1" si="97"/>
        <v>0</v>
      </c>
      <c r="BE140" s="137">
        <f t="shared" ca="1" si="96"/>
        <v>0</v>
      </c>
      <c r="BF140" s="137">
        <f t="shared" ca="1" si="96"/>
        <v>0</v>
      </c>
      <c r="BH140" s="137">
        <f t="shared" ca="1" si="100"/>
        <v>0</v>
      </c>
      <c r="BK140" s="243"/>
      <c r="BL140" s="243"/>
      <c r="BM140" s="244"/>
      <c r="BO140" s="220"/>
      <c r="BP140" s="220"/>
      <c r="BQ140" s="220"/>
      <c r="BR140" s="221"/>
      <c r="BS140" s="221"/>
      <c r="BT140" s="220"/>
      <c r="BU140" s="220"/>
      <c r="BV140" s="220"/>
      <c r="BW140" s="221"/>
      <c r="BX140" s="221"/>
      <c r="BY140" s="220"/>
      <c r="BZ140" s="220"/>
      <c r="CA140" s="220"/>
      <c r="CB140" s="221"/>
      <c r="CC140" s="221"/>
      <c r="CD140" s="220"/>
      <c r="CE140" s="220"/>
      <c r="CF140" s="220"/>
      <c r="CG140" s="221"/>
      <c r="CH140" s="221"/>
      <c r="CI140" s="223"/>
      <c r="CJ140" s="223"/>
      <c r="CK140" s="223"/>
      <c r="CL140" s="220"/>
      <c r="CM140" s="220"/>
      <c r="CN140" s="220"/>
      <c r="CO140" s="221"/>
      <c r="CP140" s="221"/>
      <c r="CQ140" s="220"/>
      <c r="CR140" s="220"/>
      <c r="CS140" s="220"/>
      <c r="CT140" s="221"/>
      <c r="CU140" s="221"/>
      <c r="CW140" s="219"/>
      <c r="CX140" s="221"/>
      <c r="CY140" s="219"/>
      <c r="CZ140" s="219"/>
      <c r="DA140" s="225"/>
      <c r="DB140" s="226"/>
      <c r="DC140" s="225">
        <f t="shared" si="101"/>
        <v>28.832999999999998</v>
      </c>
    </row>
    <row r="141" spans="4:107" ht="14.4" x14ac:dyDescent="0.3">
      <c r="D141" s="246"/>
      <c r="I141" s="168"/>
      <c r="K141" s="168"/>
      <c r="L141" s="168"/>
      <c r="M141" s="168"/>
      <c r="N141" s="168"/>
      <c r="O141" s="168"/>
      <c r="P141" s="168"/>
      <c r="Q141" s="168"/>
      <c r="S141" s="168"/>
      <c r="T141" s="168"/>
      <c r="X141" s="168"/>
      <c r="Y141" s="168"/>
      <c r="Z141" s="168"/>
      <c r="AA141" s="168"/>
      <c r="AC141" s="168"/>
      <c r="AG141" s="137" t="str">
        <f t="shared" ca="1" si="95"/>
        <v/>
      </c>
      <c r="AL141" s="137">
        <f t="shared" ca="1" si="98"/>
        <v>0</v>
      </c>
      <c r="AM141" s="168"/>
      <c r="AN141" s="137">
        <f t="shared" ca="1" si="94"/>
        <v>0</v>
      </c>
      <c r="AO141" s="137">
        <f t="shared" ca="1" si="94"/>
        <v>0</v>
      </c>
      <c r="AP141" s="137">
        <f t="shared" ca="1" si="94"/>
        <v>0</v>
      </c>
      <c r="AQ141" s="137">
        <f t="shared" ca="1" si="94"/>
        <v>0</v>
      </c>
      <c r="AR141" s="137">
        <f t="shared" ca="1" si="94"/>
        <v>0</v>
      </c>
      <c r="AS141" s="137">
        <f t="shared" ca="1" si="94"/>
        <v>0</v>
      </c>
      <c r="AT141" s="137">
        <f t="shared" ca="1" si="94"/>
        <v>0</v>
      </c>
      <c r="AU141" s="137">
        <f t="shared" ca="1" si="94"/>
        <v>0</v>
      </c>
      <c r="AV141" s="137">
        <f t="shared" ca="1" si="94"/>
        <v>0</v>
      </c>
      <c r="AW141" s="137">
        <f t="shared" ca="1" si="94"/>
        <v>0</v>
      </c>
      <c r="AX141" s="137">
        <f t="shared" ca="1" si="94"/>
        <v>0</v>
      </c>
      <c r="AZ141" s="137">
        <f t="shared" ca="1" si="99"/>
        <v>0</v>
      </c>
      <c r="BA141" s="137">
        <f t="shared" ca="1" si="99"/>
        <v>0</v>
      </c>
      <c r="BB141" s="137">
        <f t="shared" ca="1" si="99"/>
        <v>0</v>
      </c>
      <c r="BC141" s="137">
        <f t="shared" ca="1" si="97"/>
        <v>0</v>
      </c>
      <c r="BE141" s="137">
        <f t="shared" ca="1" si="96"/>
        <v>0</v>
      </c>
      <c r="BF141" s="137">
        <f t="shared" ca="1" si="96"/>
        <v>0</v>
      </c>
      <c r="BH141" s="137">
        <f t="shared" ca="1" si="100"/>
        <v>0</v>
      </c>
      <c r="BK141" s="243"/>
      <c r="BL141" s="243"/>
      <c r="BM141" s="244"/>
      <c r="BO141" s="220"/>
      <c r="BP141" s="220"/>
      <c r="BQ141" s="220"/>
      <c r="BR141" s="221"/>
      <c r="BS141" s="221"/>
      <c r="BT141" s="220"/>
      <c r="BU141" s="220"/>
      <c r="BV141" s="220"/>
      <c r="BW141" s="221"/>
      <c r="BX141" s="221"/>
      <c r="BY141" s="220"/>
      <c r="BZ141" s="220"/>
      <c r="CA141" s="220"/>
      <c r="CB141" s="221"/>
      <c r="CC141" s="221"/>
      <c r="CD141" s="220"/>
      <c r="CE141" s="220"/>
      <c r="CF141" s="220"/>
      <c r="CG141" s="221"/>
      <c r="CH141" s="221"/>
      <c r="CI141" s="223"/>
      <c r="CJ141" s="223"/>
      <c r="CK141" s="223"/>
      <c r="CL141" s="220"/>
      <c r="CM141" s="220"/>
      <c r="CN141" s="220"/>
      <c r="CO141" s="221"/>
      <c r="CP141" s="221"/>
      <c r="CQ141" s="220"/>
      <c r="CR141" s="220"/>
      <c r="CS141" s="220"/>
      <c r="CT141" s="221"/>
      <c r="CU141" s="221"/>
      <c r="CW141" s="219"/>
      <c r="CX141" s="221"/>
      <c r="CY141" s="219"/>
      <c r="CZ141" s="219"/>
      <c r="DA141" s="225"/>
      <c r="DB141" s="226"/>
      <c r="DC141" s="225">
        <f t="shared" si="101"/>
        <v>28.832999999999998</v>
      </c>
    </row>
    <row r="142" spans="4:107" ht="14.4" x14ac:dyDescent="0.3">
      <c r="D142" s="246"/>
      <c r="I142" s="168"/>
      <c r="K142" s="168"/>
      <c r="L142" s="168"/>
      <c r="M142" s="168"/>
      <c r="N142" s="168"/>
      <c r="O142" s="168"/>
      <c r="P142" s="168"/>
      <c r="Q142" s="168"/>
      <c r="S142" s="168"/>
      <c r="T142" s="168"/>
      <c r="X142" s="168"/>
      <c r="Y142" s="168"/>
      <c r="Z142" s="168"/>
      <c r="AA142" s="168"/>
      <c r="AC142" s="168"/>
      <c r="AG142" s="137" t="str">
        <f t="shared" ca="1" si="95"/>
        <v/>
      </c>
      <c r="AL142" s="137">
        <f t="shared" ca="1" si="98"/>
        <v>0</v>
      </c>
      <c r="AM142" s="168"/>
      <c r="AN142" s="137">
        <f t="shared" ca="1" si="94"/>
        <v>0</v>
      </c>
      <c r="AO142" s="137">
        <f t="shared" ca="1" si="94"/>
        <v>0</v>
      </c>
      <c r="AP142" s="137">
        <f t="shared" ca="1" si="94"/>
        <v>0</v>
      </c>
      <c r="AQ142" s="137">
        <f t="shared" ca="1" si="94"/>
        <v>0</v>
      </c>
      <c r="AR142" s="137">
        <f t="shared" ca="1" si="94"/>
        <v>0</v>
      </c>
      <c r="AS142" s="137">
        <f t="shared" ca="1" si="94"/>
        <v>0</v>
      </c>
      <c r="AT142" s="137">
        <f t="shared" ca="1" si="94"/>
        <v>0</v>
      </c>
      <c r="AU142" s="137">
        <f t="shared" ca="1" si="94"/>
        <v>0</v>
      </c>
      <c r="AV142" s="137">
        <f t="shared" ca="1" si="94"/>
        <v>0</v>
      </c>
      <c r="AW142" s="137">
        <f t="shared" ca="1" si="94"/>
        <v>0</v>
      </c>
      <c r="AX142" s="137">
        <f t="shared" ca="1" si="94"/>
        <v>0</v>
      </c>
      <c r="AZ142" s="137">
        <f t="shared" ca="1" si="99"/>
        <v>0</v>
      </c>
      <c r="BA142" s="137">
        <f t="shared" ca="1" si="99"/>
        <v>0</v>
      </c>
      <c r="BB142" s="137">
        <f t="shared" ca="1" si="99"/>
        <v>0</v>
      </c>
      <c r="BC142" s="137">
        <f t="shared" ca="1" si="97"/>
        <v>0</v>
      </c>
      <c r="BE142" s="137">
        <f t="shared" ca="1" si="96"/>
        <v>0</v>
      </c>
      <c r="BF142" s="137">
        <f t="shared" ca="1" si="96"/>
        <v>0</v>
      </c>
      <c r="BH142" s="137">
        <f t="shared" ca="1" si="100"/>
        <v>0</v>
      </c>
      <c r="BK142" s="243"/>
      <c r="BL142" s="243"/>
      <c r="BM142" s="244"/>
      <c r="BO142" s="220"/>
      <c r="BP142" s="220"/>
      <c r="BQ142" s="220"/>
      <c r="BR142" s="221"/>
      <c r="BS142" s="221"/>
      <c r="BT142" s="220"/>
      <c r="BU142" s="220"/>
      <c r="BV142" s="220"/>
      <c r="BW142" s="221"/>
      <c r="BX142" s="221"/>
      <c r="BY142" s="220"/>
      <c r="BZ142" s="220"/>
      <c r="CA142" s="220"/>
      <c r="CB142" s="221"/>
      <c r="CC142" s="221"/>
      <c r="CD142" s="220"/>
      <c r="CE142" s="220"/>
      <c r="CF142" s="220"/>
      <c r="CG142" s="221"/>
      <c r="CH142" s="221"/>
      <c r="CI142" s="223"/>
      <c r="CJ142" s="223"/>
      <c r="CK142" s="223"/>
      <c r="CL142" s="220"/>
      <c r="CM142" s="220"/>
      <c r="CN142" s="220"/>
      <c r="CO142" s="221"/>
      <c r="CP142" s="221"/>
      <c r="CQ142" s="220"/>
      <c r="CR142" s="220"/>
      <c r="CS142" s="220"/>
      <c r="CT142" s="221"/>
      <c r="CU142" s="221"/>
      <c r="CW142" s="219"/>
      <c r="CX142" s="221"/>
      <c r="CY142" s="219"/>
      <c r="CZ142" s="219"/>
      <c r="DA142" s="225"/>
      <c r="DB142" s="226"/>
      <c r="DC142" s="225">
        <f t="shared" si="101"/>
        <v>28.832999999999998</v>
      </c>
    </row>
    <row r="143" spans="4:107" ht="14.4" x14ac:dyDescent="0.3">
      <c r="D143" s="246"/>
      <c r="I143" s="168"/>
      <c r="K143" s="168"/>
      <c r="L143" s="168"/>
      <c r="M143" s="168"/>
      <c r="N143" s="168"/>
      <c r="O143" s="168"/>
      <c r="P143" s="168"/>
      <c r="Q143" s="168"/>
      <c r="S143" s="168"/>
      <c r="T143" s="168"/>
      <c r="X143" s="168"/>
      <c r="Y143" s="168"/>
      <c r="Z143" s="168"/>
      <c r="AA143" s="168"/>
      <c r="AC143" s="168"/>
      <c r="AG143" s="137" t="str">
        <f t="shared" ca="1" si="95"/>
        <v/>
      </c>
      <c r="AL143" s="137">
        <f t="shared" ca="1" si="98"/>
        <v>0</v>
      </c>
      <c r="AM143" s="168"/>
      <c r="AN143" s="137">
        <f t="shared" ca="1" si="94"/>
        <v>0</v>
      </c>
      <c r="AO143" s="137">
        <f t="shared" ca="1" si="94"/>
        <v>0</v>
      </c>
      <c r="AP143" s="137">
        <f t="shared" ca="1" si="94"/>
        <v>0</v>
      </c>
      <c r="AQ143" s="137">
        <f t="shared" ca="1" si="94"/>
        <v>0</v>
      </c>
      <c r="AR143" s="137">
        <f t="shared" ca="1" si="94"/>
        <v>0</v>
      </c>
      <c r="AS143" s="137">
        <f t="shared" ca="1" si="94"/>
        <v>0</v>
      </c>
      <c r="AT143" s="137">
        <f t="shared" ca="1" si="94"/>
        <v>0</v>
      </c>
      <c r="AU143" s="137">
        <f t="shared" ca="1" si="94"/>
        <v>0</v>
      </c>
      <c r="AV143" s="137">
        <f t="shared" ca="1" si="94"/>
        <v>0</v>
      </c>
      <c r="AW143" s="137">
        <f t="shared" ca="1" si="94"/>
        <v>0</v>
      </c>
      <c r="AX143" s="137">
        <f t="shared" ca="1" si="94"/>
        <v>0</v>
      </c>
      <c r="AZ143" s="137">
        <f t="shared" ca="1" si="99"/>
        <v>0</v>
      </c>
      <c r="BA143" s="137">
        <f t="shared" ca="1" si="99"/>
        <v>0</v>
      </c>
      <c r="BB143" s="137">
        <f t="shared" ca="1" si="99"/>
        <v>0</v>
      </c>
      <c r="BC143" s="137">
        <f t="shared" ca="1" si="97"/>
        <v>0</v>
      </c>
      <c r="BE143" s="137">
        <f t="shared" ca="1" si="96"/>
        <v>0</v>
      </c>
      <c r="BF143" s="137">
        <f t="shared" ca="1" si="96"/>
        <v>0</v>
      </c>
      <c r="BH143" s="137">
        <f t="shared" ca="1" si="100"/>
        <v>0</v>
      </c>
      <c r="BK143" s="243"/>
      <c r="BL143" s="243"/>
      <c r="BM143" s="244"/>
      <c r="BO143" s="220"/>
      <c r="BP143" s="220"/>
      <c r="BQ143" s="220"/>
      <c r="BR143" s="221"/>
      <c r="BS143" s="221"/>
      <c r="BT143" s="220"/>
      <c r="BU143" s="220"/>
      <c r="BV143" s="220"/>
      <c r="BW143" s="221"/>
      <c r="BX143" s="221"/>
      <c r="BY143" s="220"/>
      <c r="BZ143" s="220"/>
      <c r="CA143" s="220"/>
      <c r="CB143" s="221"/>
      <c r="CC143" s="221"/>
      <c r="CD143" s="220"/>
      <c r="CE143" s="220"/>
      <c r="CF143" s="220"/>
      <c r="CG143" s="221"/>
      <c r="CH143" s="221"/>
      <c r="CI143" s="223"/>
      <c r="CJ143" s="223"/>
      <c r="CK143" s="223"/>
      <c r="CL143" s="220"/>
      <c r="CM143" s="220"/>
      <c r="CN143" s="220"/>
      <c r="CO143" s="221"/>
      <c r="CP143" s="221"/>
      <c r="CQ143" s="220"/>
      <c r="CR143" s="220"/>
      <c r="CS143" s="220"/>
      <c r="CT143" s="221"/>
      <c r="CU143" s="221"/>
      <c r="CW143" s="219"/>
      <c r="CX143" s="221"/>
      <c r="CY143" s="219"/>
      <c r="CZ143" s="219"/>
      <c r="DA143" s="225"/>
      <c r="DB143" s="226"/>
      <c r="DC143" s="225">
        <f t="shared" si="101"/>
        <v>28.832999999999998</v>
      </c>
    </row>
    <row r="144" spans="4:107" ht="14.4" x14ac:dyDescent="0.3">
      <c r="D144" s="246"/>
      <c r="I144" s="168"/>
      <c r="K144" s="168"/>
      <c r="L144" s="168"/>
      <c r="M144" s="168"/>
      <c r="N144" s="168"/>
      <c r="O144" s="168"/>
      <c r="P144" s="168"/>
      <c r="Q144" s="168"/>
      <c r="S144" s="168"/>
      <c r="T144" s="168"/>
      <c r="X144" s="168"/>
      <c r="Y144" s="168"/>
      <c r="Z144" s="168"/>
      <c r="AA144" s="168"/>
      <c r="AC144" s="168"/>
      <c r="AG144" s="137" t="str">
        <f t="shared" ca="1" si="95"/>
        <v/>
      </c>
      <c r="AL144" s="137">
        <f t="shared" ca="1" si="98"/>
        <v>0</v>
      </c>
      <c r="AM144" s="168"/>
      <c r="AN144" s="137">
        <f t="shared" ca="1" si="94"/>
        <v>0</v>
      </c>
      <c r="AO144" s="137">
        <f t="shared" ca="1" si="94"/>
        <v>0</v>
      </c>
      <c r="AP144" s="137">
        <f t="shared" ca="1" si="94"/>
        <v>0</v>
      </c>
      <c r="AQ144" s="137">
        <f t="shared" ca="1" si="94"/>
        <v>0</v>
      </c>
      <c r="AR144" s="137">
        <f t="shared" ca="1" si="94"/>
        <v>0</v>
      </c>
      <c r="AS144" s="137">
        <f t="shared" ca="1" si="94"/>
        <v>0</v>
      </c>
      <c r="AT144" s="137">
        <f t="shared" ca="1" si="94"/>
        <v>0</v>
      </c>
      <c r="AU144" s="137">
        <f t="shared" ca="1" si="94"/>
        <v>0</v>
      </c>
      <c r="AV144" s="137">
        <f t="shared" ca="1" si="94"/>
        <v>0</v>
      </c>
      <c r="AW144" s="137">
        <f t="shared" ca="1" si="94"/>
        <v>0</v>
      </c>
      <c r="AX144" s="137">
        <f t="shared" ca="1" si="94"/>
        <v>0</v>
      </c>
      <c r="AZ144" s="137">
        <f t="shared" ca="1" si="99"/>
        <v>0</v>
      </c>
      <c r="BA144" s="137">
        <f t="shared" ca="1" si="99"/>
        <v>0</v>
      </c>
      <c r="BB144" s="137">
        <f t="shared" ca="1" si="99"/>
        <v>0</v>
      </c>
      <c r="BC144" s="137">
        <f t="shared" ca="1" si="97"/>
        <v>0</v>
      </c>
      <c r="BE144" s="137">
        <f t="shared" ca="1" si="96"/>
        <v>0</v>
      </c>
      <c r="BF144" s="137">
        <f t="shared" ca="1" si="96"/>
        <v>0</v>
      </c>
      <c r="BH144" s="137">
        <f t="shared" ca="1" si="100"/>
        <v>0</v>
      </c>
      <c r="BK144" s="243"/>
      <c r="BL144" s="243"/>
      <c r="BM144" s="244"/>
      <c r="BO144" s="220"/>
      <c r="BP144" s="220"/>
      <c r="BQ144" s="220"/>
      <c r="BR144" s="221"/>
      <c r="BS144" s="221"/>
      <c r="BT144" s="220"/>
      <c r="BU144" s="220"/>
      <c r="BV144" s="220"/>
      <c r="BW144" s="221"/>
      <c r="BX144" s="221"/>
      <c r="BY144" s="220"/>
      <c r="BZ144" s="220"/>
      <c r="CA144" s="220"/>
      <c r="CB144" s="221"/>
      <c r="CC144" s="221"/>
      <c r="CD144" s="220"/>
      <c r="CE144" s="220"/>
      <c r="CF144" s="220"/>
      <c r="CG144" s="221"/>
      <c r="CH144" s="221"/>
      <c r="CI144" s="223"/>
      <c r="CJ144" s="223"/>
      <c r="CK144" s="223"/>
      <c r="CL144" s="220"/>
      <c r="CM144" s="220"/>
      <c r="CN144" s="220"/>
      <c r="CO144" s="221"/>
      <c r="CP144" s="221"/>
      <c r="CQ144" s="220"/>
      <c r="CR144" s="220"/>
      <c r="CS144" s="220"/>
      <c r="CT144" s="221"/>
      <c r="CU144" s="221"/>
      <c r="CW144" s="219"/>
      <c r="CX144" s="221"/>
      <c r="CY144" s="219"/>
      <c r="CZ144" s="219"/>
      <c r="DA144" s="225"/>
      <c r="DB144" s="226"/>
      <c r="DC144" s="225">
        <f t="shared" si="101"/>
        <v>28.832999999999998</v>
      </c>
    </row>
    <row r="145" spans="4:107" ht="14.4" x14ac:dyDescent="0.3">
      <c r="D145" s="246"/>
      <c r="I145" s="168"/>
      <c r="K145" s="168"/>
      <c r="L145" s="168"/>
      <c r="M145" s="168"/>
      <c r="N145" s="168"/>
      <c r="O145" s="168"/>
      <c r="P145" s="168"/>
      <c r="Q145" s="168"/>
      <c r="S145" s="168"/>
      <c r="T145" s="168"/>
      <c r="X145" s="168"/>
      <c r="Y145" s="168"/>
      <c r="Z145" s="168"/>
      <c r="AA145" s="168"/>
      <c r="AC145" s="168"/>
      <c r="AG145" s="137" t="str">
        <f t="shared" ca="1" si="95"/>
        <v/>
      </c>
      <c r="AL145" s="137">
        <f t="shared" ca="1" si="98"/>
        <v>0</v>
      </c>
      <c r="AM145" s="168"/>
      <c r="AN145" s="137">
        <f t="shared" ca="1" si="94"/>
        <v>0</v>
      </c>
      <c r="AO145" s="137">
        <f t="shared" ca="1" si="94"/>
        <v>0</v>
      </c>
      <c r="AP145" s="137">
        <f t="shared" ca="1" si="94"/>
        <v>0</v>
      </c>
      <c r="AQ145" s="137">
        <f t="shared" ca="1" si="94"/>
        <v>0</v>
      </c>
      <c r="AR145" s="137">
        <f t="shared" ca="1" si="94"/>
        <v>0</v>
      </c>
      <c r="AS145" s="137">
        <f t="shared" ca="1" si="94"/>
        <v>0</v>
      </c>
      <c r="AT145" s="137">
        <f t="shared" ca="1" si="94"/>
        <v>0</v>
      </c>
      <c r="AU145" s="137">
        <f t="shared" ca="1" si="94"/>
        <v>0</v>
      </c>
      <c r="AV145" s="137">
        <f t="shared" ca="1" si="94"/>
        <v>0</v>
      </c>
      <c r="AW145" s="137">
        <f t="shared" ca="1" si="94"/>
        <v>0</v>
      </c>
      <c r="AX145" s="137">
        <f t="shared" ca="1" si="94"/>
        <v>0</v>
      </c>
      <c r="AZ145" s="137">
        <f t="shared" ca="1" si="99"/>
        <v>0</v>
      </c>
      <c r="BA145" s="137">
        <f t="shared" ca="1" si="99"/>
        <v>0</v>
      </c>
      <c r="BB145" s="137">
        <f t="shared" ca="1" si="99"/>
        <v>0</v>
      </c>
      <c r="BC145" s="137">
        <f t="shared" ca="1" si="97"/>
        <v>0</v>
      </c>
      <c r="BE145" s="137">
        <f t="shared" ca="1" si="96"/>
        <v>0</v>
      </c>
      <c r="BF145" s="137">
        <f t="shared" ca="1" si="96"/>
        <v>0</v>
      </c>
      <c r="BH145" s="137">
        <f t="shared" ca="1" si="100"/>
        <v>0</v>
      </c>
      <c r="BK145" s="243"/>
      <c r="BL145" s="243"/>
      <c r="BM145" s="244"/>
      <c r="BO145" s="220"/>
      <c r="BP145" s="220"/>
      <c r="BQ145" s="220"/>
      <c r="BR145" s="221"/>
      <c r="BS145" s="221"/>
      <c r="BT145" s="220"/>
      <c r="BU145" s="220"/>
      <c r="BV145" s="220"/>
      <c r="BW145" s="221"/>
      <c r="BX145" s="221"/>
      <c r="BY145" s="220"/>
      <c r="BZ145" s="220"/>
      <c r="CA145" s="220"/>
      <c r="CB145" s="221"/>
      <c r="CC145" s="221"/>
      <c r="CD145" s="220"/>
      <c r="CE145" s="220"/>
      <c r="CF145" s="220"/>
      <c r="CG145" s="221"/>
      <c r="CH145" s="221"/>
      <c r="CI145" s="223"/>
      <c r="CJ145" s="223"/>
      <c r="CK145" s="223"/>
      <c r="CL145" s="220"/>
      <c r="CM145" s="220"/>
      <c r="CN145" s="220"/>
      <c r="CO145" s="221"/>
      <c r="CP145" s="221"/>
      <c r="CQ145" s="220"/>
      <c r="CR145" s="220"/>
      <c r="CS145" s="220"/>
      <c r="CT145" s="221"/>
      <c r="CU145" s="221"/>
      <c r="CW145" s="219"/>
      <c r="CX145" s="221"/>
      <c r="CY145" s="219"/>
      <c r="CZ145" s="219"/>
      <c r="DA145" s="225"/>
      <c r="DB145" s="226"/>
      <c r="DC145" s="225">
        <f t="shared" si="101"/>
        <v>28.832999999999998</v>
      </c>
    </row>
    <row r="146" spans="4:107" ht="14.4" x14ac:dyDescent="0.3">
      <c r="D146" s="246"/>
      <c r="I146" s="168"/>
      <c r="K146" s="168"/>
      <c r="L146" s="168"/>
      <c r="M146" s="168"/>
      <c r="N146" s="168"/>
      <c r="O146" s="168"/>
      <c r="P146" s="168"/>
      <c r="Q146" s="168"/>
      <c r="S146" s="168"/>
      <c r="T146" s="168"/>
      <c r="X146" s="168"/>
      <c r="Y146" s="168"/>
      <c r="Z146" s="168"/>
      <c r="AA146" s="168"/>
      <c r="AC146" s="168"/>
      <c r="AG146" s="137" t="str">
        <f t="shared" ca="1" si="95"/>
        <v/>
      </c>
      <c r="AL146" s="137">
        <f t="shared" ca="1" si="98"/>
        <v>0</v>
      </c>
      <c r="AM146" s="168"/>
      <c r="AN146" s="137">
        <f t="shared" ca="1" si="94"/>
        <v>0</v>
      </c>
      <c r="AO146" s="137">
        <f t="shared" ca="1" si="94"/>
        <v>0</v>
      </c>
      <c r="AP146" s="137">
        <f t="shared" ca="1" si="94"/>
        <v>0</v>
      </c>
      <c r="AQ146" s="137">
        <f t="shared" ca="1" si="94"/>
        <v>0</v>
      </c>
      <c r="AR146" s="137">
        <f t="shared" ca="1" si="94"/>
        <v>0</v>
      </c>
      <c r="AS146" s="137">
        <f t="shared" ca="1" si="94"/>
        <v>0</v>
      </c>
      <c r="AT146" s="137">
        <f t="shared" ca="1" si="94"/>
        <v>0</v>
      </c>
      <c r="AU146" s="137">
        <f t="shared" ca="1" si="94"/>
        <v>0</v>
      </c>
      <c r="AV146" s="137">
        <f t="shared" ca="1" si="94"/>
        <v>0</v>
      </c>
      <c r="AW146" s="137">
        <f t="shared" ca="1" si="94"/>
        <v>0</v>
      </c>
      <c r="AX146" s="137">
        <f t="shared" ref="AV146:AX209" ca="1" si="102">ABS(INDIRECT(AX$5&amp;(CELL("row", AX146))))</f>
        <v>0</v>
      </c>
      <c r="AZ146" s="137">
        <f t="shared" ca="1" si="99"/>
        <v>0</v>
      </c>
      <c r="BA146" s="137">
        <f t="shared" ca="1" si="99"/>
        <v>0</v>
      </c>
      <c r="BB146" s="137">
        <f t="shared" ca="1" si="99"/>
        <v>0</v>
      </c>
      <c r="BC146" s="137">
        <f t="shared" ca="1" si="97"/>
        <v>0</v>
      </c>
      <c r="BE146" s="137">
        <f t="shared" ca="1" si="96"/>
        <v>0</v>
      </c>
      <c r="BF146" s="137">
        <f t="shared" ca="1" si="96"/>
        <v>0</v>
      </c>
      <c r="BH146" s="137">
        <f t="shared" ca="1" si="100"/>
        <v>0</v>
      </c>
      <c r="BK146" s="243"/>
      <c r="BL146" s="243"/>
      <c r="BM146" s="244"/>
      <c r="BO146" s="220"/>
      <c r="BP146" s="220"/>
      <c r="BQ146" s="220"/>
      <c r="BR146" s="221"/>
      <c r="BS146" s="221"/>
      <c r="BT146" s="220"/>
      <c r="BU146" s="220"/>
      <c r="BV146" s="220"/>
      <c r="BW146" s="221"/>
      <c r="BX146" s="221"/>
      <c r="BY146" s="220"/>
      <c r="BZ146" s="220"/>
      <c r="CA146" s="220"/>
      <c r="CB146" s="221"/>
      <c r="CC146" s="221"/>
      <c r="CD146" s="220"/>
      <c r="CE146" s="220"/>
      <c r="CF146" s="220"/>
      <c r="CG146" s="221"/>
      <c r="CH146" s="221"/>
      <c r="CI146" s="223"/>
      <c r="CJ146" s="223"/>
      <c r="CK146" s="223"/>
      <c r="CL146" s="220"/>
      <c r="CM146" s="220"/>
      <c r="CN146" s="220"/>
      <c r="CO146" s="221"/>
      <c r="CP146" s="221"/>
      <c r="CQ146" s="220"/>
      <c r="CR146" s="220"/>
      <c r="CS146" s="220"/>
      <c r="CT146" s="221"/>
      <c r="CU146" s="221"/>
      <c r="CW146" s="219"/>
      <c r="CX146" s="221"/>
      <c r="CY146" s="219"/>
      <c r="CZ146" s="219"/>
      <c r="DA146" s="225"/>
      <c r="DB146" s="226"/>
      <c r="DC146" s="225">
        <f t="shared" si="101"/>
        <v>28.832999999999998</v>
      </c>
    </row>
    <row r="147" spans="4:107" ht="14.4" x14ac:dyDescent="0.3">
      <c r="D147" s="246"/>
      <c r="I147" s="168"/>
      <c r="K147" s="168"/>
      <c r="L147" s="168"/>
      <c r="M147" s="168"/>
      <c r="N147" s="168"/>
      <c r="O147" s="168"/>
      <c r="P147" s="168"/>
      <c r="Q147" s="168"/>
      <c r="S147" s="168"/>
      <c r="T147" s="168"/>
      <c r="X147" s="168"/>
      <c r="Y147" s="168"/>
      <c r="Z147" s="168"/>
      <c r="AA147" s="168"/>
      <c r="AC147" s="168"/>
      <c r="AG147" s="137" t="str">
        <f t="shared" ca="1" si="95"/>
        <v/>
      </c>
      <c r="AL147" s="137">
        <f t="shared" ca="1" si="98"/>
        <v>0</v>
      </c>
      <c r="AM147" s="168"/>
      <c r="AN147" s="137">
        <f t="shared" ref="AN147:AU178" ca="1" si="103">ABS(INDIRECT(AN$5&amp;(CELL("row", AN147))))</f>
        <v>0</v>
      </c>
      <c r="AO147" s="137">
        <f t="shared" ca="1" si="103"/>
        <v>0</v>
      </c>
      <c r="AP147" s="137">
        <f t="shared" ca="1" si="103"/>
        <v>0</v>
      </c>
      <c r="AQ147" s="137">
        <f t="shared" ca="1" si="103"/>
        <v>0</v>
      </c>
      <c r="AR147" s="137">
        <f t="shared" ca="1" si="103"/>
        <v>0</v>
      </c>
      <c r="AS147" s="137">
        <f t="shared" ca="1" si="103"/>
        <v>0</v>
      </c>
      <c r="AT147" s="137">
        <f t="shared" ca="1" si="103"/>
        <v>0</v>
      </c>
      <c r="AU147" s="137">
        <f t="shared" ca="1" si="103"/>
        <v>0</v>
      </c>
      <c r="AV147" s="137">
        <f t="shared" ca="1" si="102"/>
        <v>0</v>
      </c>
      <c r="AW147" s="137">
        <f t="shared" ca="1" si="102"/>
        <v>0</v>
      </c>
      <c r="AX147" s="137">
        <f t="shared" ca="1" si="102"/>
        <v>0</v>
      </c>
      <c r="AZ147" s="137">
        <f t="shared" ca="1" si="99"/>
        <v>0</v>
      </c>
      <c r="BA147" s="137">
        <f t="shared" ca="1" si="99"/>
        <v>0</v>
      </c>
      <c r="BB147" s="137">
        <f t="shared" ca="1" si="99"/>
        <v>0</v>
      </c>
      <c r="BC147" s="137">
        <f t="shared" ca="1" si="97"/>
        <v>0</v>
      </c>
      <c r="BE147" s="137">
        <f t="shared" ca="1" si="96"/>
        <v>0</v>
      </c>
      <c r="BF147" s="137">
        <f t="shared" ca="1" si="96"/>
        <v>0</v>
      </c>
      <c r="BH147" s="137">
        <f t="shared" ca="1" si="100"/>
        <v>0</v>
      </c>
      <c r="BK147" s="243"/>
      <c r="BL147" s="243"/>
      <c r="BM147" s="244"/>
      <c r="BO147" s="220"/>
      <c r="BP147" s="220"/>
      <c r="BQ147" s="220"/>
      <c r="BR147" s="221"/>
      <c r="BS147" s="221"/>
      <c r="BT147" s="220"/>
      <c r="BU147" s="220"/>
      <c r="BV147" s="220"/>
      <c r="BW147" s="221"/>
      <c r="BX147" s="221"/>
      <c r="BY147" s="220"/>
      <c r="BZ147" s="220"/>
      <c r="CA147" s="220"/>
      <c r="CB147" s="221"/>
      <c r="CC147" s="221"/>
      <c r="CD147" s="220"/>
      <c r="CE147" s="220"/>
      <c r="CF147" s="220"/>
      <c r="CG147" s="221"/>
      <c r="CH147" s="221"/>
      <c r="CI147" s="223"/>
      <c r="CJ147" s="223"/>
      <c r="CK147" s="223"/>
      <c r="CL147" s="220"/>
      <c r="CM147" s="220"/>
      <c r="CN147" s="220"/>
      <c r="CO147" s="221"/>
      <c r="CP147" s="221"/>
      <c r="CQ147" s="220"/>
      <c r="CR147" s="220"/>
      <c r="CS147" s="220"/>
      <c r="CT147" s="221"/>
      <c r="CU147" s="221"/>
      <c r="CW147" s="219"/>
      <c r="CX147" s="221"/>
      <c r="CY147" s="219"/>
      <c r="CZ147" s="219"/>
      <c r="DA147" s="225"/>
      <c r="DB147" s="226"/>
      <c r="DC147" s="225">
        <f t="shared" si="101"/>
        <v>28.832999999999998</v>
      </c>
    </row>
    <row r="148" spans="4:107" ht="14.4" x14ac:dyDescent="0.3">
      <c r="D148" s="246"/>
      <c r="I148" s="168"/>
      <c r="K148" s="168"/>
      <c r="L148" s="168"/>
      <c r="M148" s="168"/>
      <c r="N148" s="168"/>
      <c r="O148" s="168"/>
      <c r="P148" s="168"/>
      <c r="Q148" s="168"/>
      <c r="S148" s="168"/>
      <c r="T148" s="168"/>
      <c r="X148" s="168"/>
      <c r="Y148" s="168"/>
      <c r="Z148" s="168"/>
      <c r="AA148" s="168"/>
      <c r="AC148" s="168"/>
      <c r="AG148" s="137" t="str">
        <f t="shared" ca="1" si="95"/>
        <v/>
      </c>
      <c r="AL148" s="137">
        <f t="shared" ca="1" si="98"/>
        <v>0</v>
      </c>
      <c r="AM148" s="168"/>
      <c r="AN148" s="137">
        <f t="shared" ca="1" si="103"/>
        <v>0</v>
      </c>
      <c r="AO148" s="137">
        <f t="shared" ca="1" si="103"/>
        <v>0</v>
      </c>
      <c r="AP148" s="137">
        <f t="shared" ca="1" si="103"/>
        <v>0</v>
      </c>
      <c r="AQ148" s="137">
        <f t="shared" ca="1" si="103"/>
        <v>0</v>
      </c>
      <c r="AR148" s="137">
        <f t="shared" ca="1" si="103"/>
        <v>0</v>
      </c>
      <c r="AS148" s="137">
        <f t="shared" ca="1" si="103"/>
        <v>0</v>
      </c>
      <c r="AT148" s="137">
        <f t="shared" ca="1" si="103"/>
        <v>0</v>
      </c>
      <c r="AU148" s="137">
        <f t="shared" ca="1" si="103"/>
        <v>0</v>
      </c>
      <c r="AV148" s="137">
        <f t="shared" ca="1" si="102"/>
        <v>0</v>
      </c>
      <c r="AW148" s="137">
        <f t="shared" ca="1" si="102"/>
        <v>0</v>
      </c>
      <c r="AX148" s="137">
        <f t="shared" ca="1" si="102"/>
        <v>0</v>
      </c>
      <c r="AZ148" s="137">
        <f t="shared" ca="1" si="99"/>
        <v>0</v>
      </c>
      <c r="BA148" s="137">
        <f t="shared" ca="1" si="99"/>
        <v>0</v>
      </c>
      <c r="BB148" s="137">
        <f t="shared" ca="1" si="99"/>
        <v>0</v>
      </c>
      <c r="BC148" s="137">
        <f t="shared" ca="1" si="97"/>
        <v>0</v>
      </c>
      <c r="BE148" s="137">
        <f t="shared" ca="1" si="96"/>
        <v>0</v>
      </c>
      <c r="BF148" s="137">
        <f t="shared" ca="1" si="96"/>
        <v>0</v>
      </c>
      <c r="BH148" s="137">
        <f t="shared" ca="1" si="100"/>
        <v>0</v>
      </c>
      <c r="BK148" s="243"/>
      <c r="BL148" s="243"/>
      <c r="BM148" s="244"/>
      <c r="BO148" s="220"/>
      <c r="BP148" s="220"/>
      <c r="BQ148" s="220"/>
      <c r="BR148" s="221"/>
      <c r="BS148" s="221"/>
      <c r="BT148" s="220"/>
      <c r="BU148" s="220"/>
      <c r="BV148" s="220"/>
      <c r="BW148" s="221"/>
      <c r="BX148" s="221"/>
      <c r="BY148" s="220"/>
      <c r="BZ148" s="220"/>
      <c r="CA148" s="220"/>
      <c r="CB148" s="221"/>
      <c r="CC148" s="221"/>
      <c r="CD148" s="220"/>
      <c r="CE148" s="220"/>
      <c r="CF148" s="220"/>
      <c r="CG148" s="221"/>
      <c r="CH148" s="221"/>
      <c r="CI148" s="223"/>
      <c r="CJ148" s="223"/>
      <c r="CK148" s="223"/>
      <c r="CL148" s="220"/>
      <c r="CM148" s="220"/>
      <c r="CN148" s="220"/>
      <c r="CO148" s="221"/>
      <c r="CP148" s="221"/>
      <c r="CQ148" s="220"/>
      <c r="CR148" s="220"/>
      <c r="CS148" s="220"/>
      <c r="CT148" s="221"/>
      <c r="CU148" s="221"/>
      <c r="CW148" s="219"/>
      <c r="CX148" s="221"/>
      <c r="CY148" s="219"/>
      <c r="CZ148" s="219"/>
      <c r="DA148" s="225"/>
      <c r="DB148" s="226"/>
      <c r="DC148" s="225">
        <f t="shared" si="101"/>
        <v>28.832999999999998</v>
      </c>
    </row>
    <row r="149" spans="4:107" ht="14.4" x14ac:dyDescent="0.3">
      <c r="D149" s="246"/>
      <c r="I149" s="168"/>
      <c r="K149" s="168"/>
      <c r="L149" s="168"/>
      <c r="M149" s="168"/>
      <c r="N149" s="168"/>
      <c r="O149" s="168"/>
      <c r="P149" s="168"/>
      <c r="Q149" s="168"/>
      <c r="S149" s="168"/>
      <c r="T149" s="168"/>
      <c r="X149" s="168"/>
      <c r="Y149" s="168"/>
      <c r="Z149" s="168"/>
      <c r="AA149" s="168"/>
      <c r="AC149" s="168"/>
      <c r="AG149" s="137" t="str">
        <f t="shared" ca="1" si="95"/>
        <v/>
      </c>
      <c r="AL149" s="137">
        <f t="shared" ca="1" si="98"/>
        <v>0</v>
      </c>
      <c r="AM149" s="168"/>
      <c r="AN149" s="137">
        <f t="shared" ca="1" si="103"/>
        <v>0</v>
      </c>
      <c r="AO149" s="137">
        <f t="shared" ca="1" si="103"/>
        <v>0</v>
      </c>
      <c r="AP149" s="137">
        <f t="shared" ca="1" si="103"/>
        <v>0</v>
      </c>
      <c r="AQ149" s="137">
        <f t="shared" ca="1" si="103"/>
        <v>0</v>
      </c>
      <c r="AR149" s="137">
        <f t="shared" ca="1" si="103"/>
        <v>0</v>
      </c>
      <c r="AS149" s="137">
        <f t="shared" ca="1" si="103"/>
        <v>0</v>
      </c>
      <c r="AT149" s="137">
        <f t="shared" ca="1" si="103"/>
        <v>0</v>
      </c>
      <c r="AU149" s="137">
        <f t="shared" ca="1" si="103"/>
        <v>0</v>
      </c>
      <c r="AV149" s="137">
        <f t="shared" ca="1" si="102"/>
        <v>0</v>
      </c>
      <c r="AW149" s="137">
        <f t="shared" ca="1" si="102"/>
        <v>0</v>
      </c>
      <c r="AX149" s="137">
        <f t="shared" ca="1" si="102"/>
        <v>0</v>
      </c>
      <c r="AZ149" s="137">
        <f t="shared" ca="1" si="99"/>
        <v>0</v>
      </c>
      <c r="BA149" s="137">
        <f t="shared" ca="1" si="99"/>
        <v>0</v>
      </c>
      <c r="BB149" s="137">
        <f t="shared" ca="1" si="99"/>
        <v>0</v>
      </c>
      <c r="BC149" s="137">
        <f t="shared" ca="1" si="97"/>
        <v>0</v>
      </c>
      <c r="BE149" s="137">
        <f t="shared" ca="1" si="96"/>
        <v>0</v>
      </c>
      <c r="BF149" s="137">
        <f t="shared" ca="1" si="96"/>
        <v>0</v>
      </c>
      <c r="BH149" s="137">
        <f t="shared" ca="1" si="100"/>
        <v>0</v>
      </c>
      <c r="BK149" s="243"/>
      <c r="BL149" s="243"/>
      <c r="BM149" s="244"/>
      <c r="BO149" s="220"/>
      <c r="BP149" s="220"/>
      <c r="BQ149" s="220"/>
      <c r="BR149" s="221"/>
      <c r="BS149" s="221"/>
      <c r="BT149" s="220"/>
      <c r="BU149" s="220"/>
      <c r="BV149" s="220"/>
      <c r="BW149" s="221"/>
      <c r="BX149" s="221"/>
      <c r="BY149" s="220"/>
      <c r="BZ149" s="220"/>
      <c r="CA149" s="220"/>
      <c r="CB149" s="221"/>
      <c r="CC149" s="221"/>
      <c r="CD149" s="220"/>
      <c r="CE149" s="220"/>
      <c r="CF149" s="220"/>
      <c r="CG149" s="221"/>
      <c r="CH149" s="221"/>
      <c r="CI149" s="223"/>
      <c r="CJ149" s="223"/>
      <c r="CK149" s="223"/>
      <c r="CL149" s="220"/>
      <c r="CM149" s="220"/>
      <c r="CN149" s="220"/>
      <c r="CO149" s="221"/>
      <c r="CP149" s="221"/>
      <c r="CQ149" s="220"/>
      <c r="CR149" s="220"/>
      <c r="CS149" s="220"/>
      <c r="CT149" s="221"/>
      <c r="CU149" s="221"/>
      <c r="CW149" s="219"/>
      <c r="CX149" s="221"/>
      <c r="CY149" s="219"/>
      <c r="CZ149" s="219"/>
      <c r="DA149" s="225"/>
      <c r="DB149" s="226"/>
      <c r="DC149" s="225">
        <f t="shared" si="101"/>
        <v>28.832999999999998</v>
      </c>
    </row>
    <row r="150" spans="4:107" ht="14.4" x14ac:dyDescent="0.3">
      <c r="D150" s="246"/>
      <c r="I150" s="168"/>
      <c r="K150" s="168"/>
      <c r="L150" s="168"/>
      <c r="M150" s="168"/>
      <c r="N150" s="168"/>
      <c r="O150" s="168"/>
      <c r="P150" s="168"/>
      <c r="Q150" s="168"/>
      <c r="S150" s="168"/>
      <c r="T150" s="168"/>
      <c r="X150" s="168"/>
      <c r="Y150" s="168"/>
      <c r="Z150" s="168"/>
      <c r="AA150" s="168"/>
      <c r="AC150" s="168"/>
      <c r="AG150" s="137" t="str">
        <f t="shared" ca="1" si="95"/>
        <v/>
      </c>
      <c r="AL150" s="137">
        <f t="shared" ca="1" si="98"/>
        <v>0</v>
      </c>
      <c r="AM150" s="168"/>
      <c r="AN150" s="137">
        <f t="shared" ca="1" si="103"/>
        <v>0</v>
      </c>
      <c r="AO150" s="137">
        <f t="shared" ca="1" si="103"/>
        <v>0</v>
      </c>
      <c r="AP150" s="137">
        <f t="shared" ca="1" si="103"/>
        <v>0</v>
      </c>
      <c r="AQ150" s="137">
        <f t="shared" ca="1" si="103"/>
        <v>0</v>
      </c>
      <c r="AR150" s="137">
        <f t="shared" ca="1" si="103"/>
        <v>0</v>
      </c>
      <c r="AS150" s="137">
        <f t="shared" ca="1" si="103"/>
        <v>0</v>
      </c>
      <c r="AT150" s="137">
        <f t="shared" ca="1" si="103"/>
        <v>0</v>
      </c>
      <c r="AU150" s="137">
        <f t="shared" ca="1" si="103"/>
        <v>0</v>
      </c>
      <c r="AV150" s="137">
        <f t="shared" ca="1" si="102"/>
        <v>0</v>
      </c>
      <c r="AW150" s="137">
        <f t="shared" ca="1" si="102"/>
        <v>0</v>
      </c>
      <c r="AX150" s="137">
        <f t="shared" ca="1" si="102"/>
        <v>0</v>
      </c>
      <c r="AZ150" s="137">
        <f t="shared" ca="1" si="99"/>
        <v>0</v>
      </c>
      <c r="BA150" s="137">
        <f t="shared" ca="1" si="99"/>
        <v>0</v>
      </c>
      <c r="BB150" s="137">
        <f t="shared" ca="1" si="99"/>
        <v>0</v>
      </c>
      <c r="BC150" s="137">
        <f t="shared" ca="1" si="97"/>
        <v>0</v>
      </c>
      <c r="BE150" s="137">
        <f t="shared" ca="1" si="96"/>
        <v>0</v>
      </c>
      <c r="BF150" s="137">
        <f t="shared" ca="1" si="96"/>
        <v>0</v>
      </c>
      <c r="BH150" s="137">
        <f t="shared" ca="1" si="100"/>
        <v>0</v>
      </c>
      <c r="BK150" s="243"/>
      <c r="BL150" s="243"/>
      <c r="BM150" s="244"/>
      <c r="BO150" s="220"/>
      <c r="BP150" s="220"/>
      <c r="BQ150" s="220"/>
      <c r="BR150" s="221"/>
      <c r="BS150" s="221"/>
      <c r="BT150" s="220"/>
      <c r="BU150" s="220"/>
      <c r="BV150" s="220"/>
      <c r="BW150" s="221"/>
      <c r="BX150" s="221"/>
      <c r="BY150" s="220"/>
      <c r="BZ150" s="220"/>
      <c r="CA150" s="220"/>
      <c r="CB150" s="221"/>
      <c r="CC150" s="221"/>
      <c r="CD150" s="220"/>
      <c r="CE150" s="220"/>
      <c r="CF150" s="220"/>
      <c r="CG150" s="221"/>
      <c r="CH150" s="221"/>
      <c r="CI150" s="223"/>
      <c r="CJ150" s="223"/>
      <c r="CK150" s="223"/>
      <c r="CL150" s="220"/>
      <c r="CM150" s="220"/>
      <c r="CN150" s="220"/>
      <c r="CO150" s="221"/>
      <c r="CP150" s="221"/>
      <c r="CQ150" s="220"/>
      <c r="CR150" s="220"/>
      <c r="CS150" s="220"/>
      <c r="CT150" s="221"/>
      <c r="CU150" s="221"/>
      <c r="CW150" s="219"/>
      <c r="CX150" s="221"/>
      <c r="CY150" s="219"/>
      <c r="CZ150" s="219"/>
      <c r="DA150" s="225"/>
      <c r="DB150" s="226"/>
      <c r="DC150" s="225">
        <f t="shared" si="101"/>
        <v>28.832999999999998</v>
      </c>
    </row>
    <row r="151" spans="4:107" ht="14.4" x14ac:dyDescent="0.3">
      <c r="D151" s="246"/>
      <c r="I151" s="168"/>
      <c r="K151" s="168"/>
      <c r="L151" s="168"/>
      <c r="M151" s="168"/>
      <c r="N151" s="168"/>
      <c r="O151" s="168"/>
      <c r="P151" s="168"/>
      <c r="Q151" s="168"/>
      <c r="S151" s="168"/>
      <c r="T151" s="168"/>
      <c r="X151" s="168"/>
      <c r="Y151" s="168"/>
      <c r="Z151" s="168"/>
      <c r="AA151" s="168"/>
      <c r="AC151" s="168"/>
      <c r="AG151" s="137" t="str">
        <f t="shared" ca="1" si="95"/>
        <v/>
      </c>
      <c r="AL151" s="137">
        <f t="shared" ca="1" si="98"/>
        <v>0</v>
      </c>
      <c r="AM151" s="168"/>
      <c r="AN151" s="137">
        <f t="shared" ca="1" si="103"/>
        <v>0</v>
      </c>
      <c r="AO151" s="137">
        <f t="shared" ca="1" si="103"/>
        <v>0</v>
      </c>
      <c r="AP151" s="137">
        <f t="shared" ca="1" si="103"/>
        <v>0</v>
      </c>
      <c r="AQ151" s="137">
        <f t="shared" ca="1" si="103"/>
        <v>0</v>
      </c>
      <c r="AR151" s="137">
        <f t="shared" ca="1" si="103"/>
        <v>0</v>
      </c>
      <c r="AS151" s="137">
        <f t="shared" ca="1" si="103"/>
        <v>0</v>
      </c>
      <c r="AT151" s="137">
        <f t="shared" ca="1" si="103"/>
        <v>0</v>
      </c>
      <c r="AU151" s="137">
        <f t="shared" ca="1" si="103"/>
        <v>0</v>
      </c>
      <c r="AV151" s="137">
        <f t="shared" ca="1" si="102"/>
        <v>0</v>
      </c>
      <c r="AW151" s="137">
        <f t="shared" ca="1" si="102"/>
        <v>0</v>
      </c>
      <c r="AX151" s="137">
        <f t="shared" ca="1" si="102"/>
        <v>0</v>
      </c>
      <c r="AZ151" s="137">
        <f t="shared" ca="1" si="99"/>
        <v>0</v>
      </c>
      <c r="BA151" s="137">
        <f t="shared" ca="1" si="99"/>
        <v>0</v>
      </c>
      <c r="BB151" s="137">
        <f t="shared" ca="1" si="99"/>
        <v>0</v>
      </c>
      <c r="BC151" s="137">
        <f t="shared" ca="1" si="97"/>
        <v>0</v>
      </c>
      <c r="BE151" s="137">
        <f t="shared" ca="1" si="96"/>
        <v>0</v>
      </c>
      <c r="BF151" s="137">
        <f t="shared" ca="1" si="96"/>
        <v>0</v>
      </c>
      <c r="BH151" s="137">
        <f t="shared" ca="1" si="100"/>
        <v>0</v>
      </c>
      <c r="BK151" s="243"/>
      <c r="BL151" s="243"/>
      <c r="BM151" s="244"/>
      <c r="BO151" s="220"/>
      <c r="BP151" s="220"/>
      <c r="BQ151" s="220"/>
      <c r="BR151" s="221"/>
      <c r="BS151" s="221"/>
      <c r="BT151" s="220"/>
      <c r="BU151" s="220"/>
      <c r="BV151" s="220"/>
      <c r="BW151" s="221"/>
      <c r="BX151" s="221"/>
      <c r="BY151" s="220"/>
      <c r="BZ151" s="220"/>
      <c r="CA151" s="220"/>
      <c r="CB151" s="221"/>
      <c r="CC151" s="221"/>
      <c r="CD151" s="220"/>
      <c r="CE151" s="220"/>
      <c r="CF151" s="220"/>
      <c r="CG151" s="221"/>
      <c r="CH151" s="221"/>
      <c r="CI151" s="223"/>
      <c r="CJ151" s="223"/>
      <c r="CK151" s="223"/>
      <c r="CL151" s="220"/>
      <c r="CM151" s="220"/>
      <c r="CN151" s="220"/>
      <c r="CO151" s="221"/>
      <c r="CP151" s="221"/>
      <c r="CQ151" s="220"/>
      <c r="CR151" s="220"/>
      <c r="CS151" s="220"/>
      <c r="CT151" s="221"/>
      <c r="CU151" s="221"/>
      <c r="CW151" s="219"/>
      <c r="CX151" s="221"/>
      <c r="CY151" s="219"/>
      <c r="CZ151" s="219"/>
      <c r="DA151" s="225"/>
      <c r="DB151" s="226"/>
      <c r="DC151" s="225">
        <f t="shared" si="101"/>
        <v>28.832999999999998</v>
      </c>
    </row>
    <row r="152" spans="4:107" ht="14.4" x14ac:dyDescent="0.3">
      <c r="D152" s="246"/>
      <c r="I152" s="168"/>
      <c r="K152" s="168"/>
      <c r="L152" s="168"/>
      <c r="M152" s="168"/>
      <c r="N152" s="168"/>
      <c r="O152" s="168"/>
      <c r="P152" s="168"/>
      <c r="Q152" s="168"/>
      <c r="S152" s="168"/>
      <c r="T152" s="168"/>
      <c r="X152" s="168"/>
      <c r="Y152" s="168"/>
      <c r="Z152" s="168"/>
      <c r="AA152" s="168"/>
      <c r="AC152" s="168"/>
      <c r="AG152" s="137" t="str">
        <f t="shared" ca="1" si="95"/>
        <v/>
      </c>
      <c r="AL152" s="137">
        <f t="shared" ca="1" si="98"/>
        <v>0</v>
      </c>
      <c r="AM152" s="168"/>
      <c r="AN152" s="137">
        <f t="shared" ca="1" si="103"/>
        <v>0</v>
      </c>
      <c r="AO152" s="137">
        <f t="shared" ca="1" si="103"/>
        <v>0</v>
      </c>
      <c r="AP152" s="137">
        <f t="shared" ca="1" si="103"/>
        <v>0</v>
      </c>
      <c r="AQ152" s="137">
        <f t="shared" ca="1" si="103"/>
        <v>0</v>
      </c>
      <c r="AR152" s="137">
        <f t="shared" ca="1" si="103"/>
        <v>0</v>
      </c>
      <c r="AS152" s="137">
        <f t="shared" ca="1" si="103"/>
        <v>0</v>
      </c>
      <c r="AT152" s="137">
        <f t="shared" ca="1" si="103"/>
        <v>0</v>
      </c>
      <c r="AU152" s="137">
        <f t="shared" ca="1" si="103"/>
        <v>0</v>
      </c>
      <c r="AV152" s="137">
        <f t="shared" ca="1" si="102"/>
        <v>0</v>
      </c>
      <c r="AW152" s="137">
        <f t="shared" ca="1" si="102"/>
        <v>0</v>
      </c>
      <c r="AX152" s="137">
        <f t="shared" ca="1" si="102"/>
        <v>0</v>
      </c>
      <c r="AZ152" s="137">
        <f t="shared" ca="1" si="99"/>
        <v>0</v>
      </c>
      <c r="BA152" s="137">
        <f t="shared" ca="1" si="99"/>
        <v>0</v>
      </c>
      <c r="BB152" s="137">
        <f t="shared" ca="1" si="99"/>
        <v>0</v>
      </c>
      <c r="BC152" s="137">
        <f t="shared" ca="1" si="97"/>
        <v>0</v>
      </c>
      <c r="BE152" s="137">
        <f t="shared" ca="1" si="96"/>
        <v>0</v>
      </c>
      <c r="BF152" s="137">
        <f t="shared" ca="1" si="96"/>
        <v>0</v>
      </c>
      <c r="BH152" s="137">
        <f t="shared" ca="1" si="100"/>
        <v>0</v>
      </c>
      <c r="BK152" s="243"/>
      <c r="BL152" s="243"/>
      <c r="BM152" s="244"/>
      <c r="BO152" s="220"/>
      <c r="BP152" s="220"/>
      <c r="BQ152" s="220"/>
      <c r="BR152" s="221"/>
      <c r="BS152" s="221"/>
      <c r="BT152" s="220"/>
      <c r="BU152" s="220"/>
      <c r="BV152" s="220"/>
      <c r="BW152" s="221"/>
      <c r="BX152" s="221"/>
      <c r="BY152" s="220"/>
      <c r="BZ152" s="220"/>
      <c r="CA152" s="220"/>
      <c r="CB152" s="221"/>
      <c r="CC152" s="221"/>
      <c r="CD152" s="220"/>
      <c r="CE152" s="220"/>
      <c r="CF152" s="220"/>
      <c r="CG152" s="221"/>
      <c r="CH152" s="221"/>
      <c r="CI152" s="223"/>
      <c r="CJ152" s="223"/>
      <c r="CK152" s="223"/>
      <c r="CL152" s="220"/>
      <c r="CM152" s="220"/>
      <c r="CN152" s="220"/>
      <c r="CO152" s="221"/>
      <c r="CP152" s="221"/>
      <c r="CQ152" s="220"/>
      <c r="CR152" s="220"/>
      <c r="CS152" s="220"/>
      <c r="CT152" s="221"/>
      <c r="CU152" s="221"/>
      <c r="CW152" s="219"/>
      <c r="CX152" s="221"/>
      <c r="CY152" s="219"/>
      <c r="CZ152" s="219"/>
      <c r="DA152" s="225"/>
      <c r="DB152" s="226"/>
      <c r="DC152" s="225">
        <f t="shared" si="101"/>
        <v>28.832999999999998</v>
      </c>
    </row>
    <row r="153" spans="4:107" ht="14.4" x14ac:dyDescent="0.3">
      <c r="D153" s="246"/>
      <c r="I153" s="168"/>
      <c r="K153" s="168"/>
      <c r="L153" s="168"/>
      <c r="M153" s="168"/>
      <c r="N153" s="168"/>
      <c r="O153" s="168"/>
      <c r="P153" s="168"/>
      <c r="Q153" s="168"/>
      <c r="S153" s="168"/>
      <c r="T153" s="168"/>
      <c r="X153" s="168"/>
      <c r="Y153" s="168"/>
      <c r="Z153" s="168"/>
      <c r="AA153" s="168"/>
      <c r="AC153" s="168"/>
      <c r="AG153" s="137" t="str">
        <f t="shared" ca="1" si="95"/>
        <v/>
      </c>
      <c r="AL153" s="137">
        <f t="shared" ca="1" si="98"/>
        <v>0</v>
      </c>
      <c r="AM153" s="168"/>
      <c r="AN153" s="137">
        <f t="shared" ca="1" si="103"/>
        <v>0</v>
      </c>
      <c r="AO153" s="137">
        <f t="shared" ca="1" si="103"/>
        <v>0</v>
      </c>
      <c r="AP153" s="137">
        <f t="shared" ca="1" si="103"/>
        <v>0</v>
      </c>
      <c r="AQ153" s="137">
        <f t="shared" ca="1" si="103"/>
        <v>0</v>
      </c>
      <c r="AR153" s="137">
        <f t="shared" ca="1" si="103"/>
        <v>0</v>
      </c>
      <c r="AS153" s="137">
        <f t="shared" ca="1" si="103"/>
        <v>0</v>
      </c>
      <c r="AT153" s="137">
        <f t="shared" ca="1" si="103"/>
        <v>0</v>
      </c>
      <c r="AU153" s="137">
        <f t="shared" ca="1" si="103"/>
        <v>0</v>
      </c>
      <c r="AV153" s="137">
        <f t="shared" ca="1" si="102"/>
        <v>0</v>
      </c>
      <c r="AW153" s="137">
        <f t="shared" ca="1" si="102"/>
        <v>0</v>
      </c>
      <c r="AX153" s="137">
        <f t="shared" ca="1" si="102"/>
        <v>0</v>
      </c>
      <c r="AZ153" s="137">
        <f t="shared" ca="1" si="99"/>
        <v>0</v>
      </c>
      <c r="BA153" s="137">
        <f t="shared" ca="1" si="99"/>
        <v>0</v>
      </c>
      <c r="BB153" s="137">
        <f t="shared" ca="1" si="99"/>
        <v>0</v>
      </c>
      <c r="BC153" s="137">
        <f t="shared" ca="1" si="97"/>
        <v>0</v>
      </c>
      <c r="BE153" s="137">
        <f t="shared" ca="1" si="96"/>
        <v>0</v>
      </c>
      <c r="BF153" s="137">
        <f t="shared" ca="1" si="96"/>
        <v>0</v>
      </c>
      <c r="BH153" s="137">
        <f t="shared" ca="1" si="100"/>
        <v>0</v>
      </c>
      <c r="BK153" s="243"/>
      <c r="BL153" s="243"/>
      <c r="BM153" s="244"/>
      <c r="BO153" s="220"/>
      <c r="BP153" s="220"/>
      <c r="BQ153" s="220"/>
      <c r="BR153" s="221"/>
      <c r="BS153" s="221"/>
      <c r="BT153" s="220"/>
      <c r="BU153" s="220"/>
      <c r="BV153" s="220"/>
      <c r="BW153" s="221"/>
      <c r="BX153" s="221"/>
      <c r="BY153" s="220"/>
      <c r="BZ153" s="220"/>
      <c r="CA153" s="220"/>
      <c r="CB153" s="221"/>
      <c r="CC153" s="221"/>
      <c r="CD153" s="220"/>
      <c r="CE153" s="220"/>
      <c r="CF153" s="220"/>
      <c r="CG153" s="221"/>
      <c r="CH153" s="221"/>
      <c r="CI153" s="223"/>
      <c r="CJ153" s="223"/>
      <c r="CK153" s="223"/>
      <c r="CL153" s="220"/>
      <c r="CM153" s="220"/>
      <c r="CN153" s="220"/>
      <c r="CO153" s="221"/>
      <c r="CP153" s="221"/>
      <c r="CQ153" s="220"/>
      <c r="CR153" s="220"/>
      <c r="CS153" s="220"/>
      <c r="CT153" s="221"/>
      <c r="CU153" s="221"/>
      <c r="CW153" s="219"/>
      <c r="CX153" s="221"/>
      <c r="CY153" s="219"/>
      <c r="CZ153" s="219"/>
      <c r="DA153" s="225"/>
      <c r="DB153" s="226"/>
      <c r="DC153" s="225">
        <f t="shared" si="101"/>
        <v>28.832999999999998</v>
      </c>
    </row>
    <row r="154" spans="4:107" ht="14.4" x14ac:dyDescent="0.3">
      <c r="D154" s="246"/>
      <c r="I154" s="168"/>
      <c r="K154" s="168"/>
      <c r="L154" s="168"/>
      <c r="M154" s="168"/>
      <c r="N154" s="168"/>
      <c r="O154" s="168"/>
      <c r="P154" s="168"/>
      <c r="Q154" s="168"/>
      <c r="S154" s="168"/>
      <c r="T154" s="168"/>
      <c r="X154" s="168"/>
      <c r="Y154" s="168"/>
      <c r="Z154" s="168"/>
      <c r="AA154" s="168"/>
      <c r="AC154" s="168"/>
      <c r="AG154" s="137" t="str">
        <f t="shared" ca="1" si="95"/>
        <v/>
      </c>
      <c r="AL154" s="137">
        <f t="shared" ca="1" si="98"/>
        <v>0</v>
      </c>
      <c r="AM154" s="168"/>
      <c r="AN154" s="137">
        <f t="shared" ca="1" si="103"/>
        <v>0</v>
      </c>
      <c r="AO154" s="137">
        <f t="shared" ca="1" si="103"/>
        <v>0</v>
      </c>
      <c r="AP154" s="137">
        <f t="shared" ca="1" si="103"/>
        <v>0</v>
      </c>
      <c r="AQ154" s="137">
        <f t="shared" ca="1" si="103"/>
        <v>0</v>
      </c>
      <c r="AR154" s="137">
        <f t="shared" ca="1" si="103"/>
        <v>0</v>
      </c>
      <c r="AS154" s="137">
        <f t="shared" ca="1" si="103"/>
        <v>0</v>
      </c>
      <c r="AT154" s="137">
        <f t="shared" ca="1" si="103"/>
        <v>0</v>
      </c>
      <c r="AU154" s="137">
        <f t="shared" ca="1" si="103"/>
        <v>0</v>
      </c>
      <c r="AV154" s="137">
        <f t="shared" ca="1" si="102"/>
        <v>0</v>
      </c>
      <c r="AW154" s="137">
        <f t="shared" ca="1" si="102"/>
        <v>0</v>
      </c>
      <c r="AX154" s="137">
        <f t="shared" ca="1" si="102"/>
        <v>0</v>
      </c>
      <c r="AZ154" s="137">
        <f t="shared" ca="1" si="99"/>
        <v>0</v>
      </c>
      <c r="BA154" s="137">
        <f t="shared" ca="1" si="99"/>
        <v>0</v>
      </c>
      <c r="BB154" s="137">
        <f t="shared" ca="1" si="99"/>
        <v>0</v>
      </c>
      <c r="BC154" s="137">
        <f t="shared" ca="1" si="97"/>
        <v>0</v>
      </c>
      <c r="BE154" s="137">
        <f t="shared" ca="1" si="96"/>
        <v>0</v>
      </c>
      <c r="BF154" s="137">
        <f t="shared" ca="1" si="96"/>
        <v>0</v>
      </c>
      <c r="BH154" s="137">
        <f t="shared" ca="1" si="100"/>
        <v>0</v>
      </c>
      <c r="BK154" s="243"/>
      <c r="BL154" s="243"/>
      <c r="BM154" s="244"/>
      <c r="BO154" s="220"/>
      <c r="BP154" s="220"/>
      <c r="BQ154" s="220"/>
      <c r="BR154" s="221"/>
      <c r="BS154" s="221"/>
      <c r="BT154" s="220"/>
      <c r="BU154" s="220"/>
      <c r="BV154" s="220"/>
      <c r="BW154" s="221"/>
      <c r="BX154" s="221"/>
      <c r="BY154" s="220"/>
      <c r="BZ154" s="220"/>
      <c r="CA154" s="220"/>
      <c r="CB154" s="221"/>
      <c r="CC154" s="221"/>
      <c r="CD154" s="220"/>
      <c r="CE154" s="220"/>
      <c r="CF154" s="220"/>
      <c r="CG154" s="221"/>
      <c r="CH154" s="221"/>
      <c r="CI154" s="223"/>
      <c r="CJ154" s="223"/>
      <c r="CK154" s="223"/>
      <c r="CL154" s="220"/>
      <c r="CM154" s="220"/>
      <c r="CN154" s="220"/>
      <c r="CO154" s="221"/>
      <c r="CP154" s="221"/>
      <c r="CQ154" s="220"/>
      <c r="CR154" s="220"/>
      <c r="CS154" s="220"/>
      <c r="CT154" s="221"/>
      <c r="CU154" s="221"/>
      <c r="CW154" s="219"/>
      <c r="CX154" s="221"/>
      <c r="CY154" s="219"/>
      <c r="CZ154" s="219"/>
      <c r="DA154" s="225"/>
      <c r="DB154" s="226"/>
      <c r="DC154" s="225">
        <f t="shared" si="101"/>
        <v>28.832999999999998</v>
      </c>
    </row>
    <row r="155" spans="4:107" ht="14.4" x14ac:dyDescent="0.3">
      <c r="D155" s="246"/>
      <c r="I155" s="168"/>
      <c r="K155" s="168"/>
      <c r="L155" s="168"/>
      <c r="M155" s="168"/>
      <c r="N155" s="168"/>
      <c r="O155" s="168"/>
      <c r="P155" s="168"/>
      <c r="Q155" s="168"/>
      <c r="S155" s="168"/>
      <c r="T155" s="168"/>
      <c r="X155" s="168"/>
      <c r="Y155" s="168"/>
      <c r="Z155" s="168"/>
      <c r="AA155" s="168"/>
      <c r="AC155" s="168"/>
      <c r="AG155" s="137" t="str">
        <f t="shared" ca="1" si="95"/>
        <v/>
      </c>
      <c r="AL155" s="137">
        <f t="shared" ca="1" si="98"/>
        <v>0</v>
      </c>
      <c r="AM155" s="168"/>
      <c r="AN155" s="137">
        <f t="shared" ca="1" si="103"/>
        <v>0</v>
      </c>
      <c r="AO155" s="137">
        <f t="shared" ca="1" si="103"/>
        <v>0</v>
      </c>
      <c r="AP155" s="137">
        <f t="shared" ca="1" si="103"/>
        <v>0</v>
      </c>
      <c r="AQ155" s="137">
        <f t="shared" ca="1" si="103"/>
        <v>0</v>
      </c>
      <c r="AR155" s="137">
        <f t="shared" ca="1" si="103"/>
        <v>0</v>
      </c>
      <c r="AS155" s="137">
        <f t="shared" ca="1" si="103"/>
        <v>0</v>
      </c>
      <c r="AT155" s="137">
        <f t="shared" ca="1" si="103"/>
        <v>0</v>
      </c>
      <c r="AU155" s="137">
        <f t="shared" ca="1" si="103"/>
        <v>0</v>
      </c>
      <c r="AV155" s="137">
        <f t="shared" ca="1" si="102"/>
        <v>0</v>
      </c>
      <c r="AW155" s="137">
        <f t="shared" ca="1" si="102"/>
        <v>0</v>
      </c>
      <c r="AX155" s="137">
        <f t="shared" ca="1" si="102"/>
        <v>0</v>
      </c>
      <c r="AZ155" s="137">
        <f t="shared" ca="1" si="99"/>
        <v>0</v>
      </c>
      <c r="BA155" s="137">
        <f t="shared" ca="1" si="99"/>
        <v>0</v>
      </c>
      <c r="BB155" s="137">
        <f t="shared" ca="1" si="99"/>
        <v>0</v>
      </c>
      <c r="BC155" s="137">
        <f t="shared" ca="1" si="97"/>
        <v>0</v>
      </c>
      <c r="BE155" s="137">
        <f t="shared" ca="1" si="96"/>
        <v>0</v>
      </c>
      <c r="BF155" s="137">
        <f t="shared" ca="1" si="96"/>
        <v>0</v>
      </c>
      <c r="BH155" s="137">
        <f t="shared" ca="1" si="100"/>
        <v>0</v>
      </c>
      <c r="BK155" s="243"/>
      <c r="BL155" s="243"/>
      <c r="BM155" s="244"/>
      <c r="BO155" s="220"/>
      <c r="BP155" s="220"/>
      <c r="BQ155" s="220"/>
      <c r="BR155" s="221"/>
      <c r="BS155" s="221"/>
      <c r="BT155" s="220"/>
      <c r="BU155" s="220"/>
      <c r="BV155" s="220"/>
      <c r="BW155" s="221"/>
      <c r="BX155" s="221"/>
      <c r="BY155" s="220"/>
      <c r="BZ155" s="220"/>
      <c r="CA155" s="220"/>
      <c r="CB155" s="221"/>
      <c r="CC155" s="221"/>
      <c r="CD155" s="220"/>
      <c r="CE155" s="220"/>
      <c r="CF155" s="220"/>
      <c r="CG155" s="221"/>
      <c r="CH155" s="221"/>
      <c r="CI155" s="223"/>
      <c r="CJ155" s="223"/>
      <c r="CK155" s="223"/>
      <c r="CL155" s="220"/>
      <c r="CM155" s="220"/>
      <c r="CN155" s="220"/>
      <c r="CO155" s="221"/>
      <c r="CP155" s="221"/>
      <c r="CQ155" s="220"/>
      <c r="CR155" s="220"/>
      <c r="CS155" s="220"/>
      <c r="CT155" s="221"/>
      <c r="CU155" s="221"/>
      <c r="CW155" s="219"/>
      <c r="CX155" s="221"/>
      <c r="CY155" s="219"/>
      <c r="CZ155" s="219"/>
      <c r="DA155" s="225"/>
      <c r="DB155" s="226"/>
      <c r="DC155" s="225">
        <f t="shared" si="101"/>
        <v>28.832999999999998</v>
      </c>
    </row>
    <row r="156" spans="4:107" ht="14.4" x14ac:dyDescent="0.3">
      <c r="D156" s="246"/>
      <c r="I156" s="168"/>
      <c r="K156" s="168"/>
      <c r="L156" s="168"/>
      <c r="M156" s="168"/>
      <c r="N156" s="168"/>
      <c r="O156" s="168"/>
      <c r="P156" s="168"/>
      <c r="Q156" s="168"/>
      <c r="S156" s="168"/>
      <c r="T156" s="168"/>
      <c r="X156" s="168"/>
      <c r="Y156" s="168"/>
      <c r="Z156" s="168"/>
      <c r="AA156" s="168"/>
      <c r="AC156" s="168"/>
      <c r="AG156" s="137" t="str">
        <f t="shared" ca="1" si="95"/>
        <v/>
      </c>
      <c r="AL156" s="137">
        <f t="shared" ca="1" si="98"/>
        <v>0</v>
      </c>
      <c r="AM156" s="168"/>
      <c r="AN156" s="137">
        <f t="shared" ca="1" si="103"/>
        <v>0</v>
      </c>
      <c r="AO156" s="137">
        <f t="shared" ca="1" si="103"/>
        <v>0</v>
      </c>
      <c r="AP156" s="137">
        <f t="shared" ca="1" si="103"/>
        <v>0</v>
      </c>
      <c r="AQ156" s="137">
        <f t="shared" ca="1" si="103"/>
        <v>0</v>
      </c>
      <c r="AR156" s="137">
        <f t="shared" ca="1" si="103"/>
        <v>0</v>
      </c>
      <c r="AS156" s="137">
        <f t="shared" ca="1" si="103"/>
        <v>0</v>
      </c>
      <c r="AT156" s="137">
        <f t="shared" ca="1" si="103"/>
        <v>0</v>
      </c>
      <c r="AU156" s="137">
        <f t="shared" ca="1" si="103"/>
        <v>0</v>
      </c>
      <c r="AV156" s="137">
        <f t="shared" ca="1" si="102"/>
        <v>0</v>
      </c>
      <c r="AW156" s="137">
        <f t="shared" ca="1" si="102"/>
        <v>0</v>
      </c>
      <c r="AX156" s="137">
        <f t="shared" ca="1" si="102"/>
        <v>0</v>
      </c>
      <c r="AZ156" s="137">
        <f t="shared" ca="1" si="99"/>
        <v>0</v>
      </c>
      <c r="BA156" s="137">
        <f t="shared" ca="1" si="99"/>
        <v>0</v>
      </c>
      <c r="BB156" s="137">
        <f t="shared" ca="1" si="99"/>
        <v>0</v>
      </c>
      <c r="BC156" s="137">
        <f t="shared" ca="1" si="97"/>
        <v>0</v>
      </c>
      <c r="BE156" s="137">
        <f t="shared" ca="1" si="96"/>
        <v>0</v>
      </c>
      <c r="BF156" s="137">
        <f t="shared" ca="1" si="96"/>
        <v>0</v>
      </c>
      <c r="BH156" s="137">
        <f t="shared" ca="1" si="100"/>
        <v>0</v>
      </c>
      <c r="BK156" s="243"/>
      <c r="BL156" s="243"/>
      <c r="BM156" s="244"/>
      <c r="BO156" s="220"/>
      <c r="BP156" s="220"/>
      <c r="BQ156" s="220"/>
      <c r="BR156" s="221"/>
      <c r="BS156" s="221"/>
      <c r="BT156" s="220"/>
      <c r="BU156" s="220"/>
      <c r="BV156" s="220"/>
      <c r="BW156" s="221"/>
      <c r="BX156" s="221"/>
      <c r="BY156" s="220"/>
      <c r="BZ156" s="220"/>
      <c r="CA156" s="220"/>
      <c r="CB156" s="221"/>
      <c r="CC156" s="221"/>
      <c r="CD156" s="220"/>
      <c r="CE156" s="220"/>
      <c r="CF156" s="220"/>
      <c r="CG156" s="221"/>
      <c r="CH156" s="221"/>
      <c r="CI156" s="223"/>
      <c r="CJ156" s="223"/>
      <c r="CK156" s="223"/>
      <c r="CL156" s="220"/>
      <c r="CM156" s="220"/>
      <c r="CN156" s="220"/>
      <c r="CO156" s="221"/>
      <c r="CP156" s="221"/>
      <c r="CQ156" s="220"/>
      <c r="CR156" s="220"/>
      <c r="CS156" s="220"/>
      <c r="CT156" s="221"/>
      <c r="CU156" s="221"/>
      <c r="CW156" s="219"/>
      <c r="CX156" s="221"/>
      <c r="CY156" s="219"/>
      <c r="CZ156" s="219"/>
      <c r="DA156" s="225"/>
      <c r="DB156" s="226"/>
      <c r="DC156" s="225">
        <f t="shared" si="101"/>
        <v>28.832999999999998</v>
      </c>
    </row>
    <row r="157" spans="4:107" ht="14.4" x14ac:dyDescent="0.3">
      <c r="D157" s="246"/>
      <c r="I157" s="168"/>
      <c r="K157" s="168"/>
      <c r="L157" s="168"/>
      <c r="M157" s="168"/>
      <c r="N157" s="168"/>
      <c r="O157" s="168"/>
      <c r="P157" s="168"/>
      <c r="Q157" s="168"/>
      <c r="S157" s="168"/>
      <c r="T157" s="168"/>
      <c r="X157" s="168"/>
      <c r="Y157" s="168"/>
      <c r="Z157" s="168"/>
      <c r="AA157" s="168"/>
      <c r="AC157" s="168"/>
      <c r="AG157" s="137" t="str">
        <f t="shared" ca="1" si="95"/>
        <v/>
      </c>
      <c r="AL157" s="137">
        <f t="shared" ca="1" si="98"/>
        <v>0</v>
      </c>
      <c r="AM157" s="168"/>
      <c r="AN157" s="137">
        <f t="shared" ca="1" si="103"/>
        <v>0</v>
      </c>
      <c r="AO157" s="137">
        <f t="shared" ca="1" si="103"/>
        <v>0</v>
      </c>
      <c r="AP157" s="137">
        <f t="shared" ca="1" si="103"/>
        <v>0</v>
      </c>
      <c r="AQ157" s="137">
        <f t="shared" ca="1" si="103"/>
        <v>0</v>
      </c>
      <c r="AR157" s="137">
        <f t="shared" ca="1" si="103"/>
        <v>0</v>
      </c>
      <c r="AS157" s="137">
        <f t="shared" ca="1" si="103"/>
        <v>0</v>
      </c>
      <c r="AT157" s="137">
        <f t="shared" ca="1" si="103"/>
        <v>0</v>
      </c>
      <c r="AU157" s="137">
        <f t="shared" ca="1" si="103"/>
        <v>0</v>
      </c>
      <c r="AV157" s="137">
        <f t="shared" ca="1" si="102"/>
        <v>0</v>
      </c>
      <c r="AW157" s="137">
        <f t="shared" ca="1" si="102"/>
        <v>0</v>
      </c>
      <c r="AX157" s="137">
        <f t="shared" ca="1" si="102"/>
        <v>0</v>
      </c>
      <c r="AZ157" s="137">
        <f t="shared" ca="1" si="99"/>
        <v>0</v>
      </c>
      <c r="BA157" s="137">
        <f t="shared" ca="1" si="99"/>
        <v>0</v>
      </c>
      <c r="BB157" s="137">
        <f t="shared" ca="1" si="99"/>
        <v>0</v>
      </c>
      <c r="BC157" s="137">
        <f t="shared" ca="1" si="97"/>
        <v>0</v>
      </c>
      <c r="BE157" s="137">
        <f t="shared" ca="1" si="96"/>
        <v>0</v>
      </c>
      <c r="BF157" s="137">
        <f t="shared" ca="1" si="96"/>
        <v>0</v>
      </c>
      <c r="BH157" s="137">
        <f t="shared" ca="1" si="100"/>
        <v>0</v>
      </c>
      <c r="BK157" s="243"/>
      <c r="BL157" s="243"/>
      <c r="BM157" s="244"/>
      <c r="BO157" s="220"/>
      <c r="BP157" s="220"/>
      <c r="BQ157" s="220"/>
      <c r="BR157" s="221"/>
      <c r="BS157" s="221"/>
      <c r="BT157" s="220"/>
      <c r="BU157" s="220"/>
      <c r="BV157" s="220"/>
      <c r="BW157" s="221"/>
      <c r="BX157" s="221"/>
      <c r="BY157" s="220"/>
      <c r="BZ157" s="220"/>
      <c r="CA157" s="220"/>
      <c r="CB157" s="221"/>
      <c r="CC157" s="221"/>
      <c r="CD157" s="220"/>
      <c r="CE157" s="220"/>
      <c r="CF157" s="220"/>
      <c r="CG157" s="221"/>
      <c r="CH157" s="221"/>
      <c r="CI157" s="223"/>
      <c r="CJ157" s="223"/>
      <c r="CK157" s="223"/>
      <c r="CL157" s="220"/>
      <c r="CM157" s="220"/>
      <c r="CN157" s="220"/>
      <c r="CO157" s="221"/>
      <c r="CP157" s="221"/>
      <c r="CQ157" s="220"/>
      <c r="CR157" s="220"/>
      <c r="CS157" s="220"/>
      <c r="CT157" s="221"/>
      <c r="CU157" s="221"/>
      <c r="CW157" s="219"/>
      <c r="CX157" s="221"/>
      <c r="CY157" s="219"/>
      <c r="CZ157" s="219"/>
      <c r="DA157" s="225"/>
      <c r="DB157" s="226"/>
      <c r="DC157" s="225">
        <f t="shared" si="101"/>
        <v>28.832999999999998</v>
      </c>
    </row>
    <row r="158" spans="4:107" ht="14.4" x14ac:dyDescent="0.3">
      <c r="D158" s="246"/>
      <c r="I158" s="168"/>
      <c r="K158" s="168"/>
      <c r="L158" s="168"/>
      <c r="M158" s="168"/>
      <c r="N158" s="168"/>
      <c r="O158" s="168"/>
      <c r="P158" s="168"/>
      <c r="Q158" s="168"/>
      <c r="S158" s="168"/>
      <c r="T158" s="168"/>
      <c r="X158" s="168"/>
      <c r="Y158" s="168"/>
      <c r="Z158" s="168"/>
      <c r="AA158" s="168"/>
      <c r="AC158" s="168"/>
      <c r="AG158" s="137" t="str">
        <f t="shared" ca="1" si="95"/>
        <v/>
      </c>
      <c r="AL158" s="137">
        <f t="shared" ca="1" si="98"/>
        <v>0</v>
      </c>
      <c r="AM158" s="168"/>
      <c r="AN158" s="137">
        <f t="shared" ca="1" si="103"/>
        <v>0</v>
      </c>
      <c r="AO158" s="137">
        <f t="shared" ca="1" si="103"/>
        <v>0</v>
      </c>
      <c r="AP158" s="137">
        <f t="shared" ca="1" si="103"/>
        <v>0</v>
      </c>
      <c r="AQ158" s="137">
        <f t="shared" ca="1" si="103"/>
        <v>0</v>
      </c>
      <c r="AR158" s="137">
        <f t="shared" ca="1" si="103"/>
        <v>0</v>
      </c>
      <c r="AS158" s="137">
        <f t="shared" ca="1" si="103"/>
        <v>0</v>
      </c>
      <c r="AT158" s="137">
        <f t="shared" ca="1" si="103"/>
        <v>0</v>
      </c>
      <c r="AU158" s="137">
        <f t="shared" ca="1" si="103"/>
        <v>0</v>
      </c>
      <c r="AV158" s="137">
        <f t="shared" ca="1" si="102"/>
        <v>0</v>
      </c>
      <c r="AW158" s="137">
        <f t="shared" ca="1" si="102"/>
        <v>0</v>
      </c>
      <c r="AX158" s="137">
        <f t="shared" ca="1" si="102"/>
        <v>0</v>
      </c>
      <c r="AZ158" s="137">
        <f t="shared" ca="1" si="99"/>
        <v>0</v>
      </c>
      <c r="BA158" s="137">
        <f t="shared" ca="1" si="99"/>
        <v>0</v>
      </c>
      <c r="BB158" s="137">
        <f t="shared" ca="1" si="99"/>
        <v>0</v>
      </c>
      <c r="BC158" s="137">
        <f t="shared" ca="1" si="97"/>
        <v>0</v>
      </c>
      <c r="BE158" s="137">
        <f t="shared" ca="1" si="96"/>
        <v>0</v>
      </c>
      <c r="BF158" s="137">
        <f t="shared" ca="1" si="96"/>
        <v>0</v>
      </c>
      <c r="BH158" s="137">
        <f t="shared" ca="1" si="100"/>
        <v>0</v>
      </c>
      <c r="BK158" s="243"/>
      <c r="BL158" s="243"/>
      <c r="BM158" s="244"/>
      <c r="BN158" s="219"/>
      <c r="BO158" s="220"/>
      <c r="BP158" s="220"/>
      <c r="BQ158" s="220"/>
      <c r="BR158" s="221"/>
      <c r="BS158" s="221"/>
      <c r="BT158" s="220"/>
      <c r="BU158" s="220"/>
      <c r="BV158" s="220"/>
      <c r="BW158" s="221"/>
      <c r="BX158" s="221"/>
      <c r="BY158" s="220"/>
      <c r="BZ158" s="220"/>
      <c r="CA158" s="220"/>
      <c r="CB158" s="221"/>
      <c r="CC158" s="221"/>
      <c r="CD158" s="220"/>
      <c r="CE158" s="220"/>
      <c r="CF158" s="220"/>
      <c r="CG158" s="221"/>
      <c r="CH158" s="221"/>
      <c r="CI158" s="223"/>
      <c r="CJ158" s="223"/>
      <c r="CK158" s="223"/>
      <c r="CL158" s="220"/>
      <c r="CM158" s="220"/>
      <c r="CN158" s="220"/>
      <c r="CO158" s="221"/>
      <c r="CP158" s="221"/>
      <c r="CQ158" s="220"/>
      <c r="CR158" s="220"/>
      <c r="CS158" s="220"/>
      <c r="CT158" s="221"/>
      <c r="CU158" s="221"/>
      <c r="CW158" s="219"/>
      <c r="CX158" s="221"/>
      <c r="CY158" s="219"/>
      <c r="CZ158" s="219"/>
      <c r="DA158" s="225"/>
      <c r="DB158" s="226"/>
      <c r="DC158" s="225">
        <f t="shared" si="101"/>
        <v>28.832999999999998</v>
      </c>
    </row>
    <row r="159" spans="4:107" ht="14.4" x14ac:dyDescent="0.3">
      <c r="D159" s="246"/>
      <c r="I159" s="168"/>
      <c r="K159" s="168"/>
      <c r="L159" s="168"/>
      <c r="M159" s="168"/>
      <c r="N159" s="168"/>
      <c r="O159" s="168"/>
      <c r="P159" s="168"/>
      <c r="Q159" s="168"/>
      <c r="S159" s="168"/>
      <c r="T159" s="168"/>
      <c r="X159" s="168"/>
      <c r="Y159" s="168"/>
      <c r="Z159" s="168"/>
      <c r="AA159" s="168"/>
      <c r="AC159" s="168"/>
      <c r="AG159" s="137" t="str">
        <f t="shared" ca="1" si="95"/>
        <v/>
      </c>
      <c r="AL159" s="137">
        <f t="shared" ca="1" si="98"/>
        <v>0</v>
      </c>
      <c r="AM159" s="168"/>
      <c r="AN159" s="137">
        <f t="shared" ca="1" si="103"/>
        <v>0</v>
      </c>
      <c r="AO159" s="137">
        <f t="shared" ca="1" si="103"/>
        <v>0</v>
      </c>
      <c r="AP159" s="137">
        <f t="shared" ca="1" si="103"/>
        <v>0</v>
      </c>
      <c r="AQ159" s="137">
        <f t="shared" ca="1" si="103"/>
        <v>0</v>
      </c>
      <c r="AR159" s="137">
        <f t="shared" ca="1" si="103"/>
        <v>0</v>
      </c>
      <c r="AS159" s="137">
        <f t="shared" ca="1" si="103"/>
        <v>0</v>
      </c>
      <c r="AT159" s="137">
        <f t="shared" ca="1" si="103"/>
        <v>0</v>
      </c>
      <c r="AU159" s="137">
        <f t="shared" ca="1" si="103"/>
        <v>0</v>
      </c>
      <c r="AV159" s="137">
        <f t="shared" ca="1" si="102"/>
        <v>0</v>
      </c>
      <c r="AW159" s="137">
        <f t="shared" ca="1" si="102"/>
        <v>0</v>
      </c>
      <c r="AX159" s="137">
        <f t="shared" ca="1" si="102"/>
        <v>0</v>
      </c>
      <c r="AZ159" s="137">
        <f t="shared" ca="1" si="99"/>
        <v>0</v>
      </c>
      <c r="BA159" s="137">
        <f t="shared" ca="1" si="99"/>
        <v>0</v>
      </c>
      <c r="BB159" s="137">
        <f t="shared" ca="1" si="99"/>
        <v>0</v>
      </c>
      <c r="BC159" s="137">
        <f t="shared" ca="1" si="97"/>
        <v>0</v>
      </c>
      <c r="BE159" s="137">
        <f t="shared" ca="1" si="96"/>
        <v>0</v>
      </c>
      <c r="BF159" s="137">
        <f t="shared" ca="1" si="96"/>
        <v>0</v>
      </c>
      <c r="BH159" s="137">
        <f t="shared" ca="1" si="100"/>
        <v>0</v>
      </c>
      <c r="BK159" s="243"/>
      <c r="BL159" s="243"/>
      <c r="BM159" s="244"/>
      <c r="BO159" s="220"/>
      <c r="BP159" s="220"/>
      <c r="BQ159" s="220"/>
      <c r="BR159" s="221"/>
      <c r="BS159" s="221"/>
      <c r="BT159" s="220"/>
      <c r="BU159" s="220"/>
      <c r="BV159" s="220"/>
      <c r="BW159" s="221"/>
      <c r="BX159" s="221"/>
      <c r="BY159" s="220"/>
      <c r="BZ159" s="220"/>
      <c r="CA159" s="220"/>
      <c r="CB159" s="221"/>
      <c r="CC159" s="221"/>
      <c r="CD159" s="220"/>
      <c r="CE159" s="220"/>
      <c r="CF159" s="220"/>
      <c r="CG159" s="221"/>
      <c r="CH159" s="221"/>
      <c r="CI159" s="223"/>
      <c r="CJ159" s="223"/>
      <c r="CK159" s="223"/>
      <c r="CL159" s="220"/>
      <c r="CM159" s="220"/>
      <c r="CN159" s="220"/>
      <c r="CO159" s="221"/>
      <c r="CP159" s="221"/>
      <c r="CQ159" s="220"/>
      <c r="CR159" s="220"/>
      <c r="CS159" s="220"/>
      <c r="CT159" s="221"/>
      <c r="CU159" s="221"/>
      <c r="CW159" s="219"/>
      <c r="CX159" s="221"/>
      <c r="CY159" s="219"/>
      <c r="CZ159" s="219"/>
      <c r="DA159" s="225"/>
      <c r="DB159" s="226"/>
      <c r="DC159" s="225">
        <f t="shared" si="101"/>
        <v>28.832999999999998</v>
      </c>
    </row>
    <row r="160" spans="4:107" ht="14.4" x14ac:dyDescent="0.3">
      <c r="D160" s="246"/>
      <c r="I160" s="168"/>
      <c r="K160" s="168"/>
      <c r="L160" s="168"/>
      <c r="M160" s="168"/>
      <c r="N160" s="168"/>
      <c r="O160" s="168"/>
      <c r="P160" s="168"/>
      <c r="Q160" s="168"/>
      <c r="S160" s="168"/>
      <c r="T160" s="168"/>
      <c r="X160" s="168"/>
      <c r="Y160" s="168"/>
      <c r="Z160" s="168"/>
      <c r="AA160" s="168"/>
      <c r="AC160" s="168"/>
      <c r="AG160" s="137" t="str">
        <f t="shared" ca="1" si="95"/>
        <v/>
      </c>
      <c r="AL160" s="137">
        <f t="shared" ca="1" si="98"/>
        <v>0</v>
      </c>
      <c r="AM160" s="168"/>
      <c r="AN160" s="137">
        <f t="shared" ca="1" si="103"/>
        <v>0</v>
      </c>
      <c r="AO160" s="137">
        <f t="shared" ca="1" si="103"/>
        <v>0</v>
      </c>
      <c r="AP160" s="137">
        <f t="shared" ca="1" si="103"/>
        <v>0</v>
      </c>
      <c r="AQ160" s="137">
        <f t="shared" ca="1" si="103"/>
        <v>0</v>
      </c>
      <c r="AR160" s="137">
        <f t="shared" ca="1" si="103"/>
        <v>0</v>
      </c>
      <c r="AS160" s="137">
        <f t="shared" ca="1" si="103"/>
        <v>0</v>
      </c>
      <c r="AT160" s="137">
        <f t="shared" ca="1" si="103"/>
        <v>0</v>
      </c>
      <c r="AU160" s="137">
        <f t="shared" ca="1" si="103"/>
        <v>0</v>
      </c>
      <c r="AV160" s="137">
        <f t="shared" ca="1" si="102"/>
        <v>0</v>
      </c>
      <c r="AW160" s="137">
        <f t="shared" ca="1" si="102"/>
        <v>0</v>
      </c>
      <c r="AX160" s="137">
        <f t="shared" ca="1" si="102"/>
        <v>0</v>
      </c>
      <c r="AZ160" s="137">
        <f t="shared" ca="1" si="99"/>
        <v>0</v>
      </c>
      <c r="BA160" s="137">
        <f t="shared" ca="1" si="99"/>
        <v>0</v>
      </c>
      <c r="BB160" s="137">
        <f t="shared" ca="1" si="99"/>
        <v>0</v>
      </c>
      <c r="BC160" s="137">
        <f t="shared" ca="1" si="97"/>
        <v>0</v>
      </c>
      <c r="BE160" s="137">
        <f t="shared" ca="1" si="96"/>
        <v>0</v>
      </c>
      <c r="BF160" s="137">
        <f t="shared" ca="1" si="96"/>
        <v>0</v>
      </c>
      <c r="BH160" s="137">
        <f t="shared" ca="1" si="100"/>
        <v>0</v>
      </c>
      <c r="BK160" s="243"/>
      <c r="BL160" s="243"/>
      <c r="BM160" s="244"/>
      <c r="BO160" s="220"/>
      <c r="BP160" s="220"/>
      <c r="BQ160" s="220"/>
      <c r="BR160" s="221"/>
      <c r="BS160" s="221"/>
      <c r="BT160" s="220"/>
      <c r="BU160" s="220"/>
      <c r="BV160" s="220"/>
      <c r="BW160" s="221"/>
      <c r="BX160" s="221"/>
      <c r="BY160" s="220"/>
      <c r="BZ160" s="220"/>
      <c r="CA160" s="220"/>
      <c r="CB160" s="221"/>
      <c r="CC160" s="221"/>
      <c r="CD160" s="220"/>
      <c r="CE160" s="220"/>
      <c r="CF160" s="220"/>
      <c r="CG160" s="221"/>
      <c r="CH160" s="221"/>
      <c r="CI160" s="223"/>
      <c r="CJ160" s="223"/>
      <c r="CK160" s="223"/>
      <c r="CL160" s="220"/>
      <c r="CM160" s="220"/>
      <c r="CN160" s="220"/>
      <c r="CO160" s="221"/>
      <c r="CP160" s="221"/>
      <c r="CQ160" s="220"/>
      <c r="CR160" s="220"/>
      <c r="CS160" s="220"/>
      <c r="CT160" s="221"/>
      <c r="CU160" s="221"/>
      <c r="CW160" s="219"/>
      <c r="CX160" s="221"/>
      <c r="CY160" s="219"/>
      <c r="CZ160" s="219"/>
      <c r="DA160" s="225"/>
      <c r="DB160" s="226"/>
      <c r="DC160" s="225">
        <f t="shared" si="101"/>
        <v>28.832999999999998</v>
      </c>
    </row>
    <row r="161" spans="4:107" ht="14.4" x14ac:dyDescent="0.3">
      <c r="D161" s="246"/>
      <c r="I161" s="168"/>
      <c r="K161" s="168"/>
      <c r="L161" s="168"/>
      <c r="M161" s="168"/>
      <c r="N161" s="168"/>
      <c r="O161" s="168"/>
      <c r="P161" s="168"/>
      <c r="Q161" s="168"/>
      <c r="S161" s="168"/>
      <c r="T161" s="168"/>
      <c r="X161" s="168"/>
      <c r="Y161" s="168"/>
      <c r="Z161" s="168"/>
      <c r="AA161" s="168"/>
      <c r="AC161" s="168"/>
      <c r="AG161" s="137" t="str">
        <f t="shared" ca="1" si="95"/>
        <v/>
      </c>
      <c r="AL161" s="137">
        <f t="shared" ca="1" si="98"/>
        <v>0</v>
      </c>
      <c r="AM161" s="168"/>
      <c r="AN161" s="137">
        <f t="shared" ca="1" si="103"/>
        <v>0</v>
      </c>
      <c r="AO161" s="137">
        <f t="shared" ca="1" si="103"/>
        <v>0</v>
      </c>
      <c r="AP161" s="137">
        <f t="shared" ca="1" si="103"/>
        <v>0</v>
      </c>
      <c r="AQ161" s="137">
        <f t="shared" ca="1" si="103"/>
        <v>0</v>
      </c>
      <c r="AR161" s="137">
        <f t="shared" ca="1" si="103"/>
        <v>0</v>
      </c>
      <c r="AS161" s="137">
        <f t="shared" ca="1" si="103"/>
        <v>0</v>
      </c>
      <c r="AT161" s="137">
        <f t="shared" ca="1" si="103"/>
        <v>0</v>
      </c>
      <c r="AU161" s="137">
        <f t="shared" ca="1" si="103"/>
        <v>0</v>
      </c>
      <c r="AV161" s="137">
        <f t="shared" ca="1" si="102"/>
        <v>0</v>
      </c>
      <c r="AW161" s="137">
        <f t="shared" ca="1" si="102"/>
        <v>0</v>
      </c>
      <c r="AX161" s="137">
        <f t="shared" ca="1" si="102"/>
        <v>0</v>
      </c>
      <c r="AZ161" s="137">
        <f t="shared" ca="1" si="99"/>
        <v>0</v>
      </c>
      <c r="BA161" s="137">
        <f t="shared" ca="1" si="99"/>
        <v>0</v>
      </c>
      <c r="BB161" s="137">
        <f t="shared" ca="1" si="99"/>
        <v>0</v>
      </c>
      <c r="BC161" s="137">
        <f t="shared" ca="1" si="97"/>
        <v>0</v>
      </c>
      <c r="BE161" s="137">
        <f t="shared" ca="1" si="96"/>
        <v>0</v>
      </c>
      <c r="BF161" s="137">
        <f t="shared" ca="1" si="96"/>
        <v>0</v>
      </c>
      <c r="BH161" s="137">
        <f t="shared" ca="1" si="100"/>
        <v>0</v>
      </c>
      <c r="BK161" s="243"/>
      <c r="BL161" s="243"/>
      <c r="BM161" s="244"/>
      <c r="BO161" s="220"/>
      <c r="BP161" s="220"/>
      <c r="BQ161" s="220"/>
      <c r="BR161" s="221"/>
      <c r="BS161" s="221"/>
      <c r="BT161" s="220"/>
      <c r="BU161" s="220"/>
      <c r="BV161" s="220"/>
      <c r="BW161" s="221"/>
      <c r="BX161" s="221"/>
      <c r="BY161" s="220"/>
      <c r="BZ161" s="220"/>
      <c r="CA161" s="220"/>
      <c r="CB161" s="221"/>
      <c r="CC161" s="221"/>
      <c r="CD161" s="220"/>
      <c r="CE161" s="220"/>
      <c r="CF161" s="220"/>
      <c r="CG161" s="221"/>
      <c r="CH161" s="221"/>
      <c r="CI161" s="223"/>
      <c r="CJ161" s="223"/>
      <c r="CK161" s="223"/>
      <c r="CL161" s="220"/>
      <c r="CM161" s="220"/>
      <c r="CN161" s="220"/>
      <c r="CO161" s="221"/>
      <c r="CP161" s="221"/>
      <c r="CQ161" s="220"/>
      <c r="CR161" s="220"/>
      <c r="CS161" s="220"/>
      <c r="CT161" s="221"/>
      <c r="CU161" s="221"/>
      <c r="CW161" s="219"/>
      <c r="CX161" s="221"/>
      <c r="CY161" s="219"/>
      <c r="CZ161" s="219"/>
      <c r="DA161" s="225"/>
      <c r="DB161" s="226"/>
      <c r="DC161" s="225">
        <f t="shared" si="101"/>
        <v>28.832999999999998</v>
      </c>
    </row>
    <row r="162" spans="4:107" ht="14.4" x14ac:dyDescent="0.3">
      <c r="D162" s="246"/>
      <c r="I162" s="168"/>
      <c r="K162" s="168"/>
      <c r="L162" s="168"/>
      <c r="M162" s="168"/>
      <c r="N162" s="168"/>
      <c r="O162" s="168"/>
      <c r="P162" s="168"/>
      <c r="Q162" s="168"/>
      <c r="S162" s="168"/>
      <c r="T162" s="168"/>
      <c r="X162" s="168"/>
      <c r="Y162" s="168"/>
      <c r="Z162" s="168"/>
      <c r="AA162" s="168"/>
      <c r="AC162" s="168"/>
      <c r="AG162" s="137" t="str">
        <f t="shared" ca="1" si="95"/>
        <v/>
      </c>
      <c r="AL162" s="137">
        <f t="shared" ca="1" si="98"/>
        <v>0</v>
      </c>
      <c r="AM162" s="168"/>
      <c r="AN162" s="137">
        <f t="shared" ca="1" si="103"/>
        <v>0</v>
      </c>
      <c r="AO162" s="137">
        <f t="shared" ca="1" si="103"/>
        <v>0</v>
      </c>
      <c r="AP162" s="137">
        <f t="shared" ca="1" si="103"/>
        <v>0</v>
      </c>
      <c r="AQ162" s="137">
        <f t="shared" ca="1" si="103"/>
        <v>0</v>
      </c>
      <c r="AR162" s="137">
        <f t="shared" ca="1" si="103"/>
        <v>0</v>
      </c>
      <c r="AS162" s="137">
        <f t="shared" ca="1" si="103"/>
        <v>0</v>
      </c>
      <c r="AT162" s="137">
        <f t="shared" ca="1" si="103"/>
        <v>0</v>
      </c>
      <c r="AU162" s="137">
        <f t="shared" ca="1" si="103"/>
        <v>0</v>
      </c>
      <c r="AV162" s="137">
        <f t="shared" ca="1" si="102"/>
        <v>0</v>
      </c>
      <c r="AW162" s="137">
        <f t="shared" ca="1" si="102"/>
        <v>0</v>
      </c>
      <c r="AX162" s="137">
        <f t="shared" ca="1" si="102"/>
        <v>0</v>
      </c>
      <c r="AZ162" s="137">
        <f t="shared" ca="1" si="99"/>
        <v>0</v>
      </c>
      <c r="BA162" s="137">
        <f t="shared" ca="1" si="99"/>
        <v>0</v>
      </c>
      <c r="BB162" s="137">
        <f t="shared" ca="1" si="99"/>
        <v>0</v>
      </c>
      <c r="BC162" s="137">
        <f t="shared" ca="1" si="97"/>
        <v>0</v>
      </c>
      <c r="BE162" s="137">
        <f t="shared" ca="1" si="96"/>
        <v>0</v>
      </c>
      <c r="BF162" s="137">
        <f t="shared" ca="1" si="96"/>
        <v>0</v>
      </c>
      <c r="BH162" s="137">
        <f t="shared" ca="1" si="100"/>
        <v>0</v>
      </c>
      <c r="BK162" s="243"/>
      <c r="BL162" s="243"/>
      <c r="BM162" s="244"/>
      <c r="BO162" s="220"/>
      <c r="BP162" s="220"/>
      <c r="BQ162" s="220"/>
      <c r="BR162" s="221"/>
      <c r="BS162" s="221"/>
      <c r="BT162" s="220"/>
      <c r="BU162" s="220"/>
      <c r="BV162" s="220"/>
      <c r="BW162" s="221"/>
      <c r="BX162" s="221"/>
      <c r="BY162" s="220"/>
      <c r="BZ162" s="220"/>
      <c r="CA162" s="220"/>
      <c r="CB162" s="221"/>
      <c r="CC162" s="221"/>
      <c r="CD162" s="220"/>
      <c r="CE162" s="220"/>
      <c r="CF162" s="220"/>
      <c r="CG162" s="221"/>
      <c r="CH162" s="221"/>
      <c r="CI162" s="223"/>
      <c r="CJ162" s="223"/>
      <c r="CK162" s="223"/>
      <c r="CL162" s="220"/>
      <c r="CM162" s="220"/>
      <c r="CN162" s="220"/>
      <c r="CO162" s="221"/>
      <c r="CP162" s="221"/>
      <c r="CQ162" s="220"/>
      <c r="CR162" s="220"/>
      <c r="CS162" s="220"/>
      <c r="CT162" s="221"/>
      <c r="CU162" s="221"/>
      <c r="CW162" s="219"/>
      <c r="CX162" s="221"/>
      <c r="CY162" s="219"/>
      <c r="CZ162" s="219"/>
      <c r="DA162" s="225"/>
      <c r="DB162" s="226"/>
      <c r="DC162" s="225">
        <f t="shared" si="101"/>
        <v>28.832999999999998</v>
      </c>
    </row>
    <row r="163" spans="4:107" ht="14.4" x14ac:dyDescent="0.3">
      <c r="D163" s="246"/>
      <c r="I163" s="168"/>
      <c r="K163" s="168"/>
      <c r="L163" s="168"/>
      <c r="M163" s="168"/>
      <c r="N163" s="168"/>
      <c r="O163" s="168"/>
      <c r="P163" s="168"/>
      <c r="Q163" s="168"/>
      <c r="S163" s="168"/>
      <c r="T163" s="168"/>
      <c r="X163" s="168"/>
      <c r="Y163" s="168"/>
      <c r="Z163" s="168"/>
      <c r="AA163" s="168"/>
      <c r="AC163" s="168"/>
      <c r="AG163" s="137" t="str">
        <f t="shared" ca="1" si="95"/>
        <v/>
      </c>
      <c r="AL163" s="137">
        <f t="shared" ca="1" si="98"/>
        <v>0</v>
      </c>
      <c r="AM163" s="168"/>
      <c r="AN163" s="137">
        <f t="shared" ca="1" si="103"/>
        <v>0</v>
      </c>
      <c r="AO163" s="137">
        <f t="shared" ca="1" si="103"/>
        <v>0</v>
      </c>
      <c r="AP163" s="137">
        <f t="shared" ca="1" si="103"/>
        <v>0</v>
      </c>
      <c r="AQ163" s="137">
        <f t="shared" ca="1" si="103"/>
        <v>0</v>
      </c>
      <c r="AR163" s="137">
        <f t="shared" ca="1" si="103"/>
        <v>0</v>
      </c>
      <c r="AS163" s="137">
        <f t="shared" ca="1" si="103"/>
        <v>0</v>
      </c>
      <c r="AT163" s="137">
        <f t="shared" ca="1" si="103"/>
        <v>0</v>
      </c>
      <c r="AU163" s="137">
        <f t="shared" ca="1" si="103"/>
        <v>0</v>
      </c>
      <c r="AV163" s="137">
        <f t="shared" ca="1" si="102"/>
        <v>0</v>
      </c>
      <c r="AW163" s="137">
        <f t="shared" ca="1" si="102"/>
        <v>0</v>
      </c>
      <c r="AX163" s="137">
        <f t="shared" ca="1" si="102"/>
        <v>0</v>
      </c>
      <c r="AZ163" s="137">
        <f t="shared" ca="1" si="99"/>
        <v>0</v>
      </c>
      <c r="BA163" s="137">
        <f t="shared" ca="1" si="99"/>
        <v>0</v>
      </c>
      <c r="BB163" s="137">
        <f t="shared" ca="1" si="99"/>
        <v>0</v>
      </c>
      <c r="BC163" s="137">
        <f t="shared" ca="1" si="97"/>
        <v>0</v>
      </c>
      <c r="BE163" s="137">
        <f t="shared" ca="1" si="96"/>
        <v>0</v>
      </c>
      <c r="BF163" s="137">
        <f t="shared" ca="1" si="96"/>
        <v>0</v>
      </c>
      <c r="BH163" s="137">
        <f t="shared" ca="1" si="100"/>
        <v>0</v>
      </c>
      <c r="BK163" s="243"/>
      <c r="BL163" s="243"/>
      <c r="BM163" s="244"/>
      <c r="BO163" s="220"/>
      <c r="BP163" s="220"/>
      <c r="BQ163" s="220"/>
      <c r="BR163" s="221"/>
      <c r="BS163" s="221"/>
      <c r="BT163" s="220"/>
      <c r="BU163" s="220"/>
      <c r="BV163" s="220"/>
      <c r="BW163" s="221"/>
      <c r="BX163" s="221"/>
      <c r="BY163" s="220"/>
      <c r="BZ163" s="220"/>
      <c r="CA163" s="220"/>
      <c r="CB163" s="221"/>
      <c r="CC163" s="221"/>
      <c r="CD163" s="220"/>
      <c r="CE163" s="220"/>
      <c r="CF163" s="220"/>
      <c r="CG163" s="221"/>
      <c r="CH163" s="221"/>
      <c r="CI163" s="223"/>
      <c r="CJ163" s="223"/>
      <c r="CK163" s="223"/>
      <c r="CL163" s="220"/>
      <c r="CM163" s="220"/>
      <c r="CN163" s="220"/>
      <c r="CO163" s="221"/>
      <c r="CP163" s="221"/>
      <c r="CQ163" s="220"/>
      <c r="CR163" s="220"/>
      <c r="CS163" s="220"/>
      <c r="CT163" s="221"/>
      <c r="CU163" s="221"/>
      <c r="CW163" s="219"/>
      <c r="CX163" s="221"/>
      <c r="CY163" s="219"/>
      <c r="CZ163" s="219"/>
      <c r="DA163" s="225"/>
      <c r="DB163" s="226"/>
      <c r="DC163" s="225">
        <f t="shared" si="101"/>
        <v>28.832999999999998</v>
      </c>
    </row>
    <row r="164" spans="4:107" ht="14.4" x14ac:dyDescent="0.3">
      <c r="D164" s="246"/>
      <c r="I164" s="168"/>
      <c r="K164" s="168"/>
      <c r="L164" s="168"/>
      <c r="M164" s="168"/>
      <c r="N164" s="168"/>
      <c r="O164" s="168"/>
      <c r="P164" s="168"/>
      <c r="Q164" s="168"/>
      <c r="S164" s="168"/>
      <c r="T164" s="168"/>
      <c r="X164" s="168"/>
      <c r="Y164" s="168"/>
      <c r="Z164" s="168"/>
      <c r="AA164" s="168"/>
      <c r="AC164" s="168"/>
      <c r="AG164" s="137" t="str">
        <f t="shared" ca="1" si="95"/>
        <v/>
      </c>
      <c r="AL164" s="137">
        <f t="shared" ca="1" si="98"/>
        <v>0</v>
      </c>
      <c r="AM164" s="168"/>
      <c r="AN164" s="137">
        <f t="shared" ca="1" si="103"/>
        <v>0</v>
      </c>
      <c r="AO164" s="137">
        <f t="shared" ca="1" si="103"/>
        <v>0</v>
      </c>
      <c r="AP164" s="137">
        <f t="shared" ca="1" si="103"/>
        <v>0</v>
      </c>
      <c r="AQ164" s="137">
        <f t="shared" ca="1" si="103"/>
        <v>0</v>
      </c>
      <c r="AR164" s="137">
        <f t="shared" ca="1" si="103"/>
        <v>0</v>
      </c>
      <c r="AS164" s="137">
        <f t="shared" ca="1" si="103"/>
        <v>0</v>
      </c>
      <c r="AT164" s="137">
        <f t="shared" ca="1" si="103"/>
        <v>0</v>
      </c>
      <c r="AU164" s="137">
        <f t="shared" ca="1" si="103"/>
        <v>0</v>
      </c>
      <c r="AV164" s="137">
        <f t="shared" ca="1" si="102"/>
        <v>0</v>
      </c>
      <c r="AW164" s="137">
        <f t="shared" ca="1" si="102"/>
        <v>0</v>
      </c>
      <c r="AX164" s="137">
        <f t="shared" ca="1" si="102"/>
        <v>0</v>
      </c>
      <c r="AZ164" s="137">
        <f t="shared" ca="1" si="99"/>
        <v>0</v>
      </c>
      <c r="BA164" s="137">
        <f t="shared" ca="1" si="99"/>
        <v>0</v>
      </c>
      <c r="BB164" s="137">
        <f t="shared" ca="1" si="99"/>
        <v>0</v>
      </c>
      <c r="BC164" s="137">
        <f t="shared" ca="1" si="97"/>
        <v>0</v>
      </c>
      <c r="BE164" s="137">
        <f t="shared" ca="1" si="96"/>
        <v>0</v>
      </c>
      <c r="BF164" s="137">
        <f t="shared" ca="1" si="96"/>
        <v>0</v>
      </c>
      <c r="BH164" s="137">
        <f t="shared" ca="1" si="100"/>
        <v>0</v>
      </c>
      <c r="BK164" s="243"/>
      <c r="BL164" s="243"/>
      <c r="BM164" s="244"/>
      <c r="BN164" s="231"/>
      <c r="BO164" s="220"/>
      <c r="BP164" s="220"/>
      <c r="BQ164" s="220"/>
      <c r="BR164" s="221"/>
      <c r="BS164" s="221"/>
      <c r="BT164" s="220"/>
      <c r="BU164" s="220"/>
      <c r="BV164" s="220"/>
      <c r="BW164" s="221"/>
      <c r="BX164" s="221"/>
      <c r="BY164" s="220"/>
      <c r="BZ164" s="220"/>
      <c r="CA164" s="220"/>
      <c r="CB164" s="221"/>
      <c r="CC164" s="221"/>
      <c r="CD164" s="220"/>
      <c r="CE164" s="220"/>
      <c r="CF164" s="220"/>
      <c r="CG164" s="221"/>
      <c r="CH164" s="221"/>
      <c r="CI164" s="223"/>
      <c r="CJ164" s="223"/>
      <c r="CK164" s="223"/>
      <c r="CL164" s="220"/>
      <c r="CM164" s="220"/>
      <c r="CN164" s="220"/>
      <c r="CO164" s="221"/>
      <c r="CP164" s="221"/>
      <c r="CQ164" s="220"/>
      <c r="CR164" s="220"/>
      <c r="CS164" s="220"/>
      <c r="CT164" s="221"/>
      <c r="CU164" s="221"/>
      <c r="CW164" s="219"/>
      <c r="CX164" s="221"/>
      <c r="CY164" s="219"/>
      <c r="CZ164" s="219"/>
      <c r="DA164" s="225"/>
      <c r="DB164" s="226"/>
      <c r="DC164" s="225">
        <f t="shared" si="101"/>
        <v>28.832999999999998</v>
      </c>
    </row>
    <row r="165" spans="4:107" ht="14.4" x14ac:dyDescent="0.3">
      <c r="D165" s="246"/>
      <c r="I165" s="168"/>
      <c r="K165" s="168"/>
      <c r="L165" s="168"/>
      <c r="M165" s="168"/>
      <c r="N165" s="168"/>
      <c r="O165" s="168"/>
      <c r="P165" s="168"/>
      <c r="Q165" s="168"/>
      <c r="S165" s="168"/>
      <c r="T165" s="168"/>
      <c r="X165" s="168"/>
      <c r="Y165" s="168"/>
      <c r="Z165" s="168"/>
      <c r="AA165" s="168"/>
      <c r="AC165" s="168"/>
      <c r="AG165" s="137" t="str">
        <f t="shared" ca="1" si="95"/>
        <v/>
      </c>
      <c r="AL165" s="137">
        <f t="shared" ca="1" si="98"/>
        <v>0</v>
      </c>
      <c r="AM165" s="168"/>
      <c r="AN165" s="137">
        <f t="shared" ca="1" si="103"/>
        <v>0</v>
      </c>
      <c r="AO165" s="137">
        <f t="shared" ca="1" si="103"/>
        <v>0</v>
      </c>
      <c r="AP165" s="137">
        <f t="shared" ca="1" si="103"/>
        <v>0</v>
      </c>
      <c r="AQ165" s="137">
        <f t="shared" ca="1" si="103"/>
        <v>0</v>
      </c>
      <c r="AR165" s="137">
        <f t="shared" ca="1" si="103"/>
        <v>0</v>
      </c>
      <c r="AS165" s="137">
        <f t="shared" ca="1" si="103"/>
        <v>0</v>
      </c>
      <c r="AT165" s="137">
        <f t="shared" ca="1" si="103"/>
        <v>0</v>
      </c>
      <c r="AU165" s="137">
        <f t="shared" ca="1" si="103"/>
        <v>0</v>
      </c>
      <c r="AV165" s="137">
        <f t="shared" ca="1" si="102"/>
        <v>0</v>
      </c>
      <c r="AW165" s="137">
        <f t="shared" ca="1" si="102"/>
        <v>0</v>
      </c>
      <c r="AX165" s="137">
        <f t="shared" ca="1" si="102"/>
        <v>0</v>
      </c>
      <c r="AZ165" s="137">
        <f t="shared" ca="1" si="99"/>
        <v>0</v>
      </c>
      <c r="BA165" s="137">
        <f t="shared" ca="1" si="99"/>
        <v>0</v>
      </c>
      <c r="BB165" s="137">
        <f t="shared" ca="1" si="99"/>
        <v>0</v>
      </c>
      <c r="BC165" s="137">
        <f t="shared" ca="1" si="97"/>
        <v>0</v>
      </c>
      <c r="BE165" s="137">
        <f t="shared" ca="1" si="96"/>
        <v>0</v>
      </c>
      <c r="BF165" s="137">
        <f t="shared" ca="1" si="96"/>
        <v>0</v>
      </c>
      <c r="BH165" s="137">
        <f t="shared" ca="1" si="100"/>
        <v>0</v>
      </c>
      <c r="BK165" s="243"/>
      <c r="BL165" s="243"/>
      <c r="BM165" s="244"/>
      <c r="BN165" s="231"/>
      <c r="BO165" s="220"/>
      <c r="BP165" s="220"/>
      <c r="BQ165" s="220"/>
      <c r="BR165" s="221"/>
      <c r="BS165" s="221"/>
      <c r="BT165" s="220"/>
      <c r="BU165" s="220"/>
      <c r="BV165" s="220"/>
      <c r="BW165" s="221"/>
      <c r="BX165" s="221"/>
      <c r="BY165" s="220"/>
      <c r="BZ165" s="220"/>
      <c r="CA165" s="220"/>
      <c r="CB165" s="221"/>
      <c r="CC165" s="221"/>
      <c r="CD165" s="220"/>
      <c r="CE165" s="220"/>
      <c r="CF165" s="220"/>
      <c r="CG165" s="221"/>
      <c r="CH165" s="221"/>
      <c r="CI165" s="223"/>
      <c r="CJ165" s="223"/>
      <c r="CK165" s="223"/>
      <c r="CL165" s="220"/>
      <c r="CM165" s="220"/>
      <c r="CN165" s="220"/>
      <c r="CO165" s="221"/>
      <c r="CP165" s="221"/>
      <c r="CQ165" s="220"/>
      <c r="CR165" s="220"/>
      <c r="CS165" s="220"/>
      <c r="CT165" s="221"/>
      <c r="CU165" s="221"/>
      <c r="CW165" s="219"/>
      <c r="CX165" s="221"/>
      <c r="CY165" s="219"/>
      <c r="CZ165" s="219"/>
      <c r="DA165" s="225"/>
      <c r="DB165" s="226"/>
      <c r="DC165" s="225">
        <f t="shared" si="101"/>
        <v>28.832999999999998</v>
      </c>
    </row>
    <row r="166" spans="4:107" ht="14.4" x14ac:dyDescent="0.3">
      <c r="D166" s="246"/>
      <c r="I166" s="168"/>
      <c r="K166" s="168"/>
      <c r="L166" s="168"/>
      <c r="M166" s="168"/>
      <c r="N166" s="168"/>
      <c r="O166" s="168"/>
      <c r="P166" s="168"/>
      <c r="Q166" s="168"/>
      <c r="S166" s="168"/>
      <c r="T166" s="168"/>
      <c r="X166" s="168"/>
      <c r="Y166" s="168"/>
      <c r="Z166" s="168"/>
      <c r="AA166" s="168"/>
      <c r="AC166" s="168"/>
      <c r="AG166" s="137" t="str">
        <f t="shared" ca="1" si="95"/>
        <v/>
      </c>
      <c r="AL166" s="137">
        <f t="shared" ca="1" si="98"/>
        <v>0</v>
      </c>
      <c r="AM166" s="168"/>
      <c r="AN166" s="137">
        <f t="shared" ca="1" si="103"/>
        <v>0</v>
      </c>
      <c r="AO166" s="137">
        <f t="shared" ca="1" si="103"/>
        <v>0</v>
      </c>
      <c r="AP166" s="137">
        <f t="shared" ca="1" si="103"/>
        <v>0</v>
      </c>
      <c r="AQ166" s="137">
        <f t="shared" ca="1" si="103"/>
        <v>0</v>
      </c>
      <c r="AR166" s="137">
        <f t="shared" ca="1" si="103"/>
        <v>0</v>
      </c>
      <c r="AS166" s="137">
        <f t="shared" ca="1" si="103"/>
        <v>0</v>
      </c>
      <c r="AT166" s="137">
        <f t="shared" ca="1" si="103"/>
        <v>0</v>
      </c>
      <c r="AU166" s="137">
        <f t="shared" ca="1" si="103"/>
        <v>0</v>
      </c>
      <c r="AV166" s="137">
        <f t="shared" ca="1" si="102"/>
        <v>0</v>
      </c>
      <c r="AW166" s="137">
        <f t="shared" ca="1" si="102"/>
        <v>0</v>
      </c>
      <c r="AX166" s="137">
        <f t="shared" ca="1" si="102"/>
        <v>0</v>
      </c>
      <c r="AZ166" s="137">
        <f t="shared" ca="1" si="99"/>
        <v>0</v>
      </c>
      <c r="BA166" s="137">
        <f t="shared" ca="1" si="99"/>
        <v>0</v>
      </c>
      <c r="BB166" s="137">
        <f t="shared" ca="1" si="99"/>
        <v>0</v>
      </c>
      <c r="BC166" s="137">
        <f t="shared" ca="1" si="97"/>
        <v>0</v>
      </c>
      <c r="BE166" s="137">
        <f t="shared" ca="1" si="96"/>
        <v>0</v>
      </c>
      <c r="BF166" s="137">
        <f t="shared" ca="1" si="96"/>
        <v>0</v>
      </c>
      <c r="BH166" s="137">
        <f t="shared" ca="1" si="100"/>
        <v>0</v>
      </c>
      <c r="BK166" s="243"/>
      <c r="BL166" s="243"/>
      <c r="BM166" s="244"/>
      <c r="BO166" s="220"/>
      <c r="BP166" s="220"/>
      <c r="BQ166" s="220"/>
      <c r="BR166" s="221"/>
      <c r="BS166" s="221"/>
      <c r="BT166" s="220"/>
      <c r="BU166" s="220"/>
      <c r="BV166" s="220"/>
      <c r="BW166" s="221"/>
      <c r="BX166" s="221"/>
      <c r="BY166" s="220"/>
      <c r="BZ166" s="220"/>
      <c r="CA166" s="220"/>
      <c r="CB166" s="221"/>
      <c r="CC166" s="221"/>
      <c r="CD166" s="220"/>
      <c r="CE166" s="220"/>
      <c r="CF166" s="220"/>
      <c r="CG166" s="221"/>
      <c r="CH166" s="221"/>
      <c r="CI166" s="223"/>
      <c r="CJ166" s="223"/>
      <c r="CK166" s="223"/>
      <c r="CL166" s="220"/>
      <c r="CM166" s="220"/>
      <c r="CN166" s="220"/>
      <c r="CO166" s="221"/>
      <c r="CP166" s="221"/>
      <c r="CQ166" s="220"/>
      <c r="CR166" s="220"/>
      <c r="CS166" s="220"/>
      <c r="CT166" s="221"/>
      <c r="CU166" s="221"/>
      <c r="CW166" s="219"/>
      <c r="CX166" s="221"/>
      <c r="CY166" s="219"/>
      <c r="CZ166" s="219"/>
      <c r="DA166" s="225"/>
      <c r="DB166" s="226"/>
      <c r="DC166" s="225">
        <f t="shared" si="101"/>
        <v>28.832999999999998</v>
      </c>
    </row>
    <row r="167" spans="4:107" ht="14.4" x14ac:dyDescent="0.3">
      <c r="D167" s="246"/>
      <c r="I167" s="168"/>
      <c r="K167" s="168"/>
      <c r="L167" s="168"/>
      <c r="M167" s="168"/>
      <c r="N167" s="168"/>
      <c r="O167" s="168"/>
      <c r="P167" s="168"/>
      <c r="Q167" s="168"/>
      <c r="S167" s="168"/>
      <c r="T167" s="168"/>
      <c r="X167" s="168"/>
      <c r="Y167" s="168"/>
      <c r="Z167" s="168"/>
      <c r="AA167" s="168"/>
      <c r="AC167" s="168"/>
      <c r="AG167" s="137" t="str">
        <f t="shared" ca="1" si="95"/>
        <v/>
      </c>
      <c r="AL167" s="137">
        <f t="shared" ca="1" si="98"/>
        <v>0</v>
      </c>
      <c r="AM167" s="168"/>
      <c r="AN167" s="137">
        <f t="shared" ca="1" si="103"/>
        <v>0</v>
      </c>
      <c r="AO167" s="137">
        <f t="shared" ca="1" si="103"/>
        <v>0</v>
      </c>
      <c r="AP167" s="137">
        <f t="shared" ca="1" si="103"/>
        <v>0</v>
      </c>
      <c r="AQ167" s="137">
        <f t="shared" ca="1" si="103"/>
        <v>0</v>
      </c>
      <c r="AR167" s="137">
        <f t="shared" ca="1" si="103"/>
        <v>0</v>
      </c>
      <c r="AS167" s="137">
        <f t="shared" ca="1" si="103"/>
        <v>0</v>
      </c>
      <c r="AT167" s="137">
        <f t="shared" ca="1" si="103"/>
        <v>0</v>
      </c>
      <c r="AU167" s="137">
        <f t="shared" ca="1" si="103"/>
        <v>0</v>
      </c>
      <c r="AV167" s="137">
        <f t="shared" ca="1" si="102"/>
        <v>0</v>
      </c>
      <c r="AW167" s="137">
        <f t="shared" ca="1" si="102"/>
        <v>0</v>
      </c>
      <c r="AX167" s="137">
        <f t="shared" ca="1" si="102"/>
        <v>0</v>
      </c>
      <c r="AZ167" s="137">
        <f t="shared" ca="1" si="99"/>
        <v>0</v>
      </c>
      <c r="BA167" s="137">
        <f t="shared" ca="1" si="99"/>
        <v>0</v>
      </c>
      <c r="BB167" s="137">
        <f t="shared" ca="1" si="99"/>
        <v>0</v>
      </c>
      <c r="BC167" s="137">
        <f t="shared" ca="1" si="97"/>
        <v>0</v>
      </c>
      <c r="BE167" s="137">
        <f t="shared" ca="1" si="96"/>
        <v>0</v>
      </c>
      <c r="BF167" s="137">
        <f t="shared" ca="1" si="96"/>
        <v>0</v>
      </c>
      <c r="BH167" s="137">
        <f t="shared" ca="1" si="100"/>
        <v>0</v>
      </c>
      <c r="BK167" s="243"/>
      <c r="BL167" s="243"/>
      <c r="BM167" s="244"/>
      <c r="BO167" s="220"/>
      <c r="BP167" s="220"/>
      <c r="BQ167" s="220"/>
      <c r="BR167" s="221"/>
      <c r="BS167" s="221"/>
      <c r="BT167" s="220"/>
      <c r="BU167" s="220"/>
      <c r="BV167" s="220"/>
      <c r="BW167" s="221"/>
      <c r="BX167" s="221"/>
      <c r="BY167" s="220"/>
      <c r="BZ167" s="220"/>
      <c r="CA167" s="220"/>
      <c r="CB167" s="221"/>
      <c r="CC167" s="221"/>
      <c r="CD167" s="220"/>
      <c r="CE167" s="220"/>
      <c r="CF167" s="220"/>
      <c r="CG167" s="221"/>
      <c r="CH167" s="221"/>
      <c r="CI167" s="223"/>
      <c r="CJ167" s="223"/>
      <c r="CK167" s="223"/>
      <c r="CL167" s="220"/>
      <c r="CM167" s="220"/>
      <c r="CN167" s="220"/>
      <c r="CO167" s="221"/>
      <c r="CP167" s="221"/>
      <c r="CQ167" s="220"/>
      <c r="CR167" s="220"/>
      <c r="CS167" s="220"/>
      <c r="CT167" s="221"/>
      <c r="CU167" s="221"/>
      <c r="CW167" s="219"/>
      <c r="CX167" s="221"/>
      <c r="CY167" s="219"/>
      <c r="CZ167" s="219"/>
      <c r="DA167" s="225"/>
      <c r="DB167" s="226"/>
      <c r="DC167" s="225">
        <f t="shared" si="101"/>
        <v>28.832999999999998</v>
      </c>
    </row>
    <row r="168" spans="4:107" ht="14.4" x14ac:dyDescent="0.3">
      <c r="D168" s="246"/>
      <c r="I168" s="168"/>
      <c r="K168" s="168"/>
      <c r="L168" s="168"/>
      <c r="M168" s="168"/>
      <c r="N168" s="168"/>
      <c r="O168" s="168"/>
      <c r="P168" s="168"/>
      <c r="Q168" s="168"/>
      <c r="S168" s="168"/>
      <c r="T168" s="168"/>
      <c r="X168" s="168"/>
      <c r="Y168" s="168"/>
      <c r="Z168" s="168"/>
      <c r="AA168" s="168"/>
      <c r="AC168" s="168"/>
      <c r="AG168" s="137" t="str">
        <f t="shared" ca="1" si="95"/>
        <v/>
      </c>
      <c r="AL168" s="137">
        <f t="shared" ca="1" si="98"/>
        <v>0</v>
      </c>
      <c r="AM168" s="168"/>
      <c r="AN168" s="137">
        <f t="shared" ca="1" si="103"/>
        <v>0</v>
      </c>
      <c r="AO168" s="137">
        <f t="shared" ca="1" si="103"/>
        <v>0</v>
      </c>
      <c r="AP168" s="137">
        <f t="shared" ca="1" si="103"/>
        <v>0</v>
      </c>
      <c r="AQ168" s="137">
        <f t="shared" ca="1" si="103"/>
        <v>0</v>
      </c>
      <c r="AR168" s="137">
        <f t="shared" ca="1" si="103"/>
        <v>0</v>
      </c>
      <c r="AS168" s="137">
        <f t="shared" ca="1" si="103"/>
        <v>0</v>
      </c>
      <c r="AT168" s="137">
        <f t="shared" ca="1" si="103"/>
        <v>0</v>
      </c>
      <c r="AU168" s="137">
        <f t="shared" ca="1" si="103"/>
        <v>0</v>
      </c>
      <c r="AV168" s="137">
        <f t="shared" ca="1" si="102"/>
        <v>0</v>
      </c>
      <c r="AW168" s="137">
        <f t="shared" ca="1" si="102"/>
        <v>0</v>
      </c>
      <c r="AX168" s="137">
        <f t="shared" ca="1" si="102"/>
        <v>0</v>
      </c>
      <c r="AZ168" s="137">
        <f t="shared" ca="1" si="99"/>
        <v>0</v>
      </c>
      <c r="BA168" s="137">
        <f t="shared" ca="1" si="99"/>
        <v>0</v>
      </c>
      <c r="BB168" s="137">
        <f t="shared" ca="1" si="99"/>
        <v>0</v>
      </c>
      <c r="BC168" s="137">
        <f t="shared" ca="1" si="97"/>
        <v>0</v>
      </c>
      <c r="BE168" s="137">
        <f t="shared" ca="1" si="96"/>
        <v>0</v>
      </c>
      <c r="BF168" s="137">
        <f t="shared" ca="1" si="96"/>
        <v>0</v>
      </c>
      <c r="BH168" s="137">
        <f t="shared" ca="1" si="100"/>
        <v>0</v>
      </c>
      <c r="BK168" s="243"/>
      <c r="BL168" s="243"/>
      <c r="BM168" s="244"/>
      <c r="BO168" s="220"/>
      <c r="BP168" s="220"/>
      <c r="BQ168" s="220"/>
      <c r="BR168" s="221"/>
      <c r="BS168" s="221"/>
      <c r="BT168" s="220"/>
      <c r="BU168" s="220"/>
      <c r="BV168" s="220"/>
      <c r="BW168" s="221"/>
      <c r="BX168" s="221"/>
      <c r="BY168" s="220"/>
      <c r="BZ168" s="220"/>
      <c r="CA168" s="220"/>
      <c r="CB168" s="221"/>
      <c r="CC168" s="221"/>
      <c r="CD168" s="220"/>
      <c r="CE168" s="220"/>
      <c r="CF168" s="220"/>
      <c r="CG168" s="221"/>
      <c r="CH168" s="221"/>
      <c r="CI168" s="223"/>
      <c r="CJ168" s="223"/>
      <c r="CK168" s="223"/>
      <c r="CL168" s="220"/>
      <c r="CM168" s="220"/>
      <c r="CN168" s="220"/>
      <c r="CO168" s="221"/>
      <c r="CP168" s="221"/>
      <c r="CQ168" s="220"/>
      <c r="CR168" s="220"/>
      <c r="CS168" s="220"/>
      <c r="CT168" s="221"/>
      <c r="CU168" s="221"/>
      <c r="CW168" s="219"/>
      <c r="CX168" s="221"/>
      <c r="CY168" s="219"/>
      <c r="CZ168" s="219"/>
      <c r="DA168" s="225"/>
      <c r="DB168" s="226"/>
      <c r="DC168" s="225">
        <f t="shared" si="101"/>
        <v>28.832999999999998</v>
      </c>
    </row>
    <row r="169" spans="4:107" ht="14.4" x14ac:dyDescent="0.3">
      <c r="D169" s="246"/>
      <c r="I169" s="168"/>
      <c r="K169" s="168"/>
      <c r="L169" s="168"/>
      <c r="M169" s="168"/>
      <c r="N169" s="168"/>
      <c r="O169" s="168"/>
      <c r="P169" s="168"/>
      <c r="Q169" s="168"/>
      <c r="S169" s="168"/>
      <c r="T169" s="168"/>
      <c r="X169" s="168"/>
      <c r="Y169" s="168"/>
      <c r="Z169" s="168"/>
      <c r="AA169" s="168"/>
      <c r="AC169" s="168"/>
      <c r="AG169" s="137" t="str">
        <f t="shared" ca="1" si="95"/>
        <v/>
      </c>
      <c r="AL169" s="137">
        <f t="shared" ca="1" si="98"/>
        <v>0</v>
      </c>
      <c r="AM169" s="168"/>
      <c r="AN169" s="137">
        <f t="shared" ca="1" si="103"/>
        <v>0</v>
      </c>
      <c r="AO169" s="137">
        <f t="shared" ca="1" si="103"/>
        <v>0</v>
      </c>
      <c r="AP169" s="137">
        <f t="shared" ca="1" si="103"/>
        <v>0</v>
      </c>
      <c r="AQ169" s="137">
        <f t="shared" ca="1" si="103"/>
        <v>0</v>
      </c>
      <c r="AR169" s="137">
        <f t="shared" ca="1" si="103"/>
        <v>0</v>
      </c>
      <c r="AS169" s="137">
        <f t="shared" ca="1" si="103"/>
        <v>0</v>
      </c>
      <c r="AT169" s="137">
        <f t="shared" ca="1" si="103"/>
        <v>0</v>
      </c>
      <c r="AU169" s="137">
        <f t="shared" ca="1" si="103"/>
        <v>0</v>
      </c>
      <c r="AV169" s="137">
        <f t="shared" ca="1" si="102"/>
        <v>0</v>
      </c>
      <c r="AW169" s="137">
        <f t="shared" ca="1" si="102"/>
        <v>0</v>
      </c>
      <c r="AX169" s="137">
        <f t="shared" ca="1" si="102"/>
        <v>0</v>
      </c>
      <c r="AZ169" s="137">
        <f t="shared" ca="1" si="99"/>
        <v>0</v>
      </c>
      <c r="BA169" s="137">
        <f t="shared" ca="1" si="99"/>
        <v>0</v>
      </c>
      <c r="BB169" s="137">
        <f t="shared" ca="1" si="99"/>
        <v>0</v>
      </c>
      <c r="BC169" s="137">
        <f t="shared" ca="1" si="97"/>
        <v>0</v>
      </c>
      <c r="BE169" s="137">
        <f t="shared" ca="1" si="96"/>
        <v>0</v>
      </c>
      <c r="BF169" s="137">
        <f t="shared" ca="1" si="96"/>
        <v>0</v>
      </c>
      <c r="BH169" s="137">
        <f t="shared" ca="1" si="100"/>
        <v>0</v>
      </c>
      <c r="BK169" s="243"/>
      <c r="BL169" s="243"/>
      <c r="BM169" s="244"/>
      <c r="BO169" s="220"/>
      <c r="BP169" s="220"/>
      <c r="BQ169" s="220"/>
      <c r="BR169" s="221"/>
      <c r="BS169" s="221"/>
      <c r="BT169" s="220"/>
      <c r="BU169" s="220"/>
      <c r="BV169" s="220"/>
      <c r="BW169" s="221"/>
      <c r="BX169" s="221"/>
      <c r="BY169" s="220"/>
      <c r="BZ169" s="220"/>
      <c r="CA169" s="220"/>
      <c r="CB169" s="221"/>
      <c r="CC169" s="221"/>
      <c r="CD169" s="220"/>
      <c r="CE169" s="220"/>
      <c r="CF169" s="220"/>
      <c r="CG169" s="221"/>
      <c r="CH169" s="221"/>
      <c r="CI169" s="223"/>
      <c r="CJ169" s="223"/>
      <c r="CK169" s="223"/>
      <c r="CL169" s="220"/>
      <c r="CM169" s="220"/>
      <c r="CN169" s="220"/>
      <c r="CO169" s="221"/>
      <c r="CP169" s="221"/>
      <c r="CQ169" s="220"/>
      <c r="CR169" s="220"/>
      <c r="CS169" s="220"/>
      <c r="CT169" s="221"/>
      <c r="CU169" s="221"/>
      <c r="CW169" s="219"/>
      <c r="CX169" s="221"/>
      <c r="CY169" s="219"/>
      <c r="CZ169" s="219"/>
      <c r="DA169" s="225"/>
      <c r="DB169" s="226"/>
      <c r="DC169" s="225">
        <f t="shared" si="101"/>
        <v>28.832999999999998</v>
      </c>
    </row>
    <row r="170" spans="4:107" ht="14.4" x14ac:dyDescent="0.3">
      <c r="D170" s="246"/>
      <c r="I170" s="168"/>
      <c r="K170" s="168"/>
      <c r="L170" s="168"/>
      <c r="M170" s="168"/>
      <c r="N170" s="168"/>
      <c r="O170" s="168"/>
      <c r="P170" s="168"/>
      <c r="Q170" s="168"/>
      <c r="S170" s="168"/>
      <c r="T170" s="168"/>
      <c r="X170" s="168"/>
      <c r="Y170" s="168"/>
      <c r="Z170" s="168"/>
      <c r="AA170" s="168"/>
      <c r="AC170" s="168"/>
      <c r="AG170" s="137" t="str">
        <f t="shared" ref="AG170:AG233" ca="1" si="104">IF(ISBLANK(INDIRECT(AG$5&amp;(CELL("row", AG170)))),"",INDIRECT(AG$5&amp;(CELL("row", AG170))))</f>
        <v/>
      </c>
      <c r="AL170" s="137">
        <f t="shared" ca="1" si="98"/>
        <v>0</v>
      </c>
      <c r="AM170" s="168"/>
      <c r="AN170" s="137">
        <f t="shared" ca="1" si="103"/>
        <v>0</v>
      </c>
      <c r="AO170" s="137">
        <f t="shared" ca="1" si="103"/>
        <v>0</v>
      </c>
      <c r="AP170" s="137">
        <f t="shared" ca="1" si="103"/>
        <v>0</v>
      </c>
      <c r="AQ170" s="137">
        <f t="shared" ca="1" si="103"/>
        <v>0</v>
      </c>
      <c r="AR170" s="137">
        <f t="shared" ca="1" si="103"/>
        <v>0</v>
      </c>
      <c r="AS170" s="137">
        <f t="shared" ca="1" si="103"/>
        <v>0</v>
      </c>
      <c r="AT170" s="137">
        <f t="shared" ca="1" si="103"/>
        <v>0</v>
      </c>
      <c r="AU170" s="137">
        <f t="shared" ca="1" si="103"/>
        <v>0</v>
      </c>
      <c r="AV170" s="137">
        <f t="shared" ca="1" si="102"/>
        <v>0</v>
      </c>
      <c r="AW170" s="137">
        <f t="shared" ca="1" si="102"/>
        <v>0</v>
      </c>
      <c r="AX170" s="137">
        <f t="shared" ca="1" si="102"/>
        <v>0</v>
      </c>
      <c r="AZ170" s="137">
        <f t="shared" ca="1" si="99"/>
        <v>0</v>
      </c>
      <c r="BA170" s="137">
        <f t="shared" ca="1" si="99"/>
        <v>0</v>
      </c>
      <c r="BB170" s="137">
        <f t="shared" ca="1" si="99"/>
        <v>0</v>
      </c>
      <c r="BC170" s="137">
        <f t="shared" ca="1" si="97"/>
        <v>0</v>
      </c>
      <c r="BE170" s="137">
        <f t="shared" ca="1" si="96"/>
        <v>0</v>
      </c>
      <c r="BF170" s="137">
        <f t="shared" ca="1" si="96"/>
        <v>0</v>
      </c>
      <c r="BH170" s="137">
        <f t="shared" ca="1" si="100"/>
        <v>0</v>
      </c>
      <c r="BK170" s="243"/>
      <c r="BL170" s="243"/>
      <c r="BM170" s="244"/>
      <c r="BO170" s="220"/>
      <c r="BP170" s="220"/>
      <c r="BQ170" s="220"/>
      <c r="BR170" s="221"/>
      <c r="BS170" s="221"/>
      <c r="BT170" s="220"/>
      <c r="BU170" s="220"/>
      <c r="BV170" s="220"/>
      <c r="BW170" s="221"/>
      <c r="BX170" s="221"/>
      <c r="BY170" s="220"/>
      <c r="BZ170" s="220"/>
      <c r="CA170" s="220"/>
      <c r="CB170" s="221"/>
      <c r="CC170" s="221"/>
      <c r="CD170" s="220"/>
      <c r="CE170" s="220"/>
      <c r="CF170" s="220"/>
      <c r="CG170" s="221"/>
      <c r="CH170" s="221"/>
      <c r="CI170" s="223"/>
      <c r="CJ170" s="223"/>
      <c r="CK170" s="223"/>
      <c r="CL170" s="220"/>
      <c r="CM170" s="220"/>
      <c r="CN170" s="220"/>
      <c r="CO170" s="221"/>
      <c r="CP170" s="221"/>
      <c r="CQ170" s="220"/>
      <c r="CR170" s="220"/>
      <c r="CS170" s="220"/>
      <c r="CT170" s="221"/>
      <c r="CU170" s="221"/>
      <c r="CW170" s="219"/>
      <c r="CX170" s="221"/>
      <c r="CY170" s="219"/>
      <c r="CZ170" s="219"/>
      <c r="DA170" s="225"/>
      <c r="DB170" s="226"/>
      <c r="DC170" s="225">
        <f t="shared" si="101"/>
        <v>28.832999999999998</v>
      </c>
    </row>
    <row r="171" spans="4:107" ht="14.4" x14ac:dyDescent="0.3">
      <c r="D171" s="246"/>
      <c r="I171" s="168"/>
      <c r="K171" s="168"/>
      <c r="L171" s="168"/>
      <c r="M171" s="168"/>
      <c r="N171" s="168"/>
      <c r="O171" s="168"/>
      <c r="P171" s="168"/>
      <c r="Q171" s="168"/>
      <c r="S171" s="168"/>
      <c r="T171" s="168"/>
      <c r="X171" s="168"/>
      <c r="Y171" s="168"/>
      <c r="Z171" s="168"/>
      <c r="AA171" s="168"/>
      <c r="AC171" s="168"/>
      <c r="AG171" s="137" t="str">
        <f t="shared" ca="1" si="104"/>
        <v/>
      </c>
      <c r="AL171" s="137">
        <f t="shared" ca="1" si="98"/>
        <v>0</v>
      </c>
      <c r="AM171" s="168"/>
      <c r="AN171" s="137">
        <f t="shared" ca="1" si="103"/>
        <v>0</v>
      </c>
      <c r="AO171" s="137">
        <f t="shared" ca="1" si="103"/>
        <v>0</v>
      </c>
      <c r="AP171" s="137">
        <f t="shared" ca="1" si="103"/>
        <v>0</v>
      </c>
      <c r="AQ171" s="137">
        <f t="shared" ca="1" si="103"/>
        <v>0</v>
      </c>
      <c r="AR171" s="137">
        <f t="shared" ca="1" si="103"/>
        <v>0</v>
      </c>
      <c r="AS171" s="137">
        <f t="shared" ca="1" si="103"/>
        <v>0</v>
      </c>
      <c r="AT171" s="137">
        <f t="shared" ca="1" si="103"/>
        <v>0</v>
      </c>
      <c r="AU171" s="137">
        <f t="shared" ca="1" si="103"/>
        <v>0</v>
      </c>
      <c r="AV171" s="137">
        <f t="shared" ca="1" si="102"/>
        <v>0</v>
      </c>
      <c r="AW171" s="137">
        <f t="shared" ca="1" si="102"/>
        <v>0</v>
      </c>
      <c r="AX171" s="137">
        <f t="shared" ca="1" si="102"/>
        <v>0</v>
      </c>
      <c r="AZ171" s="137">
        <f t="shared" ca="1" si="99"/>
        <v>0</v>
      </c>
      <c r="BA171" s="137">
        <f t="shared" ca="1" si="99"/>
        <v>0</v>
      </c>
      <c r="BB171" s="137">
        <f t="shared" ca="1" si="99"/>
        <v>0</v>
      </c>
      <c r="BC171" s="137">
        <f t="shared" ca="1" si="97"/>
        <v>0</v>
      </c>
      <c r="BE171" s="137">
        <f t="shared" ca="1" si="96"/>
        <v>0</v>
      </c>
      <c r="BF171" s="137">
        <f t="shared" ca="1" si="96"/>
        <v>0</v>
      </c>
      <c r="BH171" s="137">
        <f t="shared" ca="1" si="100"/>
        <v>0</v>
      </c>
      <c r="BK171" s="243"/>
      <c r="BL171" s="243"/>
      <c r="BM171" s="244"/>
      <c r="BO171" s="220"/>
      <c r="BP171" s="220"/>
      <c r="BQ171" s="220"/>
      <c r="BR171" s="221"/>
      <c r="BS171" s="221"/>
      <c r="BT171" s="220"/>
      <c r="BU171" s="220"/>
      <c r="BV171" s="220"/>
      <c r="BW171" s="221"/>
      <c r="BX171" s="221"/>
      <c r="BY171" s="220"/>
      <c r="BZ171" s="220"/>
      <c r="CA171" s="220"/>
      <c r="CB171" s="221"/>
      <c r="CC171" s="221"/>
      <c r="CD171" s="220"/>
      <c r="CE171" s="220"/>
      <c r="CF171" s="220"/>
      <c r="CG171" s="221"/>
      <c r="CH171" s="221"/>
      <c r="CI171" s="223"/>
      <c r="CJ171" s="223"/>
      <c r="CK171" s="223"/>
      <c r="CL171" s="220"/>
      <c r="CM171" s="220"/>
      <c r="CN171" s="220"/>
      <c r="CO171" s="221"/>
      <c r="CP171" s="221"/>
      <c r="CQ171" s="220"/>
      <c r="CR171" s="220"/>
      <c r="CS171" s="220"/>
      <c r="CT171" s="221"/>
      <c r="CU171" s="221"/>
      <c r="CW171" s="219"/>
      <c r="CX171" s="221"/>
      <c r="CY171" s="219"/>
      <c r="CZ171" s="219"/>
      <c r="DA171" s="225"/>
      <c r="DB171" s="226"/>
      <c r="DC171" s="225">
        <f t="shared" si="101"/>
        <v>28.832999999999998</v>
      </c>
    </row>
    <row r="172" spans="4:107" ht="14.4" x14ac:dyDescent="0.3">
      <c r="D172" s="246"/>
      <c r="I172" s="168"/>
      <c r="K172" s="168"/>
      <c r="L172" s="168"/>
      <c r="M172" s="168"/>
      <c r="N172" s="168"/>
      <c r="O172" s="168"/>
      <c r="P172" s="168"/>
      <c r="Q172" s="168"/>
      <c r="S172" s="168"/>
      <c r="T172" s="168"/>
      <c r="X172" s="168"/>
      <c r="Y172" s="168"/>
      <c r="Z172" s="168"/>
      <c r="AA172" s="168"/>
      <c r="AC172" s="168"/>
      <c r="AG172" s="137" t="str">
        <f t="shared" ca="1" si="104"/>
        <v/>
      </c>
      <c r="AL172" s="137">
        <f t="shared" ca="1" si="98"/>
        <v>0</v>
      </c>
      <c r="AM172" s="168"/>
      <c r="AN172" s="137">
        <f t="shared" ca="1" si="103"/>
        <v>0</v>
      </c>
      <c r="AO172" s="137">
        <f t="shared" ca="1" si="103"/>
        <v>0</v>
      </c>
      <c r="AP172" s="137">
        <f t="shared" ca="1" si="103"/>
        <v>0</v>
      </c>
      <c r="AQ172" s="137">
        <f t="shared" ca="1" si="103"/>
        <v>0</v>
      </c>
      <c r="AR172" s="137">
        <f t="shared" ca="1" si="103"/>
        <v>0</v>
      </c>
      <c r="AS172" s="137">
        <f t="shared" ca="1" si="103"/>
        <v>0</v>
      </c>
      <c r="AT172" s="137">
        <f t="shared" ca="1" si="103"/>
        <v>0</v>
      </c>
      <c r="AU172" s="137">
        <f t="shared" ca="1" si="103"/>
        <v>0</v>
      </c>
      <c r="AV172" s="137">
        <f t="shared" ca="1" si="102"/>
        <v>0</v>
      </c>
      <c r="AW172" s="137">
        <f t="shared" ca="1" si="102"/>
        <v>0</v>
      </c>
      <c r="AX172" s="137">
        <f t="shared" ca="1" si="102"/>
        <v>0</v>
      </c>
      <c r="AZ172" s="137">
        <f t="shared" ca="1" si="99"/>
        <v>0</v>
      </c>
      <c r="BA172" s="137">
        <f t="shared" ca="1" si="99"/>
        <v>0</v>
      </c>
      <c r="BB172" s="137">
        <f t="shared" ca="1" si="99"/>
        <v>0</v>
      </c>
      <c r="BC172" s="137">
        <f t="shared" ca="1" si="97"/>
        <v>0</v>
      </c>
      <c r="BE172" s="137">
        <f t="shared" ca="1" si="96"/>
        <v>0</v>
      </c>
      <c r="BF172" s="137">
        <f t="shared" ca="1" si="96"/>
        <v>0</v>
      </c>
      <c r="BH172" s="137">
        <f t="shared" ca="1" si="100"/>
        <v>0</v>
      </c>
      <c r="BK172" s="243"/>
      <c r="BL172" s="243"/>
      <c r="BM172" s="244"/>
      <c r="BO172" s="220"/>
      <c r="BP172" s="220"/>
      <c r="BQ172" s="220"/>
      <c r="BR172" s="221"/>
      <c r="BS172" s="221"/>
      <c r="BT172" s="220"/>
      <c r="BU172" s="220"/>
      <c r="BV172" s="220"/>
      <c r="BW172" s="221"/>
      <c r="BX172" s="221"/>
      <c r="BY172" s="220"/>
      <c r="BZ172" s="220"/>
      <c r="CA172" s="220"/>
      <c r="CB172" s="221"/>
      <c r="CC172" s="221"/>
      <c r="CD172" s="220"/>
      <c r="CE172" s="220"/>
      <c r="CF172" s="220"/>
      <c r="CG172" s="221"/>
      <c r="CH172" s="221"/>
      <c r="CI172" s="223"/>
      <c r="CJ172" s="223"/>
      <c r="CK172" s="223"/>
      <c r="CL172" s="220"/>
      <c r="CM172" s="220"/>
      <c r="CN172" s="220"/>
      <c r="CO172" s="221"/>
      <c r="CP172" s="221"/>
      <c r="CQ172" s="220"/>
      <c r="CR172" s="220"/>
      <c r="CS172" s="220"/>
      <c r="CT172" s="221"/>
      <c r="CU172" s="221"/>
      <c r="CW172" s="219"/>
      <c r="CX172" s="221"/>
      <c r="CY172" s="219"/>
      <c r="CZ172" s="219"/>
      <c r="DA172" s="225"/>
      <c r="DB172" s="226"/>
      <c r="DC172" s="225">
        <f t="shared" si="101"/>
        <v>28.832999999999998</v>
      </c>
    </row>
    <row r="173" spans="4:107" ht="14.4" x14ac:dyDescent="0.3">
      <c r="D173" s="246"/>
      <c r="I173" s="168"/>
      <c r="K173" s="168"/>
      <c r="L173" s="168"/>
      <c r="M173" s="168"/>
      <c r="N173" s="168"/>
      <c r="O173" s="168"/>
      <c r="P173" s="168"/>
      <c r="Q173" s="168"/>
      <c r="S173" s="168"/>
      <c r="T173" s="168"/>
      <c r="X173" s="168"/>
      <c r="Y173" s="168"/>
      <c r="Z173" s="168"/>
      <c r="AA173" s="168"/>
      <c r="AC173" s="168"/>
      <c r="AG173" s="137" t="str">
        <f t="shared" ca="1" si="104"/>
        <v/>
      </c>
      <c r="AL173" s="137">
        <f t="shared" ca="1" si="98"/>
        <v>0</v>
      </c>
      <c r="AM173" s="168"/>
      <c r="AN173" s="137">
        <f t="shared" ca="1" si="103"/>
        <v>0</v>
      </c>
      <c r="AO173" s="137">
        <f t="shared" ca="1" si="103"/>
        <v>0</v>
      </c>
      <c r="AP173" s="137">
        <f t="shared" ca="1" si="103"/>
        <v>0</v>
      </c>
      <c r="AQ173" s="137">
        <f t="shared" ca="1" si="103"/>
        <v>0</v>
      </c>
      <c r="AR173" s="137">
        <f t="shared" ca="1" si="103"/>
        <v>0</v>
      </c>
      <c r="AS173" s="137">
        <f t="shared" ca="1" si="103"/>
        <v>0</v>
      </c>
      <c r="AT173" s="137">
        <f t="shared" ca="1" si="103"/>
        <v>0</v>
      </c>
      <c r="AU173" s="137">
        <f t="shared" ca="1" si="103"/>
        <v>0</v>
      </c>
      <c r="AV173" s="137">
        <f t="shared" ca="1" si="102"/>
        <v>0</v>
      </c>
      <c r="AW173" s="137">
        <f t="shared" ca="1" si="102"/>
        <v>0</v>
      </c>
      <c r="AX173" s="137">
        <f t="shared" ca="1" si="102"/>
        <v>0</v>
      </c>
      <c r="AZ173" s="137">
        <f t="shared" ca="1" si="99"/>
        <v>0</v>
      </c>
      <c r="BA173" s="137">
        <f t="shared" ca="1" si="99"/>
        <v>0</v>
      </c>
      <c r="BB173" s="137">
        <f t="shared" ca="1" si="99"/>
        <v>0</v>
      </c>
      <c r="BC173" s="137">
        <f t="shared" ca="1" si="97"/>
        <v>0</v>
      </c>
      <c r="BE173" s="137">
        <f t="shared" ca="1" si="96"/>
        <v>0</v>
      </c>
      <c r="BF173" s="137">
        <f t="shared" ca="1" si="96"/>
        <v>0</v>
      </c>
      <c r="BH173" s="137">
        <f t="shared" ca="1" si="100"/>
        <v>0</v>
      </c>
      <c r="BK173" s="243"/>
      <c r="BL173" s="243"/>
      <c r="BM173" s="244"/>
      <c r="BO173" s="220"/>
      <c r="BP173" s="220"/>
      <c r="BQ173" s="220"/>
      <c r="BR173" s="221"/>
      <c r="BS173" s="221"/>
      <c r="BT173" s="220"/>
      <c r="BU173" s="220"/>
      <c r="BV173" s="220"/>
      <c r="BW173" s="221"/>
      <c r="BX173" s="221"/>
      <c r="BY173" s="220"/>
      <c r="BZ173" s="220"/>
      <c r="CA173" s="220"/>
      <c r="CB173" s="221"/>
      <c r="CC173" s="221"/>
      <c r="CD173" s="220"/>
      <c r="CE173" s="220"/>
      <c r="CF173" s="220"/>
      <c r="CG173" s="221"/>
      <c r="CH173" s="221"/>
      <c r="CI173" s="223"/>
      <c r="CJ173" s="223"/>
      <c r="CK173" s="223"/>
      <c r="CL173" s="220"/>
      <c r="CM173" s="220"/>
      <c r="CN173" s="220"/>
      <c r="CO173" s="221"/>
      <c r="CP173" s="221"/>
      <c r="CQ173" s="220"/>
      <c r="CR173" s="220"/>
      <c r="CS173" s="220"/>
      <c r="CT173" s="221"/>
      <c r="CU173" s="221"/>
      <c r="CW173" s="219"/>
      <c r="CX173" s="221"/>
      <c r="CY173" s="219"/>
      <c r="CZ173" s="219"/>
      <c r="DA173" s="225"/>
      <c r="DB173" s="226"/>
      <c r="DC173" s="225">
        <f t="shared" si="101"/>
        <v>28.832999999999998</v>
      </c>
    </row>
    <row r="174" spans="4:107" ht="14.4" x14ac:dyDescent="0.3">
      <c r="D174" s="246"/>
      <c r="I174" s="168"/>
      <c r="K174" s="168"/>
      <c r="L174" s="168"/>
      <c r="M174" s="168"/>
      <c r="N174" s="168"/>
      <c r="O174" s="168"/>
      <c r="P174" s="168"/>
      <c r="Q174" s="168"/>
      <c r="S174" s="168"/>
      <c r="T174" s="168"/>
      <c r="X174" s="168"/>
      <c r="Y174" s="168"/>
      <c r="Z174" s="168"/>
      <c r="AA174" s="168"/>
      <c r="AC174" s="168"/>
      <c r="AG174" s="137" t="str">
        <f t="shared" ca="1" si="104"/>
        <v/>
      </c>
      <c r="AL174" s="137">
        <f t="shared" ca="1" si="98"/>
        <v>0</v>
      </c>
      <c r="AM174" s="168"/>
      <c r="AN174" s="137">
        <f t="shared" ca="1" si="103"/>
        <v>0</v>
      </c>
      <c r="AO174" s="137">
        <f t="shared" ca="1" si="103"/>
        <v>0</v>
      </c>
      <c r="AP174" s="137">
        <f t="shared" ca="1" si="103"/>
        <v>0</v>
      </c>
      <c r="AQ174" s="137">
        <f t="shared" ca="1" si="103"/>
        <v>0</v>
      </c>
      <c r="AR174" s="137">
        <f t="shared" ca="1" si="103"/>
        <v>0</v>
      </c>
      <c r="AS174" s="137">
        <f t="shared" ca="1" si="103"/>
        <v>0</v>
      </c>
      <c r="AT174" s="137">
        <f t="shared" ca="1" si="103"/>
        <v>0</v>
      </c>
      <c r="AU174" s="137">
        <f t="shared" ca="1" si="103"/>
        <v>0</v>
      </c>
      <c r="AV174" s="137">
        <f t="shared" ca="1" si="102"/>
        <v>0</v>
      </c>
      <c r="AW174" s="137">
        <f t="shared" ca="1" si="102"/>
        <v>0</v>
      </c>
      <c r="AX174" s="137">
        <f t="shared" ca="1" si="102"/>
        <v>0</v>
      </c>
      <c r="AZ174" s="137">
        <f t="shared" ca="1" si="99"/>
        <v>0</v>
      </c>
      <c r="BA174" s="137">
        <f t="shared" ca="1" si="99"/>
        <v>0</v>
      </c>
      <c r="BB174" s="137">
        <f t="shared" ca="1" si="99"/>
        <v>0</v>
      </c>
      <c r="BC174" s="137">
        <f t="shared" ca="1" si="97"/>
        <v>0</v>
      </c>
      <c r="BE174" s="137">
        <f t="shared" ca="1" si="96"/>
        <v>0</v>
      </c>
      <c r="BF174" s="137">
        <f t="shared" ca="1" si="96"/>
        <v>0</v>
      </c>
      <c r="BH174" s="137">
        <f t="shared" ca="1" si="100"/>
        <v>0</v>
      </c>
      <c r="BK174" s="243"/>
      <c r="BL174" s="243"/>
      <c r="BM174" s="244"/>
      <c r="BO174" s="220"/>
      <c r="BP174" s="220"/>
      <c r="BQ174" s="220"/>
      <c r="BR174" s="221"/>
      <c r="BS174" s="221"/>
      <c r="BT174" s="220"/>
      <c r="BU174" s="220"/>
      <c r="BV174" s="220"/>
      <c r="BW174" s="221"/>
      <c r="BX174" s="221"/>
      <c r="BY174" s="220"/>
      <c r="BZ174" s="220"/>
      <c r="CA174" s="220"/>
      <c r="CB174" s="221"/>
      <c r="CC174" s="221"/>
      <c r="CD174" s="220"/>
      <c r="CE174" s="220"/>
      <c r="CF174" s="220"/>
      <c r="CG174" s="221"/>
      <c r="CH174" s="221"/>
      <c r="CI174" s="223"/>
      <c r="CJ174" s="223"/>
      <c r="CK174" s="223"/>
      <c r="CL174" s="220"/>
      <c r="CM174" s="220"/>
      <c r="CN174" s="220"/>
      <c r="CO174" s="221"/>
      <c r="CP174" s="221"/>
      <c r="CQ174" s="220"/>
      <c r="CR174" s="220"/>
      <c r="CS174" s="220"/>
      <c r="CT174" s="221"/>
      <c r="CU174" s="221"/>
      <c r="CW174" s="219"/>
      <c r="CX174" s="221"/>
      <c r="CY174" s="219"/>
      <c r="CZ174" s="219"/>
      <c r="DA174" s="225"/>
      <c r="DB174" s="226"/>
      <c r="DC174" s="225">
        <f t="shared" si="101"/>
        <v>28.832999999999998</v>
      </c>
    </row>
    <row r="175" spans="4:107" ht="14.4" x14ac:dyDescent="0.3">
      <c r="D175" s="246"/>
      <c r="I175" s="168"/>
      <c r="K175" s="168"/>
      <c r="L175" s="168"/>
      <c r="M175" s="168"/>
      <c r="N175" s="168"/>
      <c r="O175" s="168"/>
      <c r="P175" s="168"/>
      <c r="Q175" s="168"/>
      <c r="S175" s="168"/>
      <c r="T175" s="168"/>
      <c r="X175" s="168"/>
      <c r="Y175" s="168"/>
      <c r="Z175" s="168"/>
      <c r="AA175" s="168"/>
      <c r="AC175" s="168"/>
      <c r="AG175" s="137" t="str">
        <f t="shared" ca="1" si="104"/>
        <v/>
      </c>
      <c r="AL175" s="137">
        <f t="shared" ca="1" si="98"/>
        <v>0</v>
      </c>
      <c r="AM175" s="168"/>
      <c r="AN175" s="137">
        <f t="shared" ca="1" si="103"/>
        <v>0</v>
      </c>
      <c r="AO175" s="137">
        <f t="shared" ca="1" si="103"/>
        <v>0</v>
      </c>
      <c r="AP175" s="137">
        <f t="shared" ca="1" si="103"/>
        <v>0</v>
      </c>
      <c r="AQ175" s="137">
        <f t="shared" ca="1" si="103"/>
        <v>0</v>
      </c>
      <c r="AR175" s="137">
        <f t="shared" ca="1" si="103"/>
        <v>0</v>
      </c>
      <c r="AS175" s="137">
        <f t="shared" ca="1" si="103"/>
        <v>0</v>
      </c>
      <c r="AT175" s="137">
        <f t="shared" ca="1" si="103"/>
        <v>0</v>
      </c>
      <c r="AU175" s="137">
        <f t="shared" ca="1" si="103"/>
        <v>0</v>
      </c>
      <c r="AV175" s="137">
        <f t="shared" ca="1" si="102"/>
        <v>0</v>
      </c>
      <c r="AW175" s="137">
        <f t="shared" ca="1" si="102"/>
        <v>0</v>
      </c>
      <c r="AX175" s="137">
        <f t="shared" ca="1" si="102"/>
        <v>0</v>
      </c>
      <c r="AZ175" s="137">
        <f t="shared" ca="1" si="99"/>
        <v>0</v>
      </c>
      <c r="BA175" s="137">
        <f t="shared" ca="1" si="99"/>
        <v>0</v>
      </c>
      <c r="BB175" s="137">
        <f t="shared" ca="1" si="99"/>
        <v>0</v>
      </c>
      <c r="BC175" s="137">
        <f t="shared" ca="1" si="97"/>
        <v>0</v>
      </c>
      <c r="BE175" s="137">
        <f t="shared" ca="1" si="96"/>
        <v>0</v>
      </c>
      <c r="BF175" s="137">
        <f t="shared" ca="1" si="96"/>
        <v>0</v>
      </c>
      <c r="BH175" s="137">
        <f t="shared" ca="1" si="100"/>
        <v>0</v>
      </c>
      <c r="BK175" s="243"/>
      <c r="BL175" s="243"/>
      <c r="BM175" s="244"/>
      <c r="BO175" s="220"/>
      <c r="BP175" s="220"/>
      <c r="BQ175" s="220"/>
      <c r="BR175" s="221"/>
      <c r="BS175" s="221"/>
      <c r="BT175" s="220"/>
      <c r="BU175" s="220"/>
      <c r="BV175" s="220"/>
      <c r="BW175" s="221"/>
      <c r="BX175" s="221"/>
      <c r="BY175" s="220"/>
      <c r="BZ175" s="220"/>
      <c r="CA175" s="220"/>
      <c r="CB175" s="221"/>
      <c r="CC175" s="221"/>
      <c r="CD175" s="220"/>
      <c r="CE175" s="220"/>
      <c r="CF175" s="220"/>
      <c r="CG175" s="221"/>
      <c r="CH175" s="221"/>
      <c r="CI175" s="223"/>
      <c r="CJ175" s="223"/>
      <c r="CK175" s="223"/>
      <c r="CL175" s="220"/>
      <c r="CM175" s="220"/>
      <c r="CN175" s="220"/>
      <c r="CO175" s="221"/>
      <c r="CP175" s="221"/>
      <c r="CQ175" s="220"/>
      <c r="CR175" s="220"/>
      <c r="CS175" s="220"/>
      <c r="CT175" s="221"/>
      <c r="CU175" s="221"/>
      <c r="CW175" s="219"/>
      <c r="CX175" s="221"/>
      <c r="CY175" s="219"/>
      <c r="CZ175" s="219"/>
      <c r="DA175" s="225"/>
      <c r="DB175" s="226"/>
      <c r="DC175" s="225">
        <f t="shared" si="101"/>
        <v>28.832999999999998</v>
      </c>
    </row>
    <row r="176" spans="4:107" ht="14.4" x14ac:dyDescent="0.3">
      <c r="D176" s="246"/>
      <c r="I176" s="168"/>
      <c r="K176" s="168"/>
      <c r="L176" s="168"/>
      <c r="M176" s="168"/>
      <c r="N176" s="168"/>
      <c r="O176" s="168"/>
      <c r="P176" s="168"/>
      <c r="Q176" s="168"/>
      <c r="S176" s="168"/>
      <c r="T176" s="168"/>
      <c r="X176" s="168"/>
      <c r="Y176" s="168"/>
      <c r="Z176" s="168"/>
      <c r="AA176" s="168"/>
      <c r="AC176" s="168"/>
      <c r="AG176" s="137" t="str">
        <f t="shared" ca="1" si="104"/>
        <v/>
      </c>
      <c r="AL176" s="137">
        <f t="shared" ca="1" si="98"/>
        <v>0</v>
      </c>
      <c r="AM176" s="168"/>
      <c r="AN176" s="137">
        <f t="shared" ca="1" si="103"/>
        <v>0</v>
      </c>
      <c r="AO176" s="137">
        <f t="shared" ca="1" si="103"/>
        <v>0</v>
      </c>
      <c r="AP176" s="137">
        <f t="shared" ca="1" si="103"/>
        <v>0</v>
      </c>
      <c r="AQ176" s="137">
        <f t="shared" ca="1" si="103"/>
        <v>0</v>
      </c>
      <c r="AR176" s="137">
        <f t="shared" ca="1" si="103"/>
        <v>0</v>
      </c>
      <c r="AS176" s="137">
        <f t="shared" ca="1" si="103"/>
        <v>0</v>
      </c>
      <c r="AT176" s="137">
        <f t="shared" ca="1" si="103"/>
        <v>0</v>
      </c>
      <c r="AU176" s="137">
        <f t="shared" ca="1" si="103"/>
        <v>0</v>
      </c>
      <c r="AV176" s="137">
        <f t="shared" ca="1" si="102"/>
        <v>0</v>
      </c>
      <c r="AW176" s="137">
        <f t="shared" ca="1" si="102"/>
        <v>0</v>
      </c>
      <c r="AX176" s="137">
        <f t="shared" ca="1" si="102"/>
        <v>0</v>
      </c>
      <c r="AZ176" s="137">
        <f t="shared" ca="1" si="99"/>
        <v>0</v>
      </c>
      <c r="BA176" s="137">
        <f t="shared" ca="1" si="99"/>
        <v>0</v>
      </c>
      <c r="BB176" s="137">
        <f t="shared" ca="1" si="99"/>
        <v>0</v>
      </c>
      <c r="BC176" s="137">
        <f t="shared" ca="1" si="97"/>
        <v>0</v>
      </c>
      <c r="BE176" s="137">
        <f t="shared" ca="1" si="96"/>
        <v>0</v>
      </c>
      <c r="BF176" s="137">
        <f t="shared" ca="1" si="96"/>
        <v>0</v>
      </c>
      <c r="BH176" s="137">
        <f t="shared" ca="1" si="100"/>
        <v>0</v>
      </c>
      <c r="BK176" s="243"/>
      <c r="BL176" s="243"/>
      <c r="BM176" s="244"/>
      <c r="BO176" s="220"/>
      <c r="BP176" s="220"/>
      <c r="BQ176" s="220"/>
      <c r="BR176" s="221"/>
      <c r="BS176" s="221"/>
      <c r="BT176" s="220"/>
      <c r="BU176" s="220"/>
      <c r="BV176" s="220"/>
      <c r="BW176" s="221"/>
      <c r="BX176" s="221"/>
      <c r="BY176" s="220"/>
      <c r="BZ176" s="220"/>
      <c r="CA176" s="220"/>
      <c r="CB176" s="221"/>
      <c r="CC176" s="221"/>
      <c r="CD176" s="220"/>
      <c r="CE176" s="220"/>
      <c r="CF176" s="220"/>
      <c r="CG176" s="221"/>
      <c r="CH176" s="221"/>
      <c r="CI176" s="223"/>
      <c r="CJ176" s="223"/>
      <c r="CK176" s="223"/>
      <c r="CL176" s="220"/>
      <c r="CM176" s="220"/>
      <c r="CN176" s="220"/>
      <c r="CO176" s="221"/>
      <c r="CP176" s="221"/>
      <c r="CQ176" s="220"/>
      <c r="CR176" s="220"/>
      <c r="CS176" s="220"/>
      <c r="CT176" s="221"/>
      <c r="CU176" s="221"/>
      <c r="CW176" s="219"/>
      <c r="CX176" s="221"/>
      <c r="CY176" s="219"/>
      <c r="CZ176" s="219"/>
      <c r="DA176" s="225"/>
      <c r="DB176" s="226"/>
      <c r="DC176" s="225">
        <f t="shared" si="101"/>
        <v>28.832999999999998</v>
      </c>
    </row>
    <row r="177" spans="4:107" ht="14.4" x14ac:dyDescent="0.3">
      <c r="D177" s="246"/>
      <c r="I177" s="168"/>
      <c r="K177" s="168"/>
      <c r="L177" s="168"/>
      <c r="M177" s="168"/>
      <c r="N177" s="168"/>
      <c r="O177" s="168"/>
      <c r="P177" s="168"/>
      <c r="Q177" s="168"/>
      <c r="S177" s="168"/>
      <c r="T177" s="168"/>
      <c r="X177" s="168"/>
      <c r="Y177" s="168"/>
      <c r="Z177" s="168"/>
      <c r="AA177" s="168"/>
      <c r="AC177" s="168"/>
      <c r="AG177" s="137" t="str">
        <f t="shared" ca="1" si="104"/>
        <v/>
      </c>
      <c r="AL177" s="137">
        <f t="shared" ca="1" si="98"/>
        <v>0</v>
      </c>
      <c r="AM177" s="168"/>
      <c r="AN177" s="137">
        <f t="shared" ca="1" si="103"/>
        <v>0</v>
      </c>
      <c r="AO177" s="137">
        <f t="shared" ca="1" si="103"/>
        <v>0</v>
      </c>
      <c r="AP177" s="137">
        <f t="shared" ca="1" si="103"/>
        <v>0</v>
      </c>
      <c r="AQ177" s="137">
        <f t="shared" ca="1" si="103"/>
        <v>0</v>
      </c>
      <c r="AR177" s="137">
        <f t="shared" ca="1" si="103"/>
        <v>0</v>
      </c>
      <c r="AS177" s="137">
        <f t="shared" ca="1" si="103"/>
        <v>0</v>
      </c>
      <c r="AT177" s="137">
        <f t="shared" ca="1" si="103"/>
        <v>0</v>
      </c>
      <c r="AU177" s="137">
        <f t="shared" ca="1" si="103"/>
        <v>0</v>
      </c>
      <c r="AV177" s="137">
        <f t="shared" ca="1" si="102"/>
        <v>0</v>
      </c>
      <c r="AW177" s="137">
        <f t="shared" ca="1" si="102"/>
        <v>0</v>
      </c>
      <c r="AX177" s="137">
        <f t="shared" ca="1" si="102"/>
        <v>0</v>
      </c>
      <c r="AZ177" s="137">
        <f t="shared" ca="1" si="99"/>
        <v>0</v>
      </c>
      <c r="BA177" s="137">
        <f t="shared" ca="1" si="99"/>
        <v>0</v>
      </c>
      <c r="BB177" s="137">
        <f t="shared" ca="1" si="99"/>
        <v>0</v>
      </c>
      <c r="BC177" s="137">
        <f t="shared" ca="1" si="97"/>
        <v>0</v>
      </c>
      <c r="BE177" s="137">
        <f t="shared" ca="1" si="96"/>
        <v>0</v>
      </c>
      <c r="BF177" s="137">
        <f t="shared" ca="1" si="96"/>
        <v>0</v>
      </c>
      <c r="BH177" s="137">
        <f t="shared" ca="1" si="100"/>
        <v>0</v>
      </c>
      <c r="BK177" s="243"/>
      <c r="BL177" s="243"/>
      <c r="BM177" s="244"/>
      <c r="BO177" s="220"/>
      <c r="BP177" s="220"/>
      <c r="BQ177" s="220"/>
      <c r="BR177" s="221"/>
      <c r="BS177" s="221"/>
      <c r="BT177" s="220"/>
      <c r="BU177" s="220"/>
      <c r="BV177" s="220"/>
      <c r="BW177" s="221"/>
      <c r="BX177" s="221"/>
      <c r="BY177" s="220"/>
      <c r="BZ177" s="220"/>
      <c r="CA177" s="220"/>
      <c r="CB177" s="221"/>
      <c r="CC177" s="221"/>
      <c r="CD177" s="220"/>
      <c r="CE177" s="220"/>
      <c r="CF177" s="220"/>
      <c r="CG177" s="221"/>
      <c r="CH177" s="221"/>
      <c r="CI177" s="223"/>
      <c r="CJ177" s="223"/>
      <c r="CK177" s="223"/>
      <c r="CL177" s="220"/>
      <c r="CM177" s="220"/>
      <c r="CN177" s="220"/>
      <c r="CO177" s="221"/>
      <c r="CP177" s="221"/>
      <c r="CQ177" s="220"/>
      <c r="CR177" s="220"/>
      <c r="CS177" s="220"/>
      <c r="CT177" s="221"/>
      <c r="CU177" s="221"/>
      <c r="CW177" s="219"/>
      <c r="CX177" s="221"/>
      <c r="CY177" s="219"/>
      <c r="CZ177" s="219"/>
      <c r="DA177" s="225"/>
      <c r="DB177" s="226"/>
      <c r="DC177" s="225">
        <f t="shared" si="101"/>
        <v>28.832999999999998</v>
      </c>
    </row>
    <row r="178" spans="4:107" ht="14.4" x14ac:dyDescent="0.3">
      <c r="D178" s="246"/>
      <c r="I178" s="168"/>
      <c r="K178" s="168"/>
      <c r="L178" s="168"/>
      <c r="M178" s="168"/>
      <c r="N178" s="168"/>
      <c r="O178" s="168"/>
      <c r="P178" s="168"/>
      <c r="Q178" s="168"/>
      <c r="S178" s="168"/>
      <c r="T178" s="168"/>
      <c r="X178" s="168"/>
      <c r="Y178" s="168"/>
      <c r="Z178" s="168"/>
      <c r="AA178" s="168"/>
      <c r="AC178" s="168"/>
      <c r="AG178" s="137" t="str">
        <f t="shared" ca="1" si="104"/>
        <v/>
      </c>
      <c r="AL178" s="137">
        <f t="shared" ca="1" si="98"/>
        <v>0</v>
      </c>
      <c r="AM178" s="168"/>
      <c r="AN178" s="137">
        <f t="shared" ca="1" si="103"/>
        <v>0</v>
      </c>
      <c r="AO178" s="137">
        <f t="shared" ca="1" si="103"/>
        <v>0</v>
      </c>
      <c r="AP178" s="137">
        <f t="shared" ca="1" si="103"/>
        <v>0</v>
      </c>
      <c r="AQ178" s="137">
        <f t="shared" ca="1" si="103"/>
        <v>0</v>
      </c>
      <c r="AR178" s="137">
        <f t="shared" ca="1" si="103"/>
        <v>0</v>
      </c>
      <c r="AS178" s="137">
        <f t="shared" ca="1" si="103"/>
        <v>0</v>
      </c>
      <c r="AT178" s="137">
        <f t="shared" ca="1" si="103"/>
        <v>0</v>
      </c>
      <c r="AU178" s="137">
        <f t="shared" ref="AU178:AX241" ca="1" si="105">ABS(INDIRECT(AU$5&amp;(CELL("row", AU178))))</f>
        <v>0</v>
      </c>
      <c r="AV178" s="137">
        <f t="shared" ca="1" si="102"/>
        <v>0</v>
      </c>
      <c r="AW178" s="137">
        <f t="shared" ca="1" si="102"/>
        <v>0</v>
      </c>
      <c r="AX178" s="137">
        <f t="shared" ca="1" si="102"/>
        <v>0</v>
      </c>
      <c r="AZ178" s="137">
        <f t="shared" ca="1" si="99"/>
        <v>0</v>
      </c>
      <c r="BA178" s="137">
        <f t="shared" ca="1" si="99"/>
        <v>0</v>
      </c>
      <c r="BB178" s="137">
        <f t="shared" ca="1" si="99"/>
        <v>0</v>
      </c>
      <c r="BC178" s="137">
        <f t="shared" ca="1" si="97"/>
        <v>0</v>
      </c>
      <c r="BE178" s="137">
        <f t="shared" ca="1" si="96"/>
        <v>0</v>
      </c>
      <c r="BF178" s="137">
        <f t="shared" ca="1" si="96"/>
        <v>0</v>
      </c>
      <c r="BH178" s="137">
        <f t="shared" ca="1" si="100"/>
        <v>0</v>
      </c>
      <c r="BK178" s="243"/>
      <c r="BL178" s="243"/>
      <c r="BM178" s="244"/>
      <c r="BO178" s="220"/>
      <c r="BP178" s="220"/>
      <c r="BQ178" s="220"/>
      <c r="BR178" s="221"/>
      <c r="BS178" s="221"/>
      <c r="BT178" s="220"/>
      <c r="BU178" s="220"/>
      <c r="BV178" s="220"/>
      <c r="BW178" s="221"/>
      <c r="BX178" s="221"/>
      <c r="BY178" s="220"/>
      <c r="BZ178" s="220"/>
      <c r="CA178" s="220"/>
      <c r="CB178" s="221"/>
      <c r="CC178" s="221"/>
      <c r="CD178" s="220"/>
      <c r="CE178" s="220"/>
      <c r="CF178" s="220"/>
      <c r="CG178" s="221"/>
      <c r="CH178" s="221"/>
      <c r="CI178" s="223"/>
      <c r="CJ178" s="223"/>
      <c r="CK178" s="223"/>
      <c r="CL178" s="220"/>
      <c r="CM178" s="220"/>
      <c r="CN178" s="220"/>
      <c r="CO178" s="221"/>
      <c r="CP178" s="221"/>
      <c r="CQ178" s="220"/>
      <c r="CR178" s="220"/>
      <c r="CS178" s="220"/>
      <c r="CT178" s="221"/>
      <c r="CU178" s="221"/>
      <c r="CW178" s="219"/>
      <c r="CX178" s="221"/>
      <c r="CY178" s="219"/>
      <c r="CZ178" s="219"/>
      <c r="DA178" s="225"/>
      <c r="DB178" s="226"/>
      <c r="DC178" s="225">
        <f t="shared" si="101"/>
        <v>28.832999999999998</v>
      </c>
    </row>
    <row r="179" spans="4:107" ht="14.4" x14ac:dyDescent="0.3">
      <c r="D179" s="246"/>
      <c r="I179" s="168"/>
      <c r="K179" s="168"/>
      <c r="L179" s="168"/>
      <c r="M179" s="168"/>
      <c r="N179" s="168"/>
      <c r="O179" s="168"/>
      <c r="P179" s="168"/>
      <c r="Q179" s="168"/>
      <c r="S179" s="168"/>
      <c r="T179" s="168"/>
      <c r="X179" s="168"/>
      <c r="Y179" s="168"/>
      <c r="Z179" s="168"/>
      <c r="AA179" s="168"/>
      <c r="AC179" s="168"/>
      <c r="AG179" s="137" t="str">
        <f t="shared" ca="1" si="104"/>
        <v/>
      </c>
      <c r="AL179" s="137">
        <f t="shared" ca="1" si="98"/>
        <v>0</v>
      </c>
      <c r="AM179" s="168"/>
      <c r="AN179" s="137">
        <f t="shared" ref="AN179:AT198" ca="1" si="106">ABS(INDIRECT(AN$5&amp;(CELL("row", AN179))))</f>
        <v>0</v>
      </c>
      <c r="AO179" s="137">
        <f t="shared" ca="1" si="106"/>
        <v>0</v>
      </c>
      <c r="AP179" s="137">
        <f t="shared" ca="1" si="106"/>
        <v>0</v>
      </c>
      <c r="AQ179" s="137">
        <f t="shared" ca="1" si="106"/>
        <v>0</v>
      </c>
      <c r="AR179" s="137">
        <f t="shared" ca="1" si="106"/>
        <v>0</v>
      </c>
      <c r="AS179" s="137">
        <f t="shared" ca="1" si="106"/>
        <v>0</v>
      </c>
      <c r="AT179" s="137">
        <f t="shared" ca="1" si="106"/>
        <v>0</v>
      </c>
      <c r="AU179" s="137">
        <f t="shared" ca="1" si="105"/>
        <v>0</v>
      </c>
      <c r="AV179" s="137">
        <f t="shared" ca="1" si="102"/>
        <v>0</v>
      </c>
      <c r="AW179" s="137">
        <f t="shared" ca="1" si="102"/>
        <v>0</v>
      </c>
      <c r="AX179" s="137">
        <f t="shared" ca="1" si="102"/>
        <v>0</v>
      </c>
      <c r="AZ179" s="137">
        <f t="shared" ca="1" si="99"/>
        <v>0</v>
      </c>
      <c r="BA179" s="137">
        <f t="shared" ca="1" si="99"/>
        <v>0</v>
      </c>
      <c r="BB179" s="137">
        <f t="shared" ca="1" si="99"/>
        <v>0</v>
      </c>
      <c r="BC179" s="137">
        <f t="shared" ca="1" si="97"/>
        <v>0</v>
      </c>
      <c r="BE179" s="137">
        <f t="shared" ca="1" si="96"/>
        <v>0</v>
      </c>
      <c r="BF179" s="137">
        <f t="shared" ca="1" si="96"/>
        <v>0</v>
      </c>
      <c r="BH179" s="137">
        <f t="shared" ca="1" si="100"/>
        <v>0</v>
      </c>
      <c r="BK179" s="243"/>
      <c r="BL179" s="243"/>
      <c r="BM179" s="244"/>
      <c r="BO179" s="220"/>
      <c r="BP179" s="220"/>
      <c r="BQ179" s="220"/>
      <c r="BR179" s="221"/>
      <c r="BS179" s="221"/>
      <c r="BT179" s="220"/>
      <c r="BU179" s="220"/>
      <c r="BV179" s="220"/>
      <c r="BW179" s="221"/>
      <c r="BX179" s="221"/>
      <c r="BY179" s="220"/>
      <c r="BZ179" s="220"/>
      <c r="CA179" s="220"/>
      <c r="CB179" s="221"/>
      <c r="CC179" s="221"/>
      <c r="CD179" s="220"/>
      <c r="CE179" s="220"/>
      <c r="CF179" s="220"/>
      <c r="CG179" s="221"/>
      <c r="CH179" s="221"/>
      <c r="CI179" s="223"/>
      <c r="CJ179" s="223"/>
      <c r="CK179" s="223"/>
      <c r="CL179" s="220"/>
      <c r="CM179" s="220"/>
      <c r="CN179" s="220"/>
      <c r="CO179" s="221"/>
      <c r="CP179" s="221"/>
      <c r="CQ179" s="220"/>
      <c r="CR179" s="220"/>
      <c r="CS179" s="220"/>
      <c r="CT179" s="221"/>
      <c r="CU179" s="221"/>
      <c r="CW179" s="219"/>
      <c r="CX179" s="221"/>
      <c r="CY179" s="219"/>
      <c r="CZ179" s="219"/>
      <c r="DA179" s="225"/>
      <c r="DB179" s="226"/>
      <c r="DC179" s="225">
        <f t="shared" si="101"/>
        <v>28.832999999999998</v>
      </c>
    </row>
    <row r="180" spans="4:107" ht="14.4" x14ac:dyDescent="0.3">
      <c r="D180" s="246"/>
      <c r="I180" s="168"/>
      <c r="K180" s="168"/>
      <c r="L180" s="168"/>
      <c r="M180" s="168"/>
      <c r="N180" s="168"/>
      <c r="O180" s="168"/>
      <c r="P180" s="168"/>
      <c r="Q180" s="168"/>
      <c r="S180" s="168"/>
      <c r="T180" s="168"/>
      <c r="X180" s="168"/>
      <c r="Y180" s="168"/>
      <c r="Z180" s="168"/>
      <c r="AA180" s="168"/>
      <c r="AC180" s="168"/>
      <c r="AG180" s="137" t="str">
        <f t="shared" ca="1" si="104"/>
        <v/>
      </c>
      <c r="AL180" s="137">
        <f t="shared" ca="1" si="98"/>
        <v>0</v>
      </c>
      <c r="AM180" s="168"/>
      <c r="AN180" s="137">
        <f t="shared" ca="1" si="106"/>
        <v>0</v>
      </c>
      <c r="AO180" s="137">
        <f t="shared" ca="1" si="106"/>
        <v>0</v>
      </c>
      <c r="AP180" s="137">
        <f t="shared" ca="1" si="106"/>
        <v>0</v>
      </c>
      <c r="AQ180" s="137">
        <f t="shared" ca="1" si="106"/>
        <v>0</v>
      </c>
      <c r="AR180" s="137">
        <f t="shared" ca="1" si="106"/>
        <v>0</v>
      </c>
      <c r="AS180" s="137">
        <f t="shared" ca="1" si="106"/>
        <v>0</v>
      </c>
      <c r="AT180" s="137">
        <f t="shared" ca="1" si="106"/>
        <v>0</v>
      </c>
      <c r="AU180" s="137">
        <f t="shared" ca="1" si="105"/>
        <v>0</v>
      </c>
      <c r="AV180" s="137">
        <f t="shared" ca="1" si="102"/>
        <v>0</v>
      </c>
      <c r="AW180" s="137">
        <f t="shared" ca="1" si="102"/>
        <v>0</v>
      </c>
      <c r="AX180" s="137">
        <f t="shared" ca="1" si="102"/>
        <v>0</v>
      </c>
      <c r="AZ180" s="137">
        <f t="shared" ca="1" si="99"/>
        <v>0</v>
      </c>
      <c r="BA180" s="137">
        <f t="shared" ca="1" si="99"/>
        <v>0</v>
      </c>
      <c r="BB180" s="137">
        <f t="shared" ca="1" si="99"/>
        <v>0</v>
      </c>
      <c r="BC180" s="137">
        <f t="shared" ca="1" si="97"/>
        <v>0</v>
      </c>
      <c r="BE180" s="137">
        <f t="shared" ca="1" si="96"/>
        <v>0</v>
      </c>
      <c r="BF180" s="137">
        <f t="shared" ca="1" si="96"/>
        <v>0</v>
      </c>
      <c r="BH180" s="137">
        <f t="shared" ca="1" si="100"/>
        <v>0</v>
      </c>
      <c r="BK180" s="243"/>
      <c r="BL180" s="243"/>
      <c r="BM180" s="244"/>
      <c r="BO180" s="220"/>
      <c r="BP180" s="220"/>
      <c r="BQ180" s="220"/>
      <c r="BR180" s="221"/>
      <c r="BS180" s="221"/>
      <c r="BT180" s="220"/>
      <c r="BU180" s="220"/>
      <c r="BV180" s="220"/>
      <c r="BW180" s="221"/>
      <c r="BX180" s="221"/>
      <c r="BY180" s="220"/>
      <c r="BZ180" s="220"/>
      <c r="CA180" s="220"/>
      <c r="CB180" s="221"/>
      <c r="CC180" s="221"/>
      <c r="CD180" s="220"/>
      <c r="CE180" s="220"/>
      <c r="CF180" s="220"/>
      <c r="CG180" s="221"/>
      <c r="CH180" s="221"/>
      <c r="CI180" s="223"/>
      <c r="CJ180" s="223"/>
      <c r="CK180" s="223"/>
      <c r="CL180" s="220"/>
      <c r="CM180" s="220"/>
      <c r="CN180" s="220"/>
      <c r="CO180" s="221"/>
      <c r="CP180" s="221"/>
      <c r="CQ180" s="220"/>
      <c r="CR180" s="220"/>
      <c r="CS180" s="220"/>
      <c r="CT180" s="221"/>
      <c r="CU180" s="221"/>
      <c r="CW180" s="219"/>
      <c r="CX180" s="221"/>
      <c r="CY180" s="219"/>
      <c r="CZ180" s="219"/>
      <c r="DA180" s="225"/>
      <c r="DB180" s="226"/>
      <c r="DC180" s="225">
        <f t="shared" si="101"/>
        <v>28.832999999999998</v>
      </c>
    </row>
    <row r="181" spans="4:107" ht="14.4" x14ac:dyDescent="0.3">
      <c r="D181" s="246"/>
      <c r="I181" s="168"/>
      <c r="K181" s="168"/>
      <c r="L181" s="168"/>
      <c r="M181" s="168"/>
      <c r="N181" s="168"/>
      <c r="O181" s="168"/>
      <c r="P181" s="168"/>
      <c r="Q181" s="168"/>
      <c r="S181" s="168"/>
      <c r="T181" s="168"/>
      <c r="X181" s="168"/>
      <c r="Y181" s="168"/>
      <c r="Z181" s="168"/>
      <c r="AA181" s="168"/>
      <c r="AC181" s="168"/>
      <c r="AG181" s="137" t="str">
        <f t="shared" ca="1" si="104"/>
        <v/>
      </c>
      <c r="AL181" s="137">
        <f t="shared" ca="1" si="98"/>
        <v>0</v>
      </c>
      <c r="AM181" s="168"/>
      <c r="AN181" s="137">
        <f t="shared" ca="1" si="106"/>
        <v>0</v>
      </c>
      <c r="AO181" s="137">
        <f t="shared" ca="1" si="106"/>
        <v>0</v>
      </c>
      <c r="AP181" s="137">
        <f t="shared" ca="1" si="106"/>
        <v>0</v>
      </c>
      <c r="AQ181" s="137">
        <f t="shared" ca="1" si="106"/>
        <v>0</v>
      </c>
      <c r="AR181" s="137">
        <f t="shared" ca="1" si="106"/>
        <v>0</v>
      </c>
      <c r="AS181" s="137">
        <f t="shared" ca="1" si="106"/>
        <v>0</v>
      </c>
      <c r="AT181" s="137">
        <f t="shared" ca="1" si="106"/>
        <v>0</v>
      </c>
      <c r="AU181" s="137">
        <f t="shared" ca="1" si="105"/>
        <v>0</v>
      </c>
      <c r="AV181" s="137">
        <f t="shared" ca="1" si="102"/>
        <v>0</v>
      </c>
      <c r="AW181" s="137">
        <f t="shared" ca="1" si="102"/>
        <v>0</v>
      </c>
      <c r="AX181" s="137">
        <f t="shared" ca="1" si="102"/>
        <v>0</v>
      </c>
      <c r="AZ181" s="137">
        <f t="shared" ca="1" si="99"/>
        <v>0</v>
      </c>
      <c r="BA181" s="137">
        <f t="shared" ca="1" si="99"/>
        <v>0</v>
      </c>
      <c r="BB181" s="137">
        <f t="shared" ca="1" si="99"/>
        <v>0</v>
      </c>
      <c r="BC181" s="137">
        <f t="shared" ca="1" si="97"/>
        <v>0</v>
      </c>
      <c r="BE181" s="137">
        <f t="shared" ca="1" si="96"/>
        <v>0</v>
      </c>
      <c r="BF181" s="137">
        <f t="shared" ca="1" si="96"/>
        <v>0</v>
      </c>
      <c r="BH181" s="137">
        <f t="shared" ca="1" si="100"/>
        <v>0</v>
      </c>
      <c r="BK181" s="243"/>
      <c r="BL181" s="243"/>
      <c r="BM181" s="244"/>
      <c r="BO181" s="220"/>
      <c r="BP181" s="220"/>
      <c r="BQ181" s="220"/>
      <c r="BR181" s="221"/>
      <c r="BS181" s="221"/>
      <c r="BT181" s="220"/>
      <c r="BU181" s="220"/>
      <c r="BV181" s="220"/>
      <c r="BW181" s="221"/>
      <c r="BX181" s="221"/>
      <c r="BY181" s="220"/>
      <c r="BZ181" s="220"/>
      <c r="CA181" s="220"/>
      <c r="CB181" s="221"/>
      <c r="CC181" s="221"/>
      <c r="CD181" s="220"/>
      <c r="CE181" s="220"/>
      <c r="CF181" s="220"/>
      <c r="CG181" s="221"/>
      <c r="CH181" s="221"/>
      <c r="CI181" s="223"/>
      <c r="CJ181" s="223"/>
      <c r="CK181" s="223"/>
      <c r="CL181" s="220"/>
      <c r="CM181" s="220"/>
      <c r="CN181" s="220"/>
      <c r="CO181" s="221"/>
      <c r="CP181" s="221"/>
      <c r="CQ181" s="220"/>
      <c r="CR181" s="220"/>
      <c r="CS181" s="220"/>
      <c r="CT181" s="221"/>
      <c r="CU181" s="221"/>
      <c r="CW181" s="219"/>
      <c r="CX181" s="221"/>
      <c r="CY181" s="219"/>
      <c r="CZ181" s="219"/>
      <c r="DA181" s="225"/>
      <c r="DB181" s="226"/>
      <c r="DC181" s="225">
        <f t="shared" si="101"/>
        <v>28.832999999999998</v>
      </c>
    </row>
    <row r="182" spans="4:107" ht="14.4" x14ac:dyDescent="0.3">
      <c r="D182" s="246"/>
      <c r="I182" s="168"/>
      <c r="K182" s="168"/>
      <c r="L182" s="168"/>
      <c r="M182" s="168"/>
      <c r="N182" s="168"/>
      <c r="O182" s="168"/>
      <c r="P182" s="168"/>
      <c r="Q182" s="168"/>
      <c r="S182" s="168"/>
      <c r="T182" s="168"/>
      <c r="X182" s="168"/>
      <c r="Y182" s="168"/>
      <c r="Z182" s="168"/>
      <c r="AA182" s="168"/>
      <c r="AC182" s="168"/>
      <c r="AG182" s="137" t="str">
        <f t="shared" ca="1" si="104"/>
        <v/>
      </c>
      <c r="AL182" s="137">
        <f t="shared" ca="1" si="98"/>
        <v>0</v>
      </c>
      <c r="AM182" s="168"/>
      <c r="AN182" s="137">
        <f t="shared" ca="1" si="106"/>
        <v>0</v>
      </c>
      <c r="AO182" s="137">
        <f t="shared" ca="1" si="106"/>
        <v>0</v>
      </c>
      <c r="AP182" s="137">
        <f t="shared" ca="1" si="106"/>
        <v>0</v>
      </c>
      <c r="AQ182" s="137">
        <f t="shared" ca="1" si="106"/>
        <v>0</v>
      </c>
      <c r="AR182" s="137">
        <f t="shared" ca="1" si="106"/>
        <v>0</v>
      </c>
      <c r="AS182" s="137">
        <f t="shared" ca="1" si="106"/>
        <v>0</v>
      </c>
      <c r="AT182" s="137">
        <f t="shared" ca="1" si="106"/>
        <v>0</v>
      </c>
      <c r="AU182" s="137">
        <f t="shared" ca="1" si="105"/>
        <v>0</v>
      </c>
      <c r="AV182" s="137">
        <f t="shared" ca="1" si="102"/>
        <v>0</v>
      </c>
      <c r="AW182" s="137">
        <f t="shared" ca="1" si="102"/>
        <v>0</v>
      </c>
      <c r="AX182" s="137">
        <f t="shared" ca="1" si="102"/>
        <v>0</v>
      </c>
      <c r="AZ182" s="137">
        <f t="shared" ca="1" si="99"/>
        <v>0</v>
      </c>
      <c r="BA182" s="137">
        <f t="shared" ca="1" si="99"/>
        <v>0</v>
      </c>
      <c r="BB182" s="137">
        <f t="shared" ca="1" si="99"/>
        <v>0</v>
      </c>
      <c r="BC182" s="137">
        <f t="shared" ca="1" si="97"/>
        <v>0</v>
      </c>
      <c r="BE182" s="137">
        <f t="shared" ca="1" si="96"/>
        <v>0</v>
      </c>
      <c r="BF182" s="137">
        <f t="shared" ca="1" si="96"/>
        <v>0</v>
      </c>
      <c r="BH182" s="137">
        <f t="shared" ca="1" si="100"/>
        <v>0</v>
      </c>
      <c r="BK182" s="243"/>
      <c r="BL182" s="243"/>
      <c r="BM182" s="244"/>
      <c r="BO182" s="220"/>
      <c r="BP182" s="220"/>
      <c r="BQ182" s="220"/>
      <c r="BR182" s="221"/>
      <c r="BS182" s="221"/>
      <c r="BT182" s="220"/>
      <c r="BU182" s="220"/>
      <c r="BV182" s="220"/>
      <c r="BW182" s="221"/>
      <c r="BX182" s="221"/>
      <c r="BY182" s="220"/>
      <c r="BZ182" s="220"/>
      <c r="CA182" s="220"/>
      <c r="CB182" s="221"/>
      <c r="CC182" s="221"/>
      <c r="CD182" s="220"/>
      <c r="CE182" s="220"/>
      <c r="CF182" s="220"/>
      <c r="CG182" s="221"/>
      <c r="CH182" s="221"/>
      <c r="CI182" s="223"/>
      <c r="CJ182" s="223"/>
      <c r="CK182" s="223"/>
      <c r="CL182" s="220"/>
      <c r="CM182" s="220"/>
      <c r="CN182" s="220"/>
      <c r="CO182" s="221"/>
      <c r="CP182" s="221"/>
      <c r="CQ182" s="220"/>
      <c r="CR182" s="220"/>
      <c r="CS182" s="220"/>
      <c r="CT182" s="221"/>
      <c r="CU182" s="221"/>
      <c r="CW182" s="219"/>
      <c r="CX182" s="221"/>
      <c r="CY182" s="219"/>
      <c r="CZ182" s="219"/>
      <c r="DA182" s="225"/>
      <c r="DB182" s="226"/>
      <c r="DC182" s="225">
        <f t="shared" si="101"/>
        <v>28.832999999999998</v>
      </c>
    </row>
    <row r="183" spans="4:107" ht="14.4" x14ac:dyDescent="0.3">
      <c r="D183" s="246"/>
      <c r="I183" s="168"/>
      <c r="K183" s="168"/>
      <c r="L183" s="168"/>
      <c r="M183" s="168"/>
      <c r="N183" s="168"/>
      <c r="O183" s="168"/>
      <c r="P183" s="168"/>
      <c r="Q183" s="168"/>
      <c r="S183" s="168"/>
      <c r="T183" s="168"/>
      <c r="X183" s="168"/>
      <c r="Y183" s="168"/>
      <c r="Z183" s="168"/>
      <c r="AA183" s="168"/>
      <c r="AC183" s="168"/>
      <c r="AG183" s="137" t="str">
        <f t="shared" ca="1" si="104"/>
        <v/>
      </c>
      <c r="AL183" s="137">
        <f t="shared" ca="1" si="98"/>
        <v>0</v>
      </c>
      <c r="AM183" s="168"/>
      <c r="AN183" s="137">
        <f t="shared" ca="1" si="106"/>
        <v>0</v>
      </c>
      <c r="AO183" s="137">
        <f t="shared" ca="1" si="106"/>
        <v>0</v>
      </c>
      <c r="AP183" s="137">
        <f t="shared" ca="1" si="106"/>
        <v>0</v>
      </c>
      <c r="AQ183" s="137">
        <f t="shared" ca="1" si="106"/>
        <v>0</v>
      </c>
      <c r="AR183" s="137">
        <f t="shared" ca="1" si="106"/>
        <v>0</v>
      </c>
      <c r="AS183" s="137">
        <f t="shared" ca="1" si="106"/>
        <v>0</v>
      </c>
      <c r="AT183" s="137">
        <f t="shared" ca="1" si="106"/>
        <v>0</v>
      </c>
      <c r="AU183" s="137">
        <f t="shared" ca="1" si="105"/>
        <v>0</v>
      </c>
      <c r="AV183" s="137">
        <f t="shared" ca="1" si="102"/>
        <v>0</v>
      </c>
      <c r="AW183" s="137">
        <f t="shared" ca="1" si="102"/>
        <v>0</v>
      </c>
      <c r="AX183" s="137">
        <f t="shared" ca="1" si="102"/>
        <v>0</v>
      </c>
      <c r="AZ183" s="137">
        <f t="shared" ca="1" si="99"/>
        <v>0</v>
      </c>
      <c r="BA183" s="137">
        <f t="shared" ca="1" si="99"/>
        <v>0</v>
      </c>
      <c r="BB183" s="137">
        <f t="shared" ca="1" si="99"/>
        <v>0</v>
      </c>
      <c r="BC183" s="137">
        <f t="shared" ca="1" si="97"/>
        <v>0</v>
      </c>
      <c r="BE183" s="137">
        <f t="shared" ref="BE183:BF246" ca="1" si="107">ABS(INDIRECT(BE$5&amp;(CELL("row", BE183))))</f>
        <v>0</v>
      </c>
      <c r="BF183" s="137">
        <f t="shared" ca="1" si="107"/>
        <v>0</v>
      </c>
      <c r="BH183" s="137">
        <f t="shared" ca="1" si="100"/>
        <v>0</v>
      </c>
      <c r="BK183" s="243"/>
      <c r="BL183" s="243"/>
      <c r="BM183" s="244"/>
      <c r="BO183" s="220"/>
      <c r="BP183" s="220"/>
      <c r="BQ183" s="220"/>
      <c r="BR183" s="221"/>
      <c r="BS183" s="221"/>
      <c r="BT183" s="220"/>
      <c r="BU183" s="220"/>
      <c r="BV183" s="220"/>
      <c r="BW183" s="221"/>
      <c r="BX183" s="221"/>
      <c r="BY183" s="220"/>
      <c r="BZ183" s="220"/>
      <c r="CA183" s="220"/>
      <c r="CB183" s="221"/>
      <c r="CC183" s="221"/>
      <c r="CD183" s="220"/>
      <c r="CE183" s="220"/>
      <c r="CF183" s="220"/>
      <c r="CG183" s="221"/>
      <c r="CH183" s="221"/>
      <c r="CI183" s="223"/>
      <c r="CJ183" s="223"/>
      <c r="CK183" s="223"/>
      <c r="CL183" s="220"/>
      <c r="CM183" s="220"/>
      <c r="CN183" s="220"/>
      <c r="CO183" s="221"/>
      <c r="CP183" s="221"/>
      <c r="CQ183" s="220"/>
      <c r="CR183" s="220"/>
      <c r="CS183" s="220"/>
      <c r="CT183" s="221"/>
      <c r="CU183" s="221"/>
      <c r="CW183" s="219"/>
      <c r="CX183" s="221"/>
      <c r="CY183" s="219"/>
      <c r="CZ183" s="219"/>
      <c r="DA183" s="225"/>
      <c r="DB183" s="226"/>
      <c r="DC183" s="225">
        <f t="shared" si="101"/>
        <v>28.832999999999998</v>
      </c>
    </row>
    <row r="184" spans="4:107" ht="14.4" x14ac:dyDescent="0.3">
      <c r="D184" s="246"/>
      <c r="I184" s="168"/>
      <c r="K184" s="168"/>
      <c r="L184" s="168"/>
      <c r="M184" s="168"/>
      <c r="N184" s="168"/>
      <c r="O184" s="168"/>
      <c r="P184" s="168"/>
      <c r="Q184" s="168"/>
      <c r="S184" s="168"/>
      <c r="T184" s="168"/>
      <c r="X184" s="168"/>
      <c r="Y184" s="168"/>
      <c r="Z184" s="168"/>
      <c r="AA184" s="168"/>
      <c r="AC184" s="168"/>
      <c r="AG184" s="137" t="str">
        <f t="shared" ca="1" si="104"/>
        <v/>
      </c>
      <c r="AL184" s="137">
        <f t="shared" ca="1" si="98"/>
        <v>0</v>
      </c>
      <c r="AM184" s="168"/>
      <c r="AN184" s="137">
        <f t="shared" ca="1" si="106"/>
        <v>0</v>
      </c>
      <c r="AO184" s="137">
        <f t="shared" ca="1" si="106"/>
        <v>0</v>
      </c>
      <c r="AP184" s="137">
        <f t="shared" ca="1" si="106"/>
        <v>0</v>
      </c>
      <c r="AQ184" s="137">
        <f t="shared" ca="1" si="106"/>
        <v>0</v>
      </c>
      <c r="AR184" s="137">
        <f t="shared" ca="1" si="106"/>
        <v>0</v>
      </c>
      <c r="AS184" s="137">
        <f t="shared" ca="1" si="106"/>
        <v>0</v>
      </c>
      <c r="AT184" s="137">
        <f t="shared" ca="1" si="106"/>
        <v>0</v>
      </c>
      <c r="AU184" s="137">
        <f t="shared" ca="1" si="105"/>
        <v>0</v>
      </c>
      <c r="AV184" s="137">
        <f t="shared" ca="1" si="102"/>
        <v>0</v>
      </c>
      <c r="AW184" s="137">
        <f t="shared" ca="1" si="102"/>
        <v>0</v>
      </c>
      <c r="AX184" s="137">
        <f t="shared" ca="1" si="102"/>
        <v>0</v>
      </c>
      <c r="AZ184" s="137">
        <f t="shared" ca="1" si="99"/>
        <v>0</v>
      </c>
      <c r="BA184" s="137">
        <f t="shared" ca="1" si="99"/>
        <v>0</v>
      </c>
      <c r="BB184" s="137">
        <f t="shared" ca="1" si="99"/>
        <v>0</v>
      </c>
      <c r="BC184" s="137">
        <f t="shared" ca="1" si="99"/>
        <v>0</v>
      </c>
      <c r="BE184" s="137">
        <f t="shared" ca="1" si="107"/>
        <v>0</v>
      </c>
      <c r="BF184" s="137">
        <f t="shared" ca="1" si="107"/>
        <v>0</v>
      </c>
      <c r="BH184" s="137">
        <f t="shared" ca="1" si="100"/>
        <v>0</v>
      </c>
      <c r="BK184" s="243"/>
      <c r="BL184" s="243"/>
      <c r="BM184" s="244"/>
      <c r="BO184" s="220"/>
      <c r="BP184" s="220"/>
      <c r="BQ184" s="220"/>
      <c r="BR184" s="221"/>
      <c r="BS184" s="221"/>
      <c r="BT184" s="220"/>
      <c r="BU184" s="220"/>
      <c r="BV184" s="220"/>
      <c r="BW184" s="221"/>
      <c r="BX184" s="221"/>
      <c r="BY184" s="220"/>
      <c r="BZ184" s="220"/>
      <c r="CA184" s="220"/>
      <c r="CB184" s="221"/>
      <c r="CC184" s="221"/>
      <c r="CD184" s="220"/>
      <c r="CE184" s="220"/>
      <c r="CF184" s="220"/>
      <c r="CG184" s="221"/>
      <c r="CH184" s="221"/>
      <c r="CI184" s="223"/>
      <c r="CJ184" s="223"/>
      <c r="CK184" s="223"/>
      <c r="CL184" s="220"/>
      <c r="CM184" s="220"/>
      <c r="CN184" s="220"/>
      <c r="CO184" s="221"/>
      <c r="CP184" s="221"/>
      <c r="CQ184" s="220"/>
      <c r="CR184" s="220"/>
      <c r="CS184" s="220"/>
      <c r="CT184" s="221"/>
      <c r="CU184" s="221"/>
      <c r="CW184" s="219"/>
      <c r="CX184" s="221"/>
      <c r="CY184" s="219"/>
      <c r="CZ184" s="219"/>
      <c r="DA184" s="225"/>
      <c r="DB184" s="226"/>
      <c r="DC184" s="225">
        <f t="shared" si="101"/>
        <v>28.832999999999998</v>
      </c>
    </row>
    <row r="185" spans="4:107" ht="14.4" x14ac:dyDescent="0.3">
      <c r="D185" s="246"/>
      <c r="I185" s="168"/>
      <c r="K185" s="168"/>
      <c r="L185" s="168"/>
      <c r="M185" s="168"/>
      <c r="N185" s="168"/>
      <c r="O185" s="168"/>
      <c r="P185" s="168"/>
      <c r="Q185" s="168"/>
      <c r="S185" s="168"/>
      <c r="T185" s="168"/>
      <c r="X185" s="168"/>
      <c r="Y185" s="168"/>
      <c r="Z185" s="168"/>
      <c r="AA185" s="168"/>
      <c r="AC185" s="168"/>
      <c r="AG185" s="137" t="str">
        <f t="shared" ca="1" si="104"/>
        <v/>
      </c>
      <c r="AL185" s="137">
        <f t="shared" ref="AL185:AL248" ca="1" si="108">INDIRECT(AL$5&amp;(CELL("row", AL185)))</f>
        <v>0</v>
      </c>
      <c r="AM185" s="168"/>
      <c r="AN185" s="137">
        <f t="shared" ca="1" si="106"/>
        <v>0</v>
      </c>
      <c r="AO185" s="137">
        <f t="shared" ca="1" si="106"/>
        <v>0</v>
      </c>
      <c r="AP185" s="137">
        <f t="shared" ca="1" si="106"/>
        <v>0</v>
      </c>
      <c r="AQ185" s="137">
        <f t="shared" ca="1" si="106"/>
        <v>0</v>
      </c>
      <c r="AR185" s="137">
        <f t="shared" ca="1" si="106"/>
        <v>0</v>
      </c>
      <c r="AS185" s="137">
        <f t="shared" ca="1" si="106"/>
        <v>0</v>
      </c>
      <c r="AT185" s="137">
        <f t="shared" ca="1" si="106"/>
        <v>0</v>
      </c>
      <c r="AU185" s="137">
        <f t="shared" ca="1" si="105"/>
        <v>0</v>
      </c>
      <c r="AV185" s="137">
        <f t="shared" ca="1" si="102"/>
        <v>0</v>
      </c>
      <c r="AW185" s="137">
        <f t="shared" ca="1" si="102"/>
        <v>0</v>
      </c>
      <c r="AX185" s="137">
        <f t="shared" ca="1" si="102"/>
        <v>0</v>
      </c>
      <c r="AZ185" s="137">
        <f t="shared" ref="AZ185:BC248" ca="1" si="109">ABS(INDIRECT(AZ$5&amp;(CELL("row", AZ185))))</f>
        <v>0</v>
      </c>
      <c r="BA185" s="137">
        <f t="shared" ca="1" si="109"/>
        <v>0</v>
      </c>
      <c r="BB185" s="137">
        <f t="shared" ca="1" si="109"/>
        <v>0</v>
      </c>
      <c r="BC185" s="137">
        <f t="shared" ca="1" si="109"/>
        <v>0</v>
      </c>
      <c r="BE185" s="137">
        <f t="shared" ca="1" si="107"/>
        <v>0</v>
      </c>
      <c r="BF185" s="137">
        <f t="shared" ca="1" si="107"/>
        <v>0</v>
      </c>
      <c r="BH185" s="137">
        <f t="shared" ca="1" si="100"/>
        <v>0</v>
      </c>
      <c r="BK185" s="243"/>
      <c r="BL185" s="243"/>
      <c r="BM185" s="244"/>
      <c r="BO185" s="220"/>
      <c r="BP185" s="220"/>
      <c r="BQ185" s="220"/>
      <c r="BR185" s="221"/>
      <c r="BS185" s="221"/>
      <c r="BT185" s="220"/>
      <c r="BU185" s="220"/>
      <c r="BV185" s="220"/>
      <c r="BW185" s="221"/>
      <c r="BX185" s="221"/>
      <c r="BY185" s="220"/>
      <c r="BZ185" s="220"/>
      <c r="CA185" s="220"/>
      <c r="CB185" s="221"/>
      <c r="CC185" s="221"/>
      <c r="CD185" s="220"/>
      <c r="CE185" s="220"/>
      <c r="CF185" s="220"/>
      <c r="CG185" s="221"/>
      <c r="CH185" s="221"/>
      <c r="CI185" s="223"/>
      <c r="CJ185" s="223"/>
      <c r="CK185" s="223"/>
      <c r="CL185" s="220"/>
      <c r="CM185" s="220"/>
      <c r="CN185" s="220"/>
      <c r="CO185" s="221"/>
      <c r="CP185" s="221"/>
      <c r="CQ185" s="220"/>
      <c r="CR185" s="220"/>
      <c r="CS185" s="220"/>
      <c r="CT185" s="221"/>
      <c r="CU185" s="221"/>
      <c r="CW185" s="219"/>
      <c r="CX185" s="221"/>
      <c r="CY185" s="219"/>
      <c r="CZ185" s="219"/>
      <c r="DA185" s="225"/>
      <c r="DB185" s="226"/>
      <c r="DC185" s="225">
        <f t="shared" si="101"/>
        <v>28.832999999999998</v>
      </c>
    </row>
    <row r="186" spans="4:107" ht="14.4" x14ac:dyDescent="0.3">
      <c r="D186" s="246"/>
      <c r="I186" s="168"/>
      <c r="K186" s="168"/>
      <c r="L186" s="168"/>
      <c r="M186" s="168"/>
      <c r="N186" s="168"/>
      <c r="O186" s="168"/>
      <c r="P186" s="168"/>
      <c r="Q186" s="168"/>
      <c r="S186" s="168"/>
      <c r="T186" s="168"/>
      <c r="X186" s="168"/>
      <c r="Y186" s="168"/>
      <c r="Z186" s="168"/>
      <c r="AA186" s="168"/>
      <c r="AC186" s="168"/>
      <c r="AG186" s="137" t="str">
        <f t="shared" ca="1" si="104"/>
        <v/>
      </c>
      <c r="AL186" s="137">
        <f t="shared" ca="1" si="108"/>
        <v>0</v>
      </c>
      <c r="AM186" s="168"/>
      <c r="AN186" s="137">
        <f t="shared" ca="1" si="106"/>
        <v>0</v>
      </c>
      <c r="AO186" s="137">
        <f t="shared" ca="1" si="106"/>
        <v>0</v>
      </c>
      <c r="AP186" s="137">
        <f t="shared" ca="1" si="106"/>
        <v>0</v>
      </c>
      <c r="AQ186" s="137">
        <f t="shared" ca="1" si="106"/>
        <v>0</v>
      </c>
      <c r="AR186" s="137">
        <f t="shared" ca="1" si="106"/>
        <v>0</v>
      </c>
      <c r="AS186" s="137">
        <f t="shared" ca="1" si="106"/>
        <v>0</v>
      </c>
      <c r="AT186" s="137">
        <f t="shared" ca="1" si="106"/>
        <v>0</v>
      </c>
      <c r="AU186" s="137">
        <f t="shared" ca="1" si="105"/>
        <v>0</v>
      </c>
      <c r="AV186" s="137">
        <f t="shared" ca="1" si="102"/>
        <v>0</v>
      </c>
      <c r="AW186" s="137">
        <f t="shared" ca="1" si="102"/>
        <v>0</v>
      </c>
      <c r="AX186" s="137">
        <f t="shared" ca="1" si="102"/>
        <v>0</v>
      </c>
      <c r="AZ186" s="137">
        <f t="shared" ca="1" si="109"/>
        <v>0</v>
      </c>
      <c r="BA186" s="137">
        <f t="shared" ca="1" si="109"/>
        <v>0</v>
      </c>
      <c r="BB186" s="137">
        <f t="shared" ca="1" si="109"/>
        <v>0</v>
      </c>
      <c r="BC186" s="137">
        <f t="shared" ca="1" si="109"/>
        <v>0</v>
      </c>
      <c r="BE186" s="137">
        <f t="shared" ca="1" si="107"/>
        <v>0</v>
      </c>
      <c r="BF186" s="137">
        <f t="shared" ca="1" si="107"/>
        <v>0</v>
      </c>
      <c r="BH186" s="137">
        <f t="shared" ca="1" si="100"/>
        <v>0</v>
      </c>
      <c r="BK186" s="243"/>
      <c r="BL186" s="243"/>
      <c r="BM186" s="244"/>
      <c r="BO186" s="220"/>
      <c r="BP186" s="220"/>
      <c r="BQ186" s="220"/>
      <c r="BR186" s="221"/>
      <c r="BS186" s="221"/>
      <c r="BT186" s="220"/>
      <c r="BU186" s="220"/>
      <c r="BV186" s="220"/>
      <c r="BW186" s="221"/>
      <c r="BX186" s="221"/>
      <c r="BY186" s="220"/>
      <c r="BZ186" s="220"/>
      <c r="CA186" s="220"/>
      <c r="CB186" s="221"/>
      <c r="CC186" s="221"/>
      <c r="CD186" s="220"/>
      <c r="CE186" s="220"/>
      <c r="CF186" s="220"/>
      <c r="CG186" s="221"/>
      <c r="CH186" s="221"/>
      <c r="CI186" s="223"/>
      <c r="CJ186" s="223"/>
      <c r="CK186" s="223"/>
      <c r="CL186" s="220"/>
      <c r="CM186" s="220"/>
      <c r="CN186" s="220"/>
      <c r="CO186" s="221"/>
      <c r="CP186" s="221"/>
      <c r="CQ186" s="220"/>
      <c r="CR186" s="220"/>
      <c r="CS186" s="220"/>
      <c r="CT186" s="221"/>
      <c r="CU186" s="221"/>
      <c r="CW186" s="219"/>
      <c r="CX186" s="221"/>
      <c r="CY186" s="219"/>
      <c r="CZ186" s="219"/>
      <c r="DA186" s="225"/>
      <c r="DB186" s="226"/>
      <c r="DC186" s="225">
        <f t="shared" si="101"/>
        <v>28.832999999999998</v>
      </c>
    </row>
    <row r="187" spans="4:107" ht="14.4" x14ac:dyDescent="0.3">
      <c r="D187" s="246"/>
      <c r="I187" s="168"/>
      <c r="K187" s="168"/>
      <c r="L187" s="168"/>
      <c r="M187" s="168"/>
      <c r="N187" s="168"/>
      <c r="O187" s="168"/>
      <c r="P187" s="168"/>
      <c r="Q187" s="168"/>
      <c r="S187" s="168"/>
      <c r="T187" s="168"/>
      <c r="X187" s="168"/>
      <c r="Y187" s="168"/>
      <c r="Z187" s="168"/>
      <c r="AA187" s="168"/>
      <c r="AC187" s="168"/>
      <c r="AG187" s="137" t="str">
        <f t="shared" ca="1" si="104"/>
        <v/>
      </c>
      <c r="AL187" s="137">
        <f t="shared" ca="1" si="108"/>
        <v>0</v>
      </c>
      <c r="AM187" s="168"/>
      <c r="AN187" s="137">
        <f t="shared" ca="1" si="106"/>
        <v>0</v>
      </c>
      <c r="AO187" s="137">
        <f t="shared" ca="1" si="106"/>
        <v>0</v>
      </c>
      <c r="AP187" s="137">
        <f t="shared" ca="1" si="106"/>
        <v>0</v>
      </c>
      <c r="AQ187" s="137">
        <f t="shared" ca="1" si="106"/>
        <v>0</v>
      </c>
      <c r="AR187" s="137">
        <f t="shared" ca="1" si="106"/>
        <v>0</v>
      </c>
      <c r="AS187" s="137">
        <f t="shared" ca="1" si="106"/>
        <v>0</v>
      </c>
      <c r="AT187" s="137">
        <f t="shared" ca="1" si="106"/>
        <v>0</v>
      </c>
      <c r="AU187" s="137">
        <f t="shared" ca="1" si="105"/>
        <v>0</v>
      </c>
      <c r="AV187" s="137">
        <f t="shared" ca="1" si="102"/>
        <v>0</v>
      </c>
      <c r="AW187" s="137">
        <f t="shared" ca="1" si="102"/>
        <v>0</v>
      </c>
      <c r="AX187" s="137">
        <f t="shared" ca="1" si="102"/>
        <v>0</v>
      </c>
      <c r="AZ187" s="137">
        <f t="shared" ca="1" si="109"/>
        <v>0</v>
      </c>
      <c r="BA187" s="137">
        <f t="shared" ca="1" si="109"/>
        <v>0</v>
      </c>
      <c r="BB187" s="137">
        <f t="shared" ca="1" si="109"/>
        <v>0</v>
      </c>
      <c r="BC187" s="137">
        <f t="shared" ca="1" si="109"/>
        <v>0</v>
      </c>
      <c r="BE187" s="137">
        <f t="shared" ca="1" si="107"/>
        <v>0</v>
      </c>
      <c r="BF187" s="137">
        <f t="shared" ca="1" si="107"/>
        <v>0</v>
      </c>
      <c r="BH187" s="137">
        <f t="shared" ca="1" si="100"/>
        <v>0</v>
      </c>
      <c r="BK187" s="243"/>
      <c r="BL187" s="243"/>
      <c r="BM187" s="244"/>
      <c r="BO187" s="220"/>
      <c r="BP187" s="220"/>
      <c r="BQ187" s="220"/>
      <c r="BR187" s="221"/>
      <c r="BS187" s="221"/>
      <c r="BT187" s="220"/>
      <c r="BU187" s="220"/>
      <c r="BV187" s="220"/>
      <c r="BW187" s="221"/>
      <c r="BX187" s="221"/>
      <c r="BY187" s="220"/>
      <c r="BZ187" s="220"/>
      <c r="CA187" s="220"/>
      <c r="CB187" s="221"/>
      <c r="CC187" s="221"/>
      <c r="CD187" s="220"/>
      <c r="CE187" s="220"/>
      <c r="CF187" s="220"/>
      <c r="CG187" s="221"/>
      <c r="CH187" s="221"/>
      <c r="CI187" s="223"/>
      <c r="CJ187" s="223"/>
      <c r="CK187" s="223"/>
      <c r="CL187" s="220"/>
      <c r="CM187" s="220"/>
      <c r="CN187" s="220"/>
      <c r="CO187" s="221"/>
      <c r="CP187" s="221"/>
      <c r="CQ187" s="220"/>
      <c r="CR187" s="220"/>
      <c r="CS187" s="220"/>
      <c r="CT187" s="221"/>
      <c r="CU187" s="221"/>
      <c r="CW187" s="219"/>
      <c r="CX187" s="221"/>
      <c r="CY187" s="219"/>
      <c r="CZ187" s="219"/>
      <c r="DA187" s="225"/>
      <c r="DB187" s="226"/>
      <c r="DC187" s="225">
        <f t="shared" si="101"/>
        <v>28.832999999999998</v>
      </c>
    </row>
    <row r="188" spans="4:107" ht="14.4" x14ac:dyDescent="0.3">
      <c r="D188" s="246"/>
      <c r="I188" s="168"/>
      <c r="K188" s="168"/>
      <c r="L188" s="168"/>
      <c r="M188" s="168"/>
      <c r="N188" s="168"/>
      <c r="O188" s="168"/>
      <c r="P188" s="168"/>
      <c r="Q188" s="168"/>
      <c r="S188" s="168"/>
      <c r="T188" s="168"/>
      <c r="X188" s="168"/>
      <c r="Y188" s="168"/>
      <c r="Z188" s="168"/>
      <c r="AA188" s="168"/>
      <c r="AC188" s="168"/>
      <c r="AG188" s="137" t="str">
        <f t="shared" ca="1" si="104"/>
        <v/>
      </c>
      <c r="AL188" s="137">
        <f t="shared" ca="1" si="108"/>
        <v>0</v>
      </c>
      <c r="AM188" s="168"/>
      <c r="AN188" s="137">
        <f t="shared" ca="1" si="106"/>
        <v>0</v>
      </c>
      <c r="AO188" s="137">
        <f t="shared" ca="1" si="106"/>
        <v>0</v>
      </c>
      <c r="AP188" s="137">
        <f t="shared" ca="1" si="106"/>
        <v>0</v>
      </c>
      <c r="AQ188" s="137">
        <f t="shared" ca="1" si="106"/>
        <v>0</v>
      </c>
      <c r="AR188" s="137">
        <f t="shared" ca="1" si="106"/>
        <v>0</v>
      </c>
      <c r="AS188" s="137">
        <f t="shared" ca="1" si="106"/>
        <v>0</v>
      </c>
      <c r="AT188" s="137">
        <f t="shared" ca="1" si="106"/>
        <v>0</v>
      </c>
      <c r="AU188" s="137">
        <f t="shared" ca="1" si="105"/>
        <v>0</v>
      </c>
      <c r="AV188" s="137">
        <f t="shared" ca="1" si="102"/>
        <v>0</v>
      </c>
      <c r="AW188" s="137">
        <f t="shared" ca="1" si="102"/>
        <v>0</v>
      </c>
      <c r="AX188" s="137">
        <f t="shared" ca="1" si="102"/>
        <v>0</v>
      </c>
      <c r="AZ188" s="137">
        <f t="shared" ca="1" si="109"/>
        <v>0</v>
      </c>
      <c r="BA188" s="137">
        <f t="shared" ca="1" si="109"/>
        <v>0</v>
      </c>
      <c r="BB188" s="137">
        <f t="shared" ca="1" si="109"/>
        <v>0</v>
      </c>
      <c r="BC188" s="137">
        <f t="shared" ca="1" si="109"/>
        <v>0</v>
      </c>
      <c r="BE188" s="137">
        <f t="shared" ca="1" si="107"/>
        <v>0</v>
      </c>
      <c r="BF188" s="137">
        <f t="shared" ca="1" si="107"/>
        <v>0</v>
      </c>
      <c r="BH188" s="137">
        <f t="shared" ca="1" si="100"/>
        <v>0</v>
      </c>
      <c r="BK188" s="243"/>
      <c r="BL188" s="243"/>
      <c r="BM188" s="244"/>
      <c r="BN188" s="219"/>
      <c r="BO188" s="220"/>
      <c r="BP188" s="220"/>
      <c r="BQ188" s="220"/>
      <c r="BR188" s="221"/>
      <c r="BS188" s="221"/>
      <c r="BT188" s="220"/>
      <c r="BU188" s="220"/>
      <c r="BV188" s="220"/>
      <c r="BW188" s="221"/>
      <c r="BX188" s="221"/>
      <c r="BY188" s="220"/>
      <c r="BZ188" s="220"/>
      <c r="CA188" s="220"/>
      <c r="CB188" s="221"/>
      <c r="CC188" s="221"/>
      <c r="CD188" s="220"/>
      <c r="CE188" s="220"/>
      <c r="CF188" s="220"/>
      <c r="CG188" s="221"/>
      <c r="CH188" s="221"/>
      <c r="CI188" s="223"/>
      <c r="CJ188" s="223"/>
      <c r="CK188" s="223"/>
      <c r="CL188" s="220"/>
      <c r="CM188" s="220"/>
      <c r="CN188" s="220"/>
      <c r="CO188" s="221"/>
      <c r="CP188" s="221"/>
      <c r="CQ188" s="220"/>
      <c r="CR188" s="220"/>
      <c r="CS188" s="220"/>
      <c r="CT188" s="221"/>
      <c r="CU188" s="221"/>
      <c r="CW188" s="219"/>
      <c r="CX188" s="221"/>
      <c r="CY188" s="219"/>
      <c r="CZ188" s="219"/>
      <c r="DA188" s="225"/>
      <c r="DB188" s="226"/>
      <c r="DC188" s="225">
        <f t="shared" si="101"/>
        <v>28.832999999999998</v>
      </c>
    </row>
    <row r="189" spans="4:107" ht="14.4" x14ac:dyDescent="0.3">
      <c r="D189" s="246"/>
      <c r="I189" s="168"/>
      <c r="K189" s="168"/>
      <c r="L189" s="168"/>
      <c r="M189" s="168"/>
      <c r="N189" s="168"/>
      <c r="O189" s="168"/>
      <c r="P189" s="168"/>
      <c r="Q189" s="168"/>
      <c r="S189" s="168"/>
      <c r="T189" s="168"/>
      <c r="X189" s="168"/>
      <c r="Y189" s="168"/>
      <c r="Z189" s="168"/>
      <c r="AA189" s="168"/>
      <c r="AC189" s="168"/>
      <c r="AG189" s="137" t="str">
        <f t="shared" ca="1" si="104"/>
        <v/>
      </c>
      <c r="AL189" s="137">
        <f t="shared" ca="1" si="108"/>
        <v>0</v>
      </c>
      <c r="AM189" s="168"/>
      <c r="AN189" s="137">
        <f t="shared" ca="1" si="106"/>
        <v>0</v>
      </c>
      <c r="AO189" s="137">
        <f t="shared" ca="1" si="106"/>
        <v>0</v>
      </c>
      <c r="AP189" s="137">
        <f t="shared" ca="1" si="106"/>
        <v>0</v>
      </c>
      <c r="AQ189" s="137">
        <f t="shared" ca="1" si="106"/>
        <v>0</v>
      </c>
      <c r="AR189" s="137">
        <f t="shared" ca="1" si="106"/>
        <v>0</v>
      </c>
      <c r="AS189" s="137">
        <f t="shared" ca="1" si="106"/>
        <v>0</v>
      </c>
      <c r="AT189" s="137">
        <f t="shared" ca="1" si="106"/>
        <v>0</v>
      </c>
      <c r="AU189" s="137">
        <f t="shared" ca="1" si="105"/>
        <v>0</v>
      </c>
      <c r="AV189" s="137">
        <f t="shared" ca="1" si="102"/>
        <v>0</v>
      </c>
      <c r="AW189" s="137">
        <f t="shared" ca="1" si="102"/>
        <v>0</v>
      </c>
      <c r="AX189" s="137">
        <f t="shared" ca="1" si="102"/>
        <v>0</v>
      </c>
      <c r="AZ189" s="137">
        <f t="shared" ca="1" si="109"/>
        <v>0</v>
      </c>
      <c r="BA189" s="137">
        <f t="shared" ca="1" si="109"/>
        <v>0</v>
      </c>
      <c r="BB189" s="137">
        <f t="shared" ca="1" si="109"/>
        <v>0</v>
      </c>
      <c r="BC189" s="137">
        <f t="shared" ca="1" si="109"/>
        <v>0</v>
      </c>
      <c r="BE189" s="137">
        <f t="shared" ca="1" si="107"/>
        <v>0</v>
      </c>
      <c r="BF189" s="137">
        <f t="shared" ca="1" si="107"/>
        <v>0</v>
      </c>
      <c r="BH189" s="137">
        <f t="shared" ca="1" si="100"/>
        <v>0</v>
      </c>
      <c r="BK189" s="243"/>
      <c r="BL189" s="243"/>
      <c r="BM189" s="244"/>
      <c r="BO189" s="220"/>
      <c r="BP189" s="220"/>
      <c r="BQ189" s="220"/>
      <c r="BR189" s="221"/>
      <c r="BS189" s="221"/>
      <c r="BT189" s="220"/>
      <c r="BU189" s="220"/>
      <c r="BV189" s="220"/>
      <c r="BW189" s="221"/>
      <c r="BX189" s="221"/>
      <c r="BY189" s="220"/>
      <c r="BZ189" s="220"/>
      <c r="CA189" s="220"/>
      <c r="CB189" s="221"/>
      <c r="CC189" s="221"/>
      <c r="CD189" s="220"/>
      <c r="CE189" s="220"/>
      <c r="CF189" s="220"/>
      <c r="CG189" s="221"/>
      <c r="CH189" s="221"/>
      <c r="CI189" s="223"/>
      <c r="CJ189" s="223"/>
      <c r="CK189" s="223"/>
      <c r="CL189" s="220"/>
      <c r="CM189" s="220"/>
      <c r="CN189" s="220"/>
      <c r="CO189" s="221"/>
      <c r="CP189" s="221"/>
      <c r="CQ189" s="220"/>
      <c r="CR189" s="220"/>
      <c r="CS189" s="220"/>
      <c r="CT189" s="221"/>
      <c r="CU189" s="221"/>
      <c r="CW189" s="219"/>
      <c r="CX189" s="221"/>
      <c r="CY189" s="219"/>
      <c r="CZ189" s="219"/>
      <c r="DA189" s="225"/>
      <c r="DB189" s="226"/>
      <c r="DC189" s="225">
        <f t="shared" si="101"/>
        <v>28.832999999999998</v>
      </c>
    </row>
    <row r="190" spans="4:107" ht="14.4" x14ac:dyDescent="0.3">
      <c r="D190" s="246"/>
      <c r="I190" s="168"/>
      <c r="K190" s="168"/>
      <c r="L190" s="168"/>
      <c r="M190" s="168"/>
      <c r="N190" s="168"/>
      <c r="O190" s="168"/>
      <c r="P190" s="168"/>
      <c r="Q190" s="168"/>
      <c r="S190" s="168"/>
      <c r="T190" s="168"/>
      <c r="X190" s="168"/>
      <c r="Y190" s="168"/>
      <c r="Z190" s="168"/>
      <c r="AA190" s="168"/>
      <c r="AC190" s="168"/>
      <c r="AG190" s="137" t="str">
        <f t="shared" ca="1" si="104"/>
        <v/>
      </c>
      <c r="AL190" s="137">
        <f t="shared" ca="1" si="108"/>
        <v>0</v>
      </c>
      <c r="AM190" s="168"/>
      <c r="AN190" s="137">
        <f t="shared" ca="1" si="106"/>
        <v>0</v>
      </c>
      <c r="AO190" s="137">
        <f t="shared" ca="1" si="106"/>
        <v>0</v>
      </c>
      <c r="AP190" s="137">
        <f t="shared" ca="1" si="106"/>
        <v>0</v>
      </c>
      <c r="AQ190" s="137">
        <f t="shared" ca="1" si="106"/>
        <v>0</v>
      </c>
      <c r="AR190" s="137">
        <f t="shared" ca="1" si="106"/>
        <v>0</v>
      </c>
      <c r="AS190" s="137">
        <f t="shared" ca="1" si="106"/>
        <v>0</v>
      </c>
      <c r="AT190" s="137">
        <f t="shared" ca="1" si="106"/>
        <v>0</v>
      </c>
      <c r="AU190" s="137">
        <f t="shared" ca="1" si="105"/>
        <v>0</v>
      </c>
      <c r="AV190" s="137">
        <f t="shared" ca="1" si="102"/>
        <v>0</v>
      </c>
      <c r="AW190" s="137">
        <f t="shared" ca="1" si="102"/>
        <v>0</v>
      </c>
      <c r="AX190" s="137">
        <f t="shared" ca="1" si="102"/>
        <v>0</v>
      </c>
      <c r="AZ190" s="137">
        <f t="shared" ca="1" si="109"/>
        <v>0</v>
      </c>
      <c r="BA190" s="137">
        <f t="shared" ca="1" si="109"/>
        <v>0</v>
      </c>
      <c r="BB190" s="137">
        <f t="shared" ca="1" si="109"/>
        <v>0</v>
      </c>
      <c r="BC190" s="137">
        <f t="shared" ca="1" si="109"/>
        <v>0</v>
      </c>
      <c r="BE190" s="137">
        <f t="shared" ca="1" si="107"/>
        <v>0</v>
      </c>
      <c r="BF190" s="137">
        <f t="shared" ca="1" si="107"/>
        <v>0</v>
      </c>
      <c r="BH190" s="137">
        <f t="shared" ca="1" si="100"/>
        <v>0</v>
      </c>
      <c r="BK190" s="243"/>
      <c r="BL190" s="243"/>
      <c r="BM190" s="244"/>
      <c r="BO190" s="220"/>
      <c r="BP190" s="220"/>
      <c r="BQ190" s="220"/>
      <c r="BR190" s="221"/>
      <c r="BS190" s="221"/>
      <c r="BT190" s="220"/>
      <c r="BU190" s="220"/>
      <c r="BV190" s="220"/>
      <c r="BW190" s="221"/>
      <c r="BX190" s="221"/>
      <c r="BY190" s="220"/>
      <c r="BZ190" s="220"/>
      <c r="CA190" s="220"/>
      <c r="CB190" s="221"/>
      <c r="CC190" s="221"/>
      <c r="CD190" s="220"/>
      <c r="CE190" s="220"/>
      <c r="CF190" s="220"/>
      <c r="CG190" s="221"/>
      <c r="CH190" s="221"/>
      <c r="CI190" s="223"/>
      <c r="CJ190" s="223"/>
      <c r="CK190" s="223"/>
      <c r="CL190" s="220"/>
      <c r="CM190" s="220"/>
      <c r="CN190" s="220"/>
      <c r="CO190" s="221"/>
      <c r="CP190" s="221"/>
      <c r="CQ190" s="220"/>
      <c r="CR190" s="220"/>
      <c r="CS190" s="220"/>
      <c r="CT190" s="221"/>
      <c r="CU190" s="221"/>
      <c r="CW190" s="219"/>
      <c r="CX190" s="221"/>
      <c r="CY190" s="219"/>
      <c r="CZ190" s="219"/>
      <c r="DA190" s="225"/>
      <c r="DB190" s="226"/>
      <c r="DC190" s="225">
        <f t="shared" si="101"/>
        <v>28.832999999999998</v>
      </c>
    </row>
    <row r="191" spans="4:107" ht="14.4" x14ac:dyDescent="0.3">
      <c r="D191" s="246"/>
      <c r="I191" s="168"/>
      <c r="K191" s="168"/>
      <c r="L191" s="168"/>
      <c r="M191" s="168"/>
      <c r="N191" s="168"/>
      <c r="O191" s="168"/>
      <c r="P191" s="168"/>
      <c r="Q191" s="168"/>
      <c r="S191" s="168"/>
      <c r="T191" s="168"/>
      <c r="X191" s="168"/>
      <c r="Y191" s="168"/>
      <c r="Z191" s="168"/>
      <c r="AA191" s="168"/>
      <c r="AC191" s="168"/>
      <c r="AG191" s="137" t="str">
        <f t="shared" ca="1" si="104"/>
        <v/>
      </c>
      <c r="AL191" s="137">
        <f t="shared" ca="1" si="108"/>
        <v>0</v>
      </c>
      <c r="AM191" s="168"/>
      <c r="AN191" s="137">
        <f t="shared" ca="1" si="106"/>
        <v>0</v>
      </c>
      <c r="AO191" s="137">
        <f t="shared" ca="1" si="106"/>
        <v>0</v>
      </c>
      <c r="AP191" s="137">
        <f t="shared" ca="1" si="106"/>
        <v>0</v>
      </c>
      <c r="AQ191" s="137">
        <f t="shared" ca="1" si="106"/>
        <v>0</v>
      </c>
      <c r="AR191" s="137">
        <f t="shared" ca="1" si="106"/>
        <v>0</v>
      </c>
      <c r="AS191" s="137">
        <f t="shared" ca="1" si="106"/>
        <v>0</v>
      </c>
      <c r="AT191" s="137">
        <f t="shared" ca="1" si="106"/>
        <v>0</v>
      </c>
      <c r="AU191" s="137">
        <f t="shared" ca="1" si="105"/>
        <v>0</v>
      </c>
      <c r="AV191" s="137">
        <f t="shared" ca="1" si="102"/>
        <v>0</v>
      </c>
      <c r="AW191" s="137">
        <f t="shared" ca="1" si="102"/>
        <v>0</v>
      </c>
      <c r="AX191" s="137">
        <f t="shared" ca="1" si="102"/>
        <v>0</v>
      </c>
      <c r="AZ191" s="137">
        <f t="shared" ca="1" si="109"/>
        <v>0</v>
      </c>
      <c r="BA191" s="137">
        <f t="shared" ca="1" si="109"/>
        <v>0</v>
      </c>
      <c r="BB191" s="137">
        <f t="shared" ca="1" si="109"/>
        <v>0</v>
      </c>
      <c r="BC191" s="137">
        <f t="shared" ca="1" si="109"/>
        <v>0</v>
      </c>
      <c r="BE191" s="137">
        <f t="shared" ca="1" si="107"/>
        <v>0</v>
      </c>
      <c r="BF191" s="137">
        <f t="shared" ca="1" si="107"/>
        <v>0</v>
      </c>
      <c r="BH191" s="137">
        <f t="shared" ca="1" si="100"/>
        <v>0</v>
      </c>
      <c r="BK191" s="243"/>
      <c r="BL191" s="243"/>
      <c r="BM191" s="244"/>
      <c r="BO191" s="220"/>
      <c r="BP191" s="220"/>
      <c r="BQ191" s="220"/>
      <c r="BR191" s="221"/>
      <c r="BS191" s="221"/>
      <c r="BT191" s="220"/>
      <c r="BU191" s="220"/>
      <c r="BV191" s="220"/>
      <c r="BW191" s="221"/>
      <c r="BX191" s="221"/>
      <c r="BY191" s="220"/>
      <c r="BZ191" s="220"/>
      <c r="CA191" s="220"/>
      <c r="CB191" s="221"/>
      <c r="CC191" s="221"/>
      <c r="CD191" s="220"/>
      <c r="CE191" s="220"/>
      <c r="CF191" s="220"/>
      <c r="CG191" s="221"/>
      <c r="CH191" s="221"/>
      <c r="CI191" s="223"/>
      <c r="CJ191" s="223"/>
      <c r="CK191" s="223"/>
      <c r="CL191" s="220"/>
      <c r="CM191" s="220"/>
      <c r="CN191" s="220"/>
      <c r="CO191" s="221"/>
      <c r="CP191" s="221"/>
      <c r="CQ191" s="220"/>
      <c r="CR191" s="220"/>
      <c r="CS191" s="220"/>
      <c r="CT191" s="221"/>
      <c r="CU191" s="221"/>
      <c r="CW191" s="219"/>
      <c r="CX191" s="221"/>
      <c r="CY191" s="219"/>
      <c r="CZ191" s="219"/>
      <c r="DA191" s="225"/>
      <c r="DB191" s="226"/>
      <c r="DC191" s="225">
        <f t="shared" si="101"/>
        <v>28.832999999999998</v>
      </c>
    </row>
    <row r="192" spans="4:107" ht="14.4" x14ac:dyDescent="0.3">
      <c r="D192" s="246"/>
      <c r="I192" s="168"/>
      <c r="K192" s="168"/>
      <c r="L192" s="168"/>
      <c r="M192" s="168"/>
      <c r="N192" s="168"/>
      <c r="O192" s="168"/>
      <c r="P192" s="168"/>
      <c r="Q192" s="168"/>
      <c r="S192" s="168"/>
      <c r="T192" s="168"/>
      <c r="X192" s="168"/>
      <c r="Y192" s="168"/>
      <c r="Z192" s="168"/>
      <c r="AA192" s="168"/>
      <c r="AC192" s="168"/>
      <c r="AG192" s="137" t="str">
        <f t="shared" ca="1" si="104"/>
        <v/>
      </c>
      <c r="AL192" s="137">
        <f t="shared" ca="1" si="108"/>
        <v>0</v>
      </c>
      <c r="AM192" s="168"/>
      <c r="AN192" s="137">
        <f t="shared" ca="1" si="106"/>
        <v>0</v>
      </c>
      <c r="AO192" s="137">
        <f t="shared" ca="1" si="106"/>
        <v>0</v>
      </c>
      <c r="AP192" s="137">
        <f t="shared" ca="1" si="106"/>
        <v>0</v>
      </c>
      <c r="AQ192" s="137">
        <f t="shared" ca="1" si="106"/>
        <v>0</v>
      </c>
      <c r="AR192" s="137">
        <f t="shared" ca="1" si="106"/>
        <v>0</v>
      </c>
      <c r="AS192" s="137">
        <f t="shared" ca="1" si="106"/>
        <v>0</v>
      </c>
      <c r="AT192" s="137">
        <f t="shared" ca="1" si="106"/>
        <v>0</v>
      </c>
      <c r="AU192" s="137">
        <f t="shared" ca="1" si="105"/>
        <v>0</v>
      </c>
      <c r="AV192" s="137">
        <f t="shared" ca="1" si="102"/>
        <v>0</v>
      </c>
      <c r="AW192" s="137">
        <f t="shared" ca="1" si="102"/>
        <v>0</v>
      </c>
      <c r="AX192" s="137">
        <f t="shared" ca="1" si="102"/>
        <v>0</v>
      </c>
      <c r="AZ192" s="137">
        <f t="shared" ca="1" si="109"/>
        <v>0</v>
      </c>
      <c r="BA192" s="137">
        <f t="shared" ca="1" si="109"/>
        <v>0</v>
      </c>
      <c r="BB192" s="137">
        <f t="shared" ca="1" si="109"/>
        <v>0</v>
      </c>
      <c r="BC192" s="137">
        <f t="shared" ca="1" si="109"/>
        <v>0</v>
      </c>
      <c r="BE192" s="137">
        <f t="shared" ca="1" si="107"/>
        <v>0</v>
      </c>
      <c r="BF192" s="137">
        <f t="shared" ca="1" si="107"/>
        <v>0</v>
      </c>
      <c r="BH192" s="137">
        <f t="shared" ca="1" si="100"/>
        <v>0</v>
      </c>
      <c r="BK192" s="243"/>
      <c r="BL192" s="243"/>
      <c r="BM192" s="244"/>
      <c r="BO192" s="220"/>
      <c r="BP192" s="220"/>
      <c r="BQ192" s="220"/>
      <c r="BR192" s="221"/>
      <c r="BS192" s="221"/>
      <c r="BT192" s="220"/>
      <c r="BU192" s="220"/>
      <c r="BV192" s="220"/>
      <c r="BW192" s="221"/>
      <c r="BX192" s="221"/>
      <c r="BY192" s="220"/>
      <c r="BZ192" s="220"/>
      <c r="CA192" s="220"/>
      <c r="CB192" s="221"/>
      <c r="CC192" s="221"/>
      <c r="CD192" s="220"/>
      <c r="CE192" s="220"/>
      <c r="CF192" s="220"/>
      <c r="CG192" s="221"/>
      <c r="CH192" s="221"/>
      <c r="CI192" s="223"/>
      <c r="CJ192" s="223"/>
      <c r="CK192" s="223"/>
      <c r="CL192" s="220"/>
      <c r="CM192" s="220"/>
      <c r="CN192" s="220"/>
      <c r="CO192" s="221"/>
      <c r="CP192" s="221"/>
      <c r="CQ192" s="220"/>
      <c r="CR192" s="220"/>
      <c r="CS192" s="220"/>
      <c r="CT192" s="221"/>
      <c r="CU192" s="221"/>
      <c r="CW192" s="219"/>
      <c r="CX192" s="221"/>
      <c r="CY192" s="219"/>
      <c r="CZ192" s="219"/>
      <c r="DA192" s="225"/>
      <c r="DB192" s="226"/>
      <c r="DC192" s="225">
        <f t="shared" si="101"/>
        <v>28.832999999999998</v>
      </c>
    </row>
    <row r="193" spans="4:107" ht="14.4" x14ac:dyDescent="0.3">
      <c r="D193" s="246"/>
      <c r="I193" s="168"/>
      <c r="K193" s="168"/>
      <c r="L193" s="168"/>
      <c r="M193" s="168"/>
      <c r="N193" s="168"/>
      <c r="O193" s="168"/>
      <c r="P193" s="168"/>
      <c r="Q193" s="168"/>
      <c r="S193" s="168"/>
      <c r="T193" s="168"/>
      <c r="X193" s="168"/>
      <c r="Y193" s="168"/>
      <c r="Z193" s="168"/>
      <c r="AA193" s="168"/>
      <c r="AC193" s="168"/>
      <c r="AG193" s="137" t="str">
        <f t="shared" ca="1" si="104"/>
        <v/>
      </c>
      <c r="AL193" s="137">
        <f t="shared" ca="1" si="108"/>
        <v>0</v>
      </c>
      <c r="AM193" s="168"/>
      <c r="AN193" s="137">
        <f t="shared" ca="1" si="106"/>
        <v>0</v>
      </c>
      <c r="AO193" s="137">
        <f t="shared" ca="1" si="106"/>
        <v>0</v>
      </c>
      <c r="AP193" s="137">
        <f t="shared" ca="1" si="106"/>
        <v>0</v>
      </c>
      <c r="AQ193" s="137">
        <f t="shared" ca="1" si="106"/>
        <v>0</v>
      </c>
      <c r="AR193" s="137">
        <f t="shared" ca="1" si="106"/>
        <v>0</v>
      </c>
      <c r="AS193" s="137">
        <f t="shared" ca="1" si="106"/>
        <v>0</v>
      </c>
      <c r="AT193" s="137">
        <f t="shared" ca="1" si="106"/>
        <v>0</v>
      </c>
      <c r="AU193" s="137">
        <f t="shared" ca="1" si="105"/>
        <v>0</v>
      </c>
      <c r="AV193" s="137">
        <f t="shared" ca="1" si="102"/>
        <v>0</v>
      </c>
      <c r="AW193" s="137">
        <f t="shared" ca="1" si="102"/>
        <v>0</v>
      </c>
      <c r="AX193" s="137">
        <f t="shared" ca="1" si="102"/>
        <v>0</v>
      </c>
      <c r="AZ193" s="137">
        <f t="shared" ca="1" si="109"/>
        <v>0</v>
      </c>
      <c r="BA193" s="137">
        <f t="shared" ca="1" si="109"/>
        <v>0</v>
      </c>
      <c r="BB193" s="137">
        <f t="shared" ca="1" si="109"/>
        <v>0</v>
      </c>
      <c r="BC193" s="137">
        <f t="shared" ca="1" si="109"/>
        <v>0</v>
      </c>
      <c r="BE193" s="137">
        <f t="shared" ca="1" si="107"/>
        <v>0</v>
      </c>
      <c r="BF193" s="137">
        <f t="shared" ca="1" si="107"/>
        <v>0</v>
      </c>
      <c r="BH193" s="137">
        <f t="shared" ca="1" si="100"/>
        <v>0</v>
      </c>
      <c r="BK193" s="243"/>
      <c r="BL193" s="243"/>
      <c r="BM193" s="244"/>
      <c r="BO193" s="220"/>
      <c r="BP193" s="220"/>
      <c r="BQ193" s="220"/>
      <c r="BR193" s="221"/>
      <c r="BS193" s="221"/>
      <c r="BT193" s="220"/>
      <c r="BU193" s="220"/>
      <c r="BV193" s="220"/>
      <c r="BW193" s="221"/>
      <c r="BX193" s="221"/>
      <c r="BY193" s="220"/>
      <c r="BZ193" s="220"/>
      <c r="CA193" s="220"/>
      <c r="CB193" s="221"/>
      <c r="CC193" s="221"/>
      <c r="CD193" s="220"/>
      <c r="CE193" s="220"/>
      <c r="CF193" s="220"/>
      <c r="CG193" s="221"/>
      <c r="CH193" s="221"/>
      <c r="CI193" s="223"/>
      <c r="CJ193" s="223"/>
      <c r="CK193" s="223"/>
      <c r="CL193" s="220"/>
      <c r="CM193" s="220"/>
      <c r="CN193" s="220"/>
      <c r="CO193" s="221"/>
      <c r="CP193" s="221"/>
      <c r="CQ193" s="220"/>
      <c r="CR193" s="220"/>
      <c r="CS193" s="220"/>
      <c r="CT193" s="221"/>
      <c r="CU193" s="221"/>
      <c r="CW193" s="219"/>
      <c r="CX193" s="221"/>
      <c r="CY193" s="219"/>
      <c r="CZ193" s="219"/>
      <c r="DA193" s="225"/>
      <c r="DB193" s="226"/>
      <c r="DC193" s="225">
        <f t="shared" si="101"/>
        <v>28.832999999999998</v>
      </c>
    </row>
    <row r="194" spans="4:107" ht="14.4" x14ac:dyDescent="0.3">
      <c r="D194" s="246"/>
      <c r="I194" s="168"/>
      <c r="K194" s="168"/>
      <c r="L194" s="168"/>
      <c r="M194" s="168"/>
      <c r="N194" s="168"/>
      <c r="O194" s="168"/>
      <c r="P194" s="168"/>
      <c r="Q194" s="168"/>
      <c r="S194" s="168"/>
      <c r="T194" s="168"/>
      <c r="X194" s="168"/>
      <c r="Y194" s="168"/>
      <c r="Z194" s="168"/>
      <c r="AA194" s="168"/>
      <c r="AC194" s="168"/>
      <c r="AG194" s="137" t="str">
        <f t="shared" ca="1" si="104"/>
        <v/>
      </c>
      <c r="AL194" s="137">
        <f t="shared" ca="1" si="108"/>
        <v>0</v>
      </c>
      <c r="AM194" s="168"/>
      <c r="AN194" s="137">
        <f t="shared" ca="1" si="106"/>
        <v>0</v>
      </c>
      <c r="AO194" s="137">
        <f t="shared" ca="1" si="106"/>
        <v>0</v>
      </c>
      <c r="AP194" s="137">
        <f t="shared" ca="1" si="106"/>
        <v>0</v>
      </c>
      <c r="AQ194" s="137">
        <f t="shared" ca="1" si="106"/>
        <v>0</v>
      </c>
      <c r="AR194" s="137">
        <f t="shared" ca="1" si="106"/>
        <v>0</v>
      </c>
      <c r="AS194" s="137">
        <f t="shared" ca="1" si="106"/>
        <v>0</v>
      </c>
      <c r="AT194" s="137">
        <f t="shared" ca="1" si="106"/>
        <v>0</v>
      </c>
      <c r="AU194" s="137">
        <f t="shared" ca="1" si="105"/>
        <v>0</v>
      </c>
      <c r="AV194" s="137">
        <f t="shared" ca="1" si="102"/>
        <v>0</v>
      </c>
      <c r="AW194" s="137">
        <f t="shared" ca="1" si="102"/>
        <v>0</v>
      </c>
      <c r="AX194" s="137">
        <f t="shared" ca="1" si="102"/>
        <v>0</v>
      </c>
      <c r="AZ194" s="137">
        <f t="shared" ca="1" si="109"/>
        <v>0</v>
      </c>
      <c r="BA194" s="137">
        <f t="shared" ca="1" si="109"/>
        <v>0</v>
      </c>
      <c r="BB194" s="137">
        <f t="shared" ca="1" si="109"/>
        <v>0</v>
      </c>
      <c r="BC194" s="137">
        <f t="shared" ca="1" si="109"/>
        <v>0</v>
      </c>
      <c r="BE194" s="137">
        <f t="shared" ca="1" si="107"/>
        <v>0</v>
      </c>
      <c r="BF194" s="137">
        <f t="shared" ca="1" si="107"/>
        <v>0</v>
      </c>
      <c r="BH194" s="137">
        <f t="shared" ca="1" si="100"/>
        <v>0</v>
      </c>
      <c r="BK194" s="243"/>
      <c r="BL194" s="243"/>
      <c r="BM194" s="244"/>
      <c r="BN194" s="231"/>
      <c r="BO194" s="220"/>
      <c r="BP194" s="220"/>
      <c r="BQ194" s="220"/>
      <c r="BR194" s="221"/>
      <c r="BS194" s="221"/>
      <c r="BT194" s="220"/>
      <c r="BU194" s="220"/>
      <c r="BV194" s="220"/>
      <c r="BW194" s="221"/>
      <c r="BX194" s="221"/>
      <c r="BY194" s="220"/>
      <c r="BZ194" s="220"/>
      <c r="CA194" s="220"/>
      <c r="CB194" s="221"/>
      <c r="CC194" s="221"/>
      <c r="CD194" s="220"/>
      <c r="CE194" s="220"/>
      <c r="CF194" s="220"/>
      <c r="CG194" s="221"/>
      <c r="CH194" s="221"/>
      <c r="CI194" s="223"/>
      <c r="CJ194" s="223"/>
      <c r="CK194" s="223"/>
      <c r="CL194" s="220"/>
      <c r="CM194" s="220"/>
      <c r="CN194" s="220"/>
      <c r="CO194" s="221"/>
      <c r="CP194" s="221"/>
      <c r="CQ194" s="220"/>
      <c r="CR194" s="220"/>
      <c r="CS194" s="220"/>
      <c r="CT194" s="221"/>
      <c r="CU194" s="221"/>
      <c r="CW194" s="219"/>
      <c r="CX194" s="221"/>
      <c r="CY194" s="219"/>
      <c r="CZ194" s="219"/>
      <c r="DA194" s="225"/>
      <c r="DB194" s="226"/>
      <c r="DC194" s="225">
        <f t="shared" si="101"/>
        <v>28.832999999999998</v>
      </c>
    </row>
    <row r="195" spans="4:107" ht="14.4" x14ac:dyDescent="0.3">
      <c r="D195" s="246"/>
      <c r="I195" s="168"/>
      <c r="K195" s="168"/>
      <c r="L195" s="168"/>
      <c r="M195" s="168"/>
      <c r="N195" s="168"/>
      <c r="O195" s="168"/>
      <c r="P195" s="168"/>
      <c r="Q195" s="168"/>
      <c r="S195" s="168"/>
      <c r="T195" s="168"/>
      <c r="X195" s="168"/>
      <c r="Y195" s="168"/>
      <c r="Z195" s="168"/>
      <c r="AA195" s="168"/>
      <c r="AC195" s="168"/>
      <c r="AG195" s="137" t="str">
        <f t="shared" ca="1" si="104"/>
        <v/>
      </c>
      <c r="AL195" s="137">
        <f t="shared" ca="1" si="108"/>
        <v>0</v>
      </c>
      <c r="AM195" s="168"/>
      <c r="AN195" s="137">
        <f t="shared" ca="1" si="106"/>
        <v>0</v>
      </c>
      <c r="AO195" s="137">
        <f t="shared" ca="1" si="106"/>
        <v>0</v>
      </c>
      <c r="AP195" s="137">
        <f t="shared" ca="1" si="106"/>
        <v>0</v>
      </c>
      <c r="AQ195" s="137">
        <f t="shared" ca="1" si="106"/>
        <v>0</v>
      </c>
      <c r="AR195" s="137">
        <f t="shared" ca="1" si="106"/>
        <v>0</v>
      </c>
      <c r="AS195" s="137">
        <f t="shared" ca="1" si="106"/>
        <v>0</v>
      </c>
      <c r="AT195" s="137">
        <f t="shared" ca="1" si="106"/>
        <v>0</v>
      </c>
      <c r="AU195" s="137">
        <f t="shared" ca="1" si="105"/>
        <v>0</v>
      </c>
      <c r="AV195" s="137">
        <f t="shared" ca="1" si="102"/>
        <v>0</v>
      </c>
      <c r="AW195" s="137">
        <f t="shared" ca="1" si="102"/>
        <v>0</v>
      </c>
      <c r="AX195" s="137">
        <f t="shared" ca="1" si="102"/>
        <v>0</v>
      </c>
      <c r="AZ195" s="137">
        <f t="shared" ca="1" si="109"/>
        <v>0</v>
      </c>
      <c r="BA195" s="137">
        <f t="shared" ca="1" si="109"/>
        <v>0</v>
      </c>
      <c r="BB195" s="137">
        <f t="shared" ca="1" si="109"/>
        <v>0</v>
      </c>
      <c r="BC195" s="137">
        <f t="shared" ca="1" si="109"/>
        <v>0</v>
      </c>
      <c r="BE195" s="137">
        <f t="shared" ca="1" si="107"/>
        <v>0</v>
      </c>
      <c r="BF195" s="137">
        <f t="shared" ca="1" si="107"/>
        <v>0</v>
      </c>
      <c r="BH195" s="137">
        <f t="shared" ca="1" si="100"/>
        <v>0</v>
      </c>
      <c r="BK195" s="243"/>
      <c r="BL195" s="243"/>
      <c r="BM195" s="244"/>
      <c r="BN195" s="231"/>
      <c r="BO195" s="220"/>
      <c r="BP195" s="220"/>
      <c r="BQ195" s="220"/>
      <c r="BR195" s="221"/>
      <c r="BS195" s="221"/>
      <c r="BT195" s="220"/>
      <c r="BU195" s="220"/>
      <c r="BV195" s="220"/>
      <c r="BW195" s="221"/>
      <c r="BX195" s="221"/>
      <c r="BY195" s="220"/>
      <c r="BZ195" s="220"/>
      <c r="CA195" s="220"/>
      <c r="CB195" s="221"/>
      <c r="CC195" s="221"/>
      <c r="CD195" s="220"/>
      <c r="CE195" s="220"/>
      <c r="CF195" s="220"/>
      <c r="CG195" s="221"/>
      <c r="CH195" s="221"/>
      <c r="CI195" s="223"/>
      <c r="CJ195" s="223"/>
      <c r="CK195" s="223"/>
      <c r="CL195" s="220"/>
      <c r="CM195" s="220"/>
      <c r="CN195" s="220"/>
      <c r="CO195" s="221"/>
      <c r="CP195" s="221"/>
      <c r="CQ195" s="220"/>
      <c r="CR195" s="220"/>
      <c r="CS195" s="220"/>
      <c r="CT195" s="221"/>
      <c r="CU195" s="221"/>
      <c r="CW195" s="219"/>
      <c r="CX195" s="221"/>
      <c r="CY195" s="219"/>
      <c r="CZ195" s="219"/>
      <c r="DA195" s="225"/>
      <c r="DB195" s="226"/>
      <c r="DC195" s="225">
        <f t="shared" si="101"/>
        <v>28.832999999999998</v>
      </c>
    </row>
    <row r="196" spans="4:107" ht="14.4" x14ac:dyDescent="0.3">
      <c r="D196" s="246"/>
      <c r="I196" s="168"/>
      <c r="K196" s="168"/>
      <c r="L196" s="168"/>
      <c r="M196" s="168"/>
      <c r="N196" s="168"/>
      <c r="O196" s="168"/>
      <c r="P196" s="168"/>
      <c r="Q196" s="168"/>
      <c r="S196" s="168"/>
      <c r="T196" s="168"/>
      <c r="X196" s="168"/>
      <c r="Y196" s="168"/>
      <c r="Z196" s="168"/>
      <c r="AA196" s="168"/>
      <c r="AC196" s="168"/>
      <c r="AG196" s="137" t="str">
        <f t="shared" ca="1" si="104"/>
        <v/>
      </c>
      <c r="AL196" s="137">
        <f t="shared" ca="1" si="108"/>
        <v>0</v>
      </c>
      <c r="AM196" s="168"/>
      <c r="AN196" s="137">
        <f t="shared" ca="1" si="106"/>
        <v>0</v>
      </c>
      <c r="AO196" s="137">
        <f t="shared" ca="1" si="106"/>
        <v>0</v>
      </c>
      <c r="AP196" s="137">
        <f t="shared" ca="1" si="106"/>
        <v>0</v>
      </c>
      <c r="AQ196" s="137">
        <f t="shared" ca="1" si="106"/>
        <v>0</v>
      </c>
      <c r="AR196" s="137">
        <f t="shared" ca="1" si="106"/>
        <v>0</v>
      </c>
      <c r="AS196" s="137">
        <f t="shared" ca="1" si="106"/>
        <v>0</v>
      </c>
      <c r="AT196" s="137">
        <f t="shared" ca="1" si="106"/>
        <v>0</v>
      </c>
      <c r="AU196" s="137">
        <f t="shared" ca="1" si="105"/>
        <v>0</v>
      </c>
      <c r="AV196" s="137">
        <f t="shared" ca="1" si="102"/>
        <v>0</v>
      </c>
      <c r="AW196" s="137">
        <f t="shared" ca="1" si="102"/>
        <v>0</v>
      </c>
      <c r="AX196" s="137">
        <f t="shared" ca="1" si="102"/>
        <v>0</v>
      </c>
      <c r="AZ196" s="137">
        <f t="shared" ca="1" si="109"/>
        <v>0</v>
      </c>
      <c r="BA196" s="137">
        <f t="shared" ca="1" si="109"/>
        <v>0</v>
      </c>
      <c r="BB196" s="137">
        <f t="shared" ca="1" si="109"/>
        <v>0</v>
      </c>
      <c r="BC196" s="137">
        <f t="shared" ca="1" si="109"/>
        <v>0</v>
      </c>
      <c r="BE196" s="137">
        <f t="shared" ca="1" si="107"/>
        <v>0</v>
      </c>
      <c r="BF196" s="137">
        <f t="shared" ca="1" si="107"/>
        <v>0</v>
      </c>
      <c r="BH196" s="137">
        <f t="shared" ca="1" si="100"/>
        <v>0</v>
      </c>
      <c r="BK196" s="243"/>
      <c r="BL196" s="243"/>
      <c r="BM196" s="244"/>
      <c r="BO196" s="220"/>
      <c r="BP196" s="220"/>
      <c r="BQ196" s="220"/>
      <c r="BR196" s="221"/>
      <c r="BS196" s="221"/>
      <c r="BT196" s="220"/>
      <c r="BU196" s="220"/>
      <c r="BV196" s="220"/>
      <c r="BW196" s="221"/>
      <c r="BX196" s="221"/>
      <c r="BY196" s="220"/>
      <c r="BZ196" s="220"/>
      <c r="CA196" s="220"/>
      <c r="CB196" s="221"/>
      <c r="CC196" s="221"/>
      <c r="CD196" s="220"/>
      <c r="CE196" s="220"/>
      <c r="CF196" s="220"/>
      <c r="CG196" s="221"/>
      <c r="CH196" s="221"/>
      <c r="CI196" s="223"/>
      <c r="CJ196" s="223"/>
      <c r="CK196" s="223"/>
      <c r="CL196" s="220"/>
      <c r="CM196" s="220"/>
      <c r="CN196" s="220"/>
      <c r="CO196" s="221"/>
      <c r="CP196" s="221"/>
      <c r="CQ196" s="220"/>
      <c r="CR196" s="220"/>
      <c r="CS196" s="220"/>
      <c r="CT196" s="221"/>
      <c r="CU196" s="221"/>
      <c r="CW196" s="219"/>
      <c r="CX196" s="221"/>
      <c r="CY196" s="219"/>
      <c r="CZ196" s="219"/>
      <c r="DA196" s="225"/>
      <c r="DB196" s="226"/>
      <c r="DC196" s="225">
        <f t="shared" si="101"/>
        <v>28.832999999999998</v>
      </c>
    </row>
    <row r="197" spans="4:107" ht="14.4" x14ac:dyDescent="0.3">
      <c r="D197" s="246"/>
      <c r="I197" s="168"/>
      <c r="K197" s="168"/>
      <c r="L197" s="168"/>
      <c r="M197" s="168"/>
      <c r="N197" s="168"/>
      <c r="O197" s="168"/>
      <c r="P197" s="168"/>
      <c r="Q197" s="168"/>
      <c r="S197" s="168"/>
      <c r="T197" s="168"/>
      <c r="X197" s="168"/>
      <c r="Y197" s="168"/>
      <c r="Z197" s="168"/>
      <c r="AA197" s="168"/>
      <c r="AC197" s="168"/>
      <c r="AG197" s="137" t="str">
        <f t="shared" ca="1" si="104"/>
        <v/>
      </c>
      <c r="AL197" s="137">
        <f t="shared" ca="1" si="108"/>
        <v>0</v>
      </c>
      <c r="AM197" s="168"/>
      <c r="AN197" s="137">
        <f t="shared" ca="1" si="106"/>
        <v>0</v>
      </c>
      <c r="AO197" s="137">
        <f t="shared" ca="1" si="106"/>
        <v>0</v>
      </c>
      <c r="AP197" s="137">
        <f t="shared" ca="1" si="106"/>
        <v>0</v>
      </c>
      <c r="AQ197" s="137">
        <f t="shared" ca="1" si="106"/>
        <v>0</v>
      </c>
      <c r="AR197" s="137">
        <f t="shared" ca="1" si="106"/>
        <v>0</v>
      </c>
      <c r="AS197" s="137">
        <f t="shared" ca="1" si="106"/>
        <v>0</v>
      </c>
      <c r="AT197" s="137">
        <f t="shared" ca="1" si="106"/>
        <v>0</v>
      </c>
      <c r="AU197" s="137">
        <f t="shared" ca="1" si="105"/>
        <v>0</v>
      </c>
      <c r="AV197" s="137">
        <f t="shared" ca="1" si="102"/>
        <v>0</v>
      </c>
      <c r="AW197" s="137">
        <f t="shared" ca="1" si="102"/>
        <v>0</v>
      </c>
      <c r="AX197" s="137">
        <f t="shared" ca="1" si="102"/>
        <v>0</v>
      </c>
      <c r="AZ197" s="137">
        <f t="shared" ca="1" si="109"/>
        <v>0</v>
      </c>
      <c r="BA197" s="137">
        <f t="shared" ca="1" si="109"/>
        <v>0</v>
      </c>
      <c r="BB197" s="137">
        <f t="shared" ca="1" si="109"/>
        <v>0</v>
      </c>
      <c r="BC197" s="137">
        <f t="shared" ca="1" si="109"/>
        <v>0</v>
      </c>
      <c r="BE197" s="137">
        <f t="shared" ca="1" si="107"/>
        <v>0</v>
      </c>
      <c r="BF197" s="137">
        <f t="shared" ca="1" si="107"/>
        <v>0</v>
      </c>
      <c r="BH197" s="137">
        <f t="shared" ca="1" si="100"/>
        <v>0</v>
      </c>
      <c r="BK197" s="243"/>
      <c r="BL197" s="243"/>
      <c r="BM197" s="244"/>
      <c r="BO197" s="220"/>
      <c r="BP197" s="220"/>
      <c r="BQ197" s="220"/>
      <c r="BR197" s="221"/>
      <c r="BS197" s="221"/>
      <c r="BT197" s="220"/>
      <c r="BU197" s="220"/>
      <c r="BV197" s="220"/>
      <c r="BW197" s="221"/>
      <c r="BX197" s="221"/>
      <c r="BY197" s="220"/>
      <c r="BZ197" s="220"/>
      <c r="CA197" s="220"/>
      <c r="CB197" s="221"/>
      <c r="CC197" s="221"/>
      <c r="CD197" s="220"/>
      <c r="CE197" s="220"/>
      <c r="CF197" s="220"/>
      <c r="CG197" s="221"/>
      <c r="CH197" s="221"/>
      <c r="CI197" s="223"/>
      <c r="CJ197" s="223"/>
      <c r="CK197" s="223"/>
      <c r="CL197" s="220"/>
      <c r="CM197" s="220"/>
      <c r="CN197" s="220"/>
      <c r="CO197" s="221"/>
      <c r="CP197" s="221"/>
      <c r="CQ197" s="220"/>
      <c r="CR197" s="220"/>
      <c r="CS197" s="220"/>
      <c r="CT197" s="221"/>
      <c r="CU197" s="221"/>
      <c r="CW197" s="219"/>
      <c r="CX197" s="221"/>
      <c r="CY197" s="219"/>
      <c r="CZ197" s="219"/>
      <c r="DA197" s="225"/>
      <c r="DB197" s="226"/>
      <c r="DC197" s="225">
        <f t="shared" si="101"/>
        <v>28.832999999999998</v>
      </c>
    </row>
    <row r="198" spans="4:107" ht="14.4" x14ac:dyDescent="0.3">
      <c r="D198" s="246"/>
      <c r="I198" s="168"/>
      <c r="K198" s="168"/>
      <c r="L198" s="168"/>
      <c r="M198" s="168"/>
      <c r="N198" s="168"/>
      <c r="O198" s="168"/>
      <c r="P198" s="168"/>
      <c r="Q198" s="168"/>
      <c r="S198" s="168"/>
      <c r="T198" s="168"/>
      <c r="X198" s="168"/>
      <c r="Y198" s="168"/>
      <c r="Z198" s="168"/>
      <c r="AA198" s="168"/>
      <c r="AC198" s="168"/>
      <c r="AG198" s="137" t="str">
        <f t="shared" ca="1" si="104"/>
        <v/>
      </c>
      <c r="AL198" s="137">
        <f t="shared" ca="1" si="108"/>
        <v>0</v>
      </c>
      <c r="AM198" s="168"/>
      <c r="AN198" s="137">
        <f t="shared" ca="1" si="106"/>
        <v>0</v>
      </c>
      <c r="AO198" s="137">
        <f t="shared" ca="1" si="106"/>
        <v>0</v>
      </c>
      <c r="AP198" s="137">
        <f t="shared" ca="1" si="106"/>
        <v>0</v>
      </c>
      <c r="AQ198" s="137">
        <f t="shared" ca="1" si="106"/>
        <v>0</v>
      </c>
      <c r="AR198" s="137">
        <f t="shared" ca="1" si="106"/>
        <v>0</v>
      </c>
      <c r="AS198" s="137">
        <f t="shared" ca="1" si="106"/>
        <v>0</v>
      </c>
      <c r="AT198" s="137">
        <f t="shared" ca="1" si="106"/>
        <v>0</v>
      </c>
      <c r="AU198" s="137">
        <f t="shared" ca="1" si="105"/>
        <v>0</v>
      </c>
      <c r="AV198" s="137">
        <f t="shared" ca="1" si="102"/>
        <v>0</v>
      </c>
      <c r="AW198" s="137">
        <f t="shared" ca="1" si="102"/>
        <v>0</v>
      </c>
      <c r="AX198" s="137">
        <f t="shared" ca="1" si="102"/>
        <v>0</v>
      </c>
      <c r="AZ198" s="137">
        <f t="shared" ca="1" si="109"/>
        <v>0</v>
      </c>
      <c r="BA198" s="137">
        <f t="shared" ca="1" si="109"/>
        <v>0</v>
      </c>
      <c r="BB198" s="137">
        <f t="shared" ca="1" si="109"/>
        <v>0</v>
      </c>
      <c r="BC198" s="137">
        <f t="shared" ca="1" si="109"/>
        <v>0</v>
      </c>
      <c r="BE198" s="137">
        <f t="shared" ca="1" si="107"/>
        <v>0</v>
      </c>
      <c r="BF198" s="137">
        <f t="shared" ca="1" si="107"/>
        <v>0</v>
      </c>
      <c r="BH198" s="137">
        <f t="shared" ca="1" si="100"/>
        <v>0</v>
      </c>
      <c r="BK198" s="243"/>
      <c r="BL198" s="243"/>
      <c r="BM198" s="244"/>
      <c r="BO198" s="220"/>
      <c r="BP198" s="220"/>
      <c r="BQ198" s="220"/>
      <c r="BR198" s="221"/>
      <c r="BS198" s="221"/>
      <c r="BT198" s="220"/>
      <c r="BU198" s="220"/>
      <c r="BV198" s="220"/>
      <c r="BW198" s="221"/>
      <c r="BX198" s="221"/>
      <c r="BY198" s="220"/>
      <c r="BZ198" s="220"/>
      <c r="CA198" s="220"/>
      <c r="CB198" s="221"/>
      <c r="CC198" s="221"/>
      <c r="CD198" s="220"/>
      <c r="CE198" s="220"/>
      <c r="CF198" s="220"/>
      <c r="CG198" s="221"/>
      <c r="CH198" s="221"/>
      <c r="CI198" s="223"/>
      <c r="CJ198" s="223"/>
      <c r="CK198" s="223"/>
      <c r="CL198" s="220"/>
      <c r="CM198" s="220"/>
      <c r="CN198" s="220"/>
      <c r="CO198" s="221"/>
      <c r="CP198" s="221"/>
      <c r="CQ198" s="220"/>
      <c r="CR198" s="220"/>
      <c r="CS198" s="220"/>
      <c r="CT198" s="221"/>
      <c r="CU198" s="221"/>
      <c r="CW198" s="219"/>
      <c r="CX198" s="221"/>
      <c r="CY198" s="219"/>
      <c r="CZ198" s="219"/>
      <c r="DA198" s="225"/>
      <c r="DB198" s="226"/>
      <c r="DC198" s="225">
        <f t="shared" si="101"/>
        <v>28.832999999999998</v>
      </c>
    </row>
    <row r="199" spans="4:107" ht="14.4" x14ac:dyDescent="0.3">
      <c r="D199" s="246"/>
      <c r="I199" s="168"/>
      <c r="K199" s="168"/>
      <c r="L199" s="168"/>
      <c r="M199" s="168"/>
      <c r="N199" s="168"/>
      <c r="O199" s="168"/>
      <c r="P199" s="168"/>
      <c r="Q199" s="168"/>
      <c r="S199" s="168"/>
      <c r="T199" s="168"/>
      <c r="X199" s="168"/>
      <c r="Y199" s="168"/>
      <c r="Z199" s="168"/>
      <c r="AA199" s="168"/>
      <c r="AC199" s="168"/>
      <c r="AG199" s="137" t="str">
        <f t="shared" ca="1" si="104"/>
        <v/>
      </c>
      <c r="AL199" s="137">
        <f t="shared" ca="1" si="108"/>
        <v>0</v>
      </c>
      <c r="AM199" s="168"/>
      <c r="AN199" s="137">
        <f t="shared" ref="AN199:AT218" ca="1" si="110">ABS(INDIRECT(AN$5&amp;(CELL("row", AN199))))</f>
        <v>0</v>
      </c>
      <c r="AO199" s="137">
        <f t="shared" ca="1" si="110"/>
        <v>0</v>
      </c>
      <c r="AP199" s="137">
        <f t="shared" ca="1" si="110"/>
        <v>0</v>
      </c>
      <c r="AQ199" s="137">
        <f t="shared" ca="1" si="110"/>
        <v>0</v>
      </c>
      <c r="AR199" s="137">
        <f t="shared" ca="1" si="110"/>
        <v>0</v>
      </c>
      <c r="AS199" s="137">
        <f t="shared" ca="1" si="110"/>
        <v>0</v>
      </c>
      <c r="AT199" s="137">
        <f t="shared" ca="1" si="110"/>
        <v>0</v>
      </c>
      <c r="AU199" s="137">
        <f t="shared" ca="1" si="105"/>
        <v>0</v>
      </c>
      <c r="AV199" s="137">
        <f t="shared" ca="1" si="102"/>
        <v>0</v>
      </c>
      <c r="AW199" s="137">
        <f t="shared" ca="1" si="102"/>
        <v>0</v>
      </c>
      <c r="AX199" s="137">
        <f t="shared" ca="1" si="102"/>
        <v>0</v>
      </c>
      <c r="AZ199" s="137">
        <f t="shared" ca="1" si="109"/>
        <v>0</v>
      </c>
      <c r="BA199" s="137">
        <f t="shared" ca="1" si="109"/>
        <v>0</v>
      </c>
      <c r="BB199" s="137">
        <f t="shared" ca="1" si="109"/>
        <v>0</v>
      </c>
      <c r="BC199" s="137">
        <f t="shared" ca="1" si="109"/>
        <v>0</v>
      </c>
      <c r="BE199" s="137">
        <f t="shared" ca="1" si="107"/>
        <v>0</v>
      </c>
      <c r="BF199" s="137">
        <f t="shared" ca="1" si="107"/>
        <v>0</v>
      </c>
      <c r="BH199" s="137">
        <f t="shared" ca="1" si="100"/>
        <v>0</v>
      </c>
      <c r="BK199" s="243"/>
      <c r="BL199" s="243"/>
      <c r="BM199" s="244"/>
      <c r="BO199" s="220"/>
      <c r="BP199" s="220"/>
      <c r="BQ199" s="220"/>
      <c r="BR199" s="221"/>
      <c r="BS199" s="221"/>
      <c r="BT199" s="220"/>
      <c r="BU199" s="220"/>
      <c r="BV199" s="220"/>
      <c r="BW199" s="221"/>
      <c r="BX199" s="221"/>
      <c r="BY199" s="220"/>
      <c r="BZ199" s="220"/>
      <c r="CA199" s="220"/>
      <c r="CB199" s="221"/>
      <c r="CC199" s="221"/>
      <c r="CD199" s="220"/>
      <c r="CE199" s="220"/>
      <c r="CF199" s="220"/>
      <c r="CG199" s="221"/>
      <c r="CH199" s="221"/>
      <c r="CI199" s="223"/>
      <c r="CJ199" s="223"/>
      <c r="CK199" s="223"/>
      <c r="CL199" s="220"/>
      <c r="CM199" s="220"/>
      <c r="CN199" s="220"/>
      <c r="CO199" s="221"/>
      <c r="CP199" s="221"/>
      <c r="CQ199" s="220"/>
      <c r="CR199" s="220"/>
      <c r="CS199" s="220"/>
      <c r="CT199" s="221"/>
      <c r="CU199" s="221"/>
      <c r="CW199" s="219"/>
      <c r="CX199" s="221"/>
      <c r="CY199" s="219"/>
      <c r="CZ199" s="219"/>
      <c r="DA199" s="225"/>
      <c r="DB199" s="226"/>
      <c r="DC199" s="225">
        <f t="shared" si="101"/>
        <v>28.832999999999998</v>
      </c>
    </row>
    <row r="200" spans="4:107" ht="14.4" x14ac:dyDescent="0.3">
      <c r="D200" s="246"/>
      <c r="I200" s="168"/>
      <c r="K200" s="168"/>
      <c r="L200" s="168"/>
      <c r="M200" s="168"/>
      <c r="N200" s="168"/>
      <c r="O200" s="168"/>
      <c r="P200" s="168"/>
      <c r="Q200" s="168"/>
      <c r="S200" s="168"/>
      <c r="T200" s="168"/>
      <c r="X200" s="168"/>
      <c r="Y200" s="168"/>
      <c r="Z200" s="168"/>
      <c r="AA200" s="168"/>
      <c r="AC200" s="168"/>
      <c r="AG200" s="137" t="str">
        <f t="shared" ca="1" si="104"/>
        <v/>
      </c>
      <c r="AL200" s="137">
        <f t="shared" ca="1" si="108"/>
        <v>0</v>
      </c>
      <c r="AM200" s="168"/>
      <c r="AN200" s="137">
        <f t="shared" ca="1" si="110"/>
        <v>0</v>
      </c>
      <c r="AO200" s="137">
        <f t="shared" ca="1" si="110"/>
        <v>0</v>
      </c>
      <c r="AP200" s="137">
        <f t="shared" ca="1" si="110"/>
        <v>0</v>
      </c>
      <c r="AQ200" s="137">
        <f t="shared" ca="1" si="110"/>
        <v>0</v>
      </c>
      <c r="AR200" s="137">
        <f t="shared" ca="1" si="110"/>
        <v>0</v>
      </c>
      <c r="AS200" s="137">
        <f t="shared" ca="1" si="110"/>
        <v>0</v>
      </c>
      <c r="AT200" s="137">
        <f t="shared" ca="1" si="110"/>
        <v>0</v>
      </c>
      <c r="AU200" s="137">
        <f t="shared" ca="1" si="105"/>
        <v>0</v>
      </c>
      <c r="AV200" s="137">
        <f t="shared" ca="1" si="102"/>
        <v>0</v>
      </c>
      <c r="AW200" s="137">
        <f t="shared" ca="1" si="102"/>
        <v>0</v>
      </c>
      <c r="AX200" s="137">
        <f t="shared" ca="1" si="102"/>
        <v>0</v>
      </c>
      <c r="AZ200" s="137">
        <f t="shared" ca="1" si="109"/>
        <v>0</v>
      </c>
      <c r="BA200" s="137">
        <f t="shared" ca="1" si="109"/>
        <v>0</v>
      </c>
      <c r="BB200" s="137">
        <f t="shared" ca="1" si="109"/>
        <v>0</v>
      </c>
      <c r="BC200" s="137">
        <f t="shared" ca="1" si="109"/>
        <v>0</v>
      </c>
      <c r="BE200" s="137">
        <f t="shared" ca="1" si="107"/>
        <v>0</v>
      </c>
      <c r="BF200" s="137">
        <f t="shared" ca="1" si="107"/>
        <v>0</v>
      </c>
      <c r="BH200" s="137">
        <f t="shared" ref="BH200:BH263" ca="1" si="111">INDIRECT(BH$5&amp;(CELL("row", BH200)))</f>
        <v>0</v>
      </c>
      <c r="BK200" s="243"/>
      <c r="BL200" s="243"/>
      <c r="BM200" s="244"/>
      <c r="BO200" s="220"/>
      <c r="BP200" s="220"/>
      <c r="BQ200" s="220"/>
      <c r="BR200" s="221"/>
      <c r="BS200" s="221"/>
      <c r="BT200" s="220"/>
      <c r="BU200" s="220"/>
      <c r="BV200" s="220"/>
      <c r="BW200" s="221"/>
      <c r="BX200" s="221"/>
      <c r="BY200" s="220"/>
      <c r="BZ200" s="220"/>
      <c r="CA200" s="220"/>
      <c r="CB200" s="221"/>
      <c r="CC200" s="221"/>
      <c r="CD200" s="220"/>
      <c r="CE200" s="220"/>
      <c r="CF200" s="220"/>
      <c r="CG200" s="221"/>
      <c r="CH200" s="221"/>
      <c r="CI200" s="223"/>
      <c r="CJ200" s="223"/>
      <c r="CK200" s="223"/>
      <c r="CL200" s="220"/>
      <c r="CM200" s="220"/>
      <c r="CN200" s="220"/>
      <c r="CO200" s="221"/>
      <c r="CP200" s="221"/>
      <c r="CQ200" s="220"/>
      <c r="CR200" s="220"/>
      <c r="CS200" s="220"/>
      <c r="CT200" s="221"/>
      <c r="CU200" s="221"/>
      <c r="CW200" s="219"/>
      <c r="CX200" s="221"/>
      <c r="CY200" s="219"/>
      <c r="CZ200" s="219"/>
      <c r="DA200" s="225"/>
      <c r="DB200" s="226"/>
      <c r="DC200" s="225">
        <f t="shared" si="101"/>
        <v>28.832999999999998</v>
      </c>
    </row>
    <row r="201" spans="4:107" ht="14.4" x14ac:dyDescent="0.3">
      <c r="D201" s="246"/>
      <c r="I201" s="168"/>
      <c r="K201" s="168"/>
      <c r="L201" s="168"/>
      <c r="M201" s="168"/>
      <c r="N201" s="168"/>
      <c r="O201" s="168"/>
      <c r="P201" s="168"/>
      <c r="Q201" s="168"/>
      <c r="S201" s="168"/>
      <c r="T201" s="168"/>
      <c r="X201" s="168"/>
      <c r="Y201" s="168"/>
      <c r="Z201" s="168"/>
      <c r="AA201" s="168"/>
      <c r="AC201" s="168"/>
      <c r="AG201" s="137" t="str">
        <f t="shared" ca="1" si="104"/>
        <v/>
      </c>
      <c r="AL201" s="137">
        <f t="shared" ca="1" si="108"/>
        <v>0</v>
      </c>
      <c r="AM201" s="168"/>
      <c r="AN201" s="137">
        <f t="shared" ca="1" si="110"/>
        <v>0</v>
      </c>
      <c r="AO201" s="137">
        <f t="shared" ca="1" si="110"/>
        <v>0</v>
      </c>
      <c r="AP201" s="137">
        <f t="shared" ca="1" si="110"/>
        <v>0</v>
      </c>
      <c r="AQ201" s="137">
        <f t="shared" ca="1" si="110"/>
        <v>0</v>
      </c>
      <c r="AR201" s="137">
        <f t="shared" ca="1" si="110"/>
        <v>0</v>
      </c>
      <c r="AS201" s="137">
        <f t="shared" ca="1" si="110"/>
        <v>0</v>
      </c>
      <c r="AT201" s="137">
        <f t="shared" ca="1" si="110"/>
        <v>0</v>
      </c>
      <c r="AU201" s="137">
        <f t="shared" ca="1" si="105"/>
        <v>0</v>
      </c>
      <c r="AV201" s="137">
        <f t="shared" ca="1" si="102"/>
        <v>0</v>
      </c>
      <c r="AW201" s="137">
        <f t="shared" ca="1" si="102"/>
        <v>0</v>
      </c>
      <c r="AX201" s="137">
        <f t="shared" ca="1" si="102"/>
        <v>0</v>
      </c>
      <c r="AZ201" s="137">
        <f t="shared" ca="1" si="109"/>
        <v>0</v>
      </c>
      <c r="BA201" s="137">
        <f t="shared" ca="1" si="109"/>
        <v>0</v>
      </c>
      <c r="BB201" s="137">
        <f t="shared" ca="1" si="109"/>
        <v>0</v>
      </c>
      <c r="BC201" s="137">
        <f t="shared" ca="1" si="109"/>
        <v>0</v>
      </c>
      <c r="BE201" s="137">
        <f t="shared" ca="1" si="107"/>
        <v>0</v>
      </c>
      <c r="BF201" s="137">
        <f t="shared" ca="1" si="107"/>
        <v>0</v>
      </c>
      <c r="BH201" s="137">
        <f t="shared" ca="1" si="111"/>
        <v>0</v>
      </c>
      <c r="BK201" s="243"/>
      <c r="BL201" s="243"/>
      <c r="BM201" s="244"/>
      <c r="BO201" s="220"/>
      <c r="BP201" s="220"/>
      <c r="BQ201" s="220"/>
      <c r="BR201" s="221"/>
      <c r="BS201" s="221"/>
      <c r="BT201" s="220"/>
      <c r="BU201" s="220"/>
      <c r="BV201" s="220"/>
      <c r="BW201" s="221"/>
      <c r="BX201" s="221"/>
      <c r="BY201" s="220"/>
      <c r="BZ201" s="220"/>
      <c r="CA201" s="220"/>
      <c r="CB201" s="221"/>
      <c r="CC201" s="221"/>
      <c r="CD201" s="220"/>
      <c r="CE201" s="220"/>
      <c r="CF201" s="220"/>
      <c r="CG201" s="221"/>
      <c r="CH201" s="221"/>
      <c r="CI201" s="223"/>
      <c r="CJ201" s="223"/>
      <c r="CK201" s="223"/>
      <c r="CL201" s="220"/>
      <c r="CM201" s="220"/>
      <c r="CN201" s="220"/>
      <c r="CO201" s="221"/>
      <c r="CP201" s="221"/>
      <c r="CQ201" s="220"/>
      <c r="CR201" s="220"/>
      <c r="CS201" s="220"/>
      <c r="CT201" s="221"/>
      <c r="CU201" s="221"/>
      <c r="CW201" s="219"/>
      <c r="CX201" s="221"/>
      <c r="CY201" s="219"/>
      <c r="CZ201" s="219"/>
      <c r="DA201" s="225"/>
      <c r="DB201" s="226"/>
      <c r="DC201" s="225">
        <f t="shared" ref="DC201:DC264" si="112">IF(ISERROR(DA201),-999,0.000000068133*DA201^4-0.00003873*DA201^3+0.0090986*DA201^2+3.3034*DA201+28.833)</f>
        <v>28.832999999999998</v>
      </c>
    </row>
    <row r="202" spans="4:107" ht="14.4" x14ac:dyDescent="0.3">
      <c r="D202" s="246"/>
      <c r="I202" s="168"/>
      <c r="K202" s="168"/>
      <c r="L202" s="168"/>
      <c r="M202" s="168"/>
      <c r="N202" s="168"/>
      <c r="O202" s="168"/>
      <c r="P202" s="168"/>
      <c r="Q202" s="168"/>
      <c r="S202" s="168"/>
      <c r="T202" s="168"/>
      <c r="X202" s="168"/>
      <c r="Y202" s="168"/>
      <c r="Z202" s="168"/>
      <c r="AA202" s="168"/>
      <c r="AC202" s="168"/>
      <c r="AG202" s="137" t="str">
        <f t="shared" ca="1" si="104"/>
        <v/>
      </c>
      <c r="AL202" s="137">
        <f t="shared" ca="1" si="108"/>
        <v>0</v>
      </c>
      <c r="AM202" s="168"/>
      <c r="AN202" s="137">
        <f t="shared" ca="1" si="110"/>
        <v>0</v>
      </c>
      <c r="AO202" s="137">
        <f t="shared" ca="1" si="110"/>
        <v>0</v>
      </c>
      <c r="AP202" s="137">
        <f t="shared" ca="1" si="110"/>
        <v>0</v>
      </c>
      <c r="AQ202" s="137">
        <f t="shared" ca="1" si="110"/>
        <v>0</v>
      </c>
      <c r="AR202" s="137">
        <f t="shared" ca="1" si="110"/>
        <v>0</v>
      </c>
      <c r="AS202" s="137">
        <f t="shared" ca="1" si="110"/>
        <v>0</v>
      </c>
      <c r="AT202" s="137">
        <f t="shared" ca="1" si="110"/>
        <v>0</v>
      </c>
      <c r="AU202" s="137">
        <f t="shared" ca="1" si="105"/>
        <v>0</v>
      </c>
      <c r="AV202" s="137">
        <f t="shared" ca="1" si="102"/>
        <v>0</v>
      </c>
      <c r="AW202" s="137">
        <f t="shared" ca="1" si="102"/>
        <v>0</v>
      </c>
      <c r="AX202" s="137">
        <f t="shared" ca="1" si="102"/>
        <v>0</v>
      </c>
      <c r="AZ202" s="137">
        <f t="shared" ca="1" si="109"/>
        <v>0</v>
      </c>
      <c r="BA202" s="137">
        <f t="shared" ca="1" si="109"/>
        <v>0</v>
      </c>
      <c r="BB202" s="137">
        <f t="shared" ca="1" si="109"/>
        <v>0</v>
      </c>
      <c r="BC202" s="137">
        <f t="shared" ca="1" si="109"/>
        <v>0</v>
      </c>
      <c r="BE202" s="137">
        <f t="shared" ca="1" si="107"/>
        <v>0</v>
      </c>
      <c r="BF202" s="137">
        <f t="shared" ca="1" si="107"/>
        <v>0</v>
      </c>
      <c r="BH202" s="137">
        <f t="shared" ca="1" si="111"/>
        <v>0</v>
      </c>
      <c r="BK202" s="243"/>
      <c r="BL202" s="243"/>
      <c r="BM202" s="244"/>
      <c r="BO202" s="220"/>
      <c r="BP202" s="220"/>
      <c r="BQ202" s="220"/>
      <c r="BR202" s="221"/>
      <c r="BS202" s="221"/>
      <c r="BT202" s="220"/>
      <c r="BU202" s="220"/>
      <c r="BV202" s="220"/>
      <c r="BW202" s="221"/>
      <c r="BX202" s="221"/>
      <c r="BY202" s="220"/>
      <c r="BZ202" s="220"/>
      <c r="CA202" s="220"/>
      <c r="CB202" s="221"/>
      <c r="CC202" s="221"/>
      <c r="CD202" s="220"/>
      <c r="CE202" s="220"/>
      <c r="CF202" s="220"/>
      <c r="CG202" s="221"/>
      <c r="CH202" s="221"/>
      <c r="CI202" s="223"/>
      <c r="CJ202" s="223"/>
      <c r="CK202" s="223"/>
      <c r="CL202" s="220"/>
      <c r="CM202" s="220"/>
      <c r="CN202" s="220"/>
      <c r="CO202" s="221"/>
      <c r="CP202" s="221"/>
      <c r="CQ202" s="220"/>
      <c r="CR202" s="220"/>
      <c r="CS202" s="220"/>
      <c r="CT202" s="221"/>
      <c r="CU202" s="221"/>
      <c r="CW202" s="219"/>
      <c r="CX202" s="221"/>
      <c r="CY202" s="219"/>
      <c r="CZ202" s="219"/>
      <c r="DA202" s="225"/>
      <c r="DB202" s="226"/>
      <c r="DC202" s="225">
        <f t="shared" si="112"/>
        <v>28.832999999999998</v>
      </c>
    </row>
    <row r="203" spans="4:107" ht="14.4" x14ac:dyDescent="0.3">
      <c r="D203" s="246"/>
      <c r="I203" s="168"/>
      <c r="K203" s="168"/>
      <c r="L203" s="168"/>
      <c r="M203" s="168"/>
      <c r="N203" s="168"/>
      <c r="O203" s="168"/>
      <c r="P203" s="168"/>
      <c r="Q203" s="168"/>
      <c r="S203" s="168"/>
      <c r="T203" s="168"/>
      <c r="X203" s="168"/>
      <c r="Y203" s="168"/>
      <c r="Z203" s="168"/>
      <c r="AA203" s="168"/>
      <c r="AC203" s="168"/>
      <c r="AG203" s="137" t="str">
        <f t="shared" ca="1" si="104"/>
        <v/>
      </c>
      <c r="AL203" s="137">
        <f t="shared" ca="1" si="108"/>
        <v>0</v>
      </c>
      <c r="AM203" s="168"/>
      <c r="AN203" s="137">
        <f t="shared" ca="1" si="110"/>
        <v>0</v>
      </c>
      <c r="AO203" s="137">
        <f t="shared" ca="1" si="110"/>
        <v>0</v>
      </c>
      <c r="AP203" s="137">
        <f t="shared" ca="1" si="110"/>
        <v>0</v>
      </c>
      <c r="AQ203" s="137">
        <f t="shared" ca="1" si="110"/>
        <v>0</v>
      </c>
      <c r="AR203" s="137">
        <f t="shared" ca="1" si="110"/>
        <v>0</v>
      </c>
      <c r="AS203" s="137">
        <f t="shared" ca="1" si="110"/>
        <v>0</v>
      </c>
      <c r="AT203" s="137">
        <f t="shared" ca="1" si="110"/>
        <v>0</v>
      </c>
      <c r="AU203" s="137">
        <f t="shared" ca="1" si="105"/>
        <v>0</v>
      </c>
      <c r="AV203" s="137">
        <f t="shared" ca="1" si="102"/>
        <v>0</v>
      </c>
      <c r="AW203" s="137">
        <f t="shared" ca="1" si="102"/>
        <v>0</v>
      </c>
      <c r="AX203" s="137">
        <f t="shared" ca="1" si="102"/>
        <v>0</v>
      </c>
      <c r="AZ203" s="137">
        <f t="shared" ca="1" si="109"/>
        <v>0</v>
      </c>
      <c r="BA203" s="137">
        <f t="shared" ca="1" si="109"/>
        <v>0</v>
      </c>
      <c r="BB203" s="137">
        <f t="shared" ca="1" si="109"/>
        <v>0</v>
      </c>
      <c r="BC203" s="137">
        <f t="shared" ca="1" si="109"/>
        <v>0</v>
      </c>
      <c r="BE203" s="137">
        <f t="shared" ca="1" si="107"/>
        <v>0</v>
      </c>
      <c r="BF203" s="137">
        <f t="shared" ca="1" si="107"/>
        <v>0</v>
      </c>
      <c r="BH203" s="137">
        <f t="shared" ca="1" si="111"/>
        <v>0</v>
      </c>
      <c r="BK203" s="243"/>
      <c r="BL203" s="243"/>
      <c r="BM203" s="244"/>
      <c r="BO203" s="220"/>
      <c r="BP203" s="220"/>
      <c r="BQ203" s="220"/>
      <c r="BR203" s="221"/>
      <c r="BS203" s="221"/>
      <c r="BT203" s="220"/>
      <c r="BU203" s="220"/>
      <c r="BV203" s="220"/>
      <c r="BW203" s="221"/>
      <c r="BX203" s="221"/>
      <c r="BY203" s="220"/>
      <c r="BZ203" s="220"/>
      <c r="CA203" s="220"/>
      <c r="CB203" s="221"/>
      <c r="CC203" s="221"/>
      <c r="CD203" s="220"/>
      <c r="CE203" s="220"/>
      <c r="CF203" s="220"/>
      <c r="CG203" s="221"/>
      <c r="CH203" s="221"/>
      <c r="CI203" s="223"/>
      <c r="CJ203" s="223"/>
      <c r="CK203" s="223"/>
      <c r="CL203" s="220"/>
      <c r="CM203" s="220"/>
      <c r="CN203" s="220"/>
      <c r="CO203" s="221"/>
      <c r="CP203" s="221"/>
      <c r="CQ203" s="220"/>
      <c r="CR203" s="220"/>
      <c r="CS203" s="220"/>
      <c r="CT203" s="221"/>
      <c r="CU203" s="221"/>
      <c r="CW203" s="219"/>
      <c r="CX203" s="221"/>
      <c r="CY203" s="219"/>
      <c r="CZ203" s="219"/>
      <c r="DA203" s="225"/>
      <c r="DB203" s="226"/>
      <c r="DC203" s="225">
        <f t="shared" si="112"/>
        <v>28.832999999999998</v>
      </c>
    </row>
    <row r="204" spans="4:107" ht="14.4" x14ac:dyDescent="0.3">
      <c r="D204" s="246"/>
      <c r="I204" s="168"/>
      <c r="K204" s="168"/>
      <c r="L204" s="168"/>
      <c r="M204" s="168"/>
      <c r="N204" s="168"/>
      <c r="O204" s="168"/>
      <c r="P204" s="168"/>
      <c r="Q204" s="168"/>
      <c r="S204" s="168"/>
      <c r="T204" s="168"/>
      <c r="X204" s="168"/>
      <c r="Y204" s="168"/>
      <c r="Z204" s="168"/>
      <c r="AA204" s="168"/>
      <c r="AC204" s="168"/>
      <c r="AG204" s="137" t="str">
        <f t="shared" ca="1" si="104"/>
        <v/>
      </c>
      <c r="AL204" s="137">
        <f t="shared" ca="1" si="108"/>
        <v>0</v>
      </c>
      <c r="AM204" s="168"/>
      <c r="AN204" s="137">
        <f t="shared" ca="1" si="110"/>
        <v>0</v>
      </c>
      <c r="AO204" s="137">
        <f t="shared" ca="1" si="110"/>
        <v>0</v>
      </c>
      <c r="AP204" s="137">
        <f t="shared" ca="1" si="110"/>
        <v>0</v>
      </c>
      <c r="AQ204" s="137">
        <f t="shared" ca="1" si="110"/>
        <v>0</v>
      </c>
      <c r="AR204" s="137">
        <f t="shared" ca="1" si="110"/>
        <v>0</v>
      </c>
      <c r="AS204" s="137">
        <f t="shared" ca="1" si="110"/>
        <v>0</v>
      </c>
      <c r="AT204" s="137">
        <f t="shared" ca="1" si="110"/>
        <v>0</v>
      </c>
      <c r="AU204" s="137">
        <f t="shared" ca="1" si="105"/>
        <v>0</v>
      </c>
      <c r="AV204" s="137">
        <f t="shared" ca="1" si="102"/>
        <v>0</v>
      </c>
      <c r="AW204" s="137">
        <f t="shared" ca="1" si="102"/>
        <v>0</v>
      </c>
      <c r="AX204" s="137">
        <f t="shared" ca="1" si="102"/>
        <v>0</v>
      </c>
      <c r="AZ204" s="137">
        <f t="shared" ca="1" si="109"/>
        <v>0</v>
      </c>
      <c r="BA204" s="137">
        <f t="shared" ca="1" si="109"/>
        <v>0</v>
      </c>
      <c r="BB204" s="137">
        <f t="shared" ca="1" si="109"/>
        <v>0</v>
      </c>
      <c r="BC204" s="137">
        <f t="shared" ca="1" si="109"/>
        <v>0</v>
      </c>
      <c r="BE204" s="137">
        <f t="shared" ca="1" si="107"/>
        <v>0</v>
      </c>
      <c r="BF204" s="137">
        <f t="shared" ca="1" si="107"/>
        <v>0</v>
      </c>
      <c r="BH204" s="137">
        <f t="shared" ca="1" si="111"/>
        <v>0</v>
      </c>
      <c r="BK204" s="243"/>
      <c r="BL204" s="243"/>
      <c r="BM204" s="244"/>
      <c r="BO204" s="220"/>
      <c r="BP204" s="220"/>
      <c r="BQ204" s="220"/>
      <c r="BR204" s="221"/>
      <c r="BS204" s="221"/>
      <c r="BT204" s="220"/>
      <c r="BU204" s="220"/>
      <c r="BV204" s="220"/>
      <c r="BW204" s="221"/>
      <c r="BX204" s="221"/>
      <c r="BY204" s="220"/>
      <c r="BZ204" s="220"/>
      <c r="CA204" s="220"/>
      <c r="CB204" s="221"/>
      <c r="CC204" s="221"/>
      <c r="CD204" s="220"/>
      <c r="CE204" s="220"/>
      <c r="CF204" s="220"/>
      <c r="CG204" s="221"/>
      <c r="CH204" s="221"/>
      <c r="CI204" s="223"/>
      <c r="CJ204" s="223"/>
      <c r="CK204" s="223"/>
      <c r="CL204" s="220"/>
      <c r="CM204" s="220"/>
      <c r="CN204" s="220"/>
      <c r="CO204" s="221"/>
      <c r="CP204" s="221"/>
      <c r="CQ204" s="220"/>
      <c r="CR204" s="220"/>
      <c r="CS204" s="220"/>
      <c r="CT204" s="221"/>
      <c r="CU204" s="221"/>
      <c r="CW204" s="219"/>
      <c r="CX204" s="221"/>
      <c r="CY204" s="219"/>
      <c r="CZ204" s="219"/>
      <c r="DA204" s="225"/>
      <c r="DB204" s="226"/>
      <c r="DC204" s="225">
        <f t="shared" si="112"/>
        <v>28.832999999999998</v>
      </c>
    </row>
    <row r="205" spans="4:107" ht="14.4" x14ac:dyDescent="0.3">
      <c r="D205" s="246"/>
      <c r="I205" s="168"/>
      <c r="K205" s="168"/>
      <c r="L205" s="168"/>
      <c r="M205" s="168"/>
      <c r="N205" s="168"/>
      <c r="O205" s="168"/>
      <c r="P205" s="168"/>
      <c r="Q205" s="168"/>
      <c r="S205" s="168"/>
      <c r="T205" s="168"/>
      <c r="X205" s="168"/>
      <c r="Y205" s="168"/>
      <c r="Z205" s="168"/>
      <c r="AA205" s="168"/>
      <c r="AC205" s="168"/>
      <c r="AG205" s="137" t="str">
        <f t="shared" ca="1" si="104"/>
        <v/>
      </c>
      <c r="AL205" s="137">
        <f t="shared" ca="1" si="108"/>
        <v>0</v>
      </c>
      <c r="AM205" s="168"/>
      <c r="AN205" s="137">
        <f t="shared" ca="1" si="110"/>
        <v>0</v>
      </c>
      <c r="AO205" s="137">
        <f t="shared" ca="1" si="110"/>
        <v>0</v>
      </c>
      <c r="AP205" s="137">
        <f t="shared" ca="1" si="110"/>
        <v>0</v>
      </c>
      <c r="AQ205" s="137">
        <f t="shared" ca="1" si="110"/>
        <v>0</v>
      </c>
      <c r="AR205" s="137">
        <f t="shared" ca="1" si="110"/>
        <v>0</v>
      </c>
      <c r="AS205" s="137">
        <f t="shared" ca="1" si="110"/>
        <v>0</v>
      </c>
      <c r="AT205" s="137">
        <f t="shared" ca="1" si="110"/>
        <v>0</v>
      </c>
      <c r="AU205" s="137">
        <f t="shared" ca="1" si="105"/>
        <v>0</v>
      </c>
      <c r="AV205" s="137">
        <f t="shared" ca="1" si="102"/>
        <v>0</v>
      </c>
      <c r="AW205" s="137">
        <f t="shared" ca="1" si="102"/>
        <v>0</v>
      </c>
      <c r="AX205" s="137">
        <f t="shared" ca="1" si="102"/>
        <v>0</v>
      </c>
      <c r="AZ205" s="137">
        <f t="shared" ca="1" si="109"/>
        <v>0</v>
      </c>
      <c r="BA205" s="137">
        <f t="shared" ca="1" si="109"/>
        <v>0</v>
      </c>
      <c r="BB205" s="137">
        <f t="shared" ca="1" si="109"/>
        <v>0</v>
      </c>
      <c r="BC205" s="137">
        <f t="shared" ca="1" si="109"/>
        <v>0</v>
      </c>
      <c r="BE205" s="137">
        <f t="shared" ca="1" si="107"/>
        <v>0</v>
      </c>
      <c r="BF205" s="137">
        <f t="shared" ca="1" si="107"/>
        <v>0</v>
      </c>
      <c r="BH205" s="137">
        <f t="shared" ca="1" si="111"/>
        <v>0</v>
      </c>
      <c r="BK205" s="243"/>
      <c r="BL205" s="243"/>
      <c r="BM205" s="244"/>
      <c r="BO205" s="220"/>
      <c r="BP205" s="220"/>
      <c r="BQ205" s="220"/>
      <c r="BR205" s="221"/>
      <c r="BS205" s="221"/>
      <c r="BT205" s="220"/>
      <c r="BU205" s="220"/>
      <c r="BV205" s="220"/>
      <c r="BW205" s="221"/>
      <c r="BX205" s="221"/>
      <c r="BY205" s="220"/>
      <c r="BZ205" s="220"/>
      <c r="CA205" s="220"/>
      <c r="CB205" s="221"/>
      <c r="CC205" s="221"/>
      <c r="CD205" s="220"/>
      <c r="CE205" s="220"/>
      <c r="CF205" s="220"/>
      <c r="CG205" s="221"/>
      <c r="CH205" s="221"/>
      <c r="CI205" s="223"/>
      <c r="CJ205" s="223"/>
      <c r="CK205" s="223"/>
      <c r="CL205" s="220"/>
      <c r="CM205" s="220"/>
      <c r="CN205" s="220"/>
      <c r="CO205" s="221"/>
      <c r="CP205" s="221"/>
      <c r="CQ205" s="220"/>
      <c r="CR205" s="220"/>
      <c r="CS205" s="220"/>
      <c r="CT205" s="221"/>
      <c r="CU205" s="221"/>
      <c r="CW205" s="219"/>
      <c r="CX205" s="221"/>
      <c r="CY205" s="219"/>
      <c r="CZ205" s="219"/>
      <c r="DA205" s="225"/>
      <c r="DB205" s="226"/>
      <c r="DC205" s="225">
        <f t="shared" si="112"/>
        <v>28.832999999999998</v>
      </c>
    </row>
    <row r="206" spans="4:107" ht="14.4" x14ac:dyDescent="0.3">
      <c r="D206" s="246"/>
      <c r="I206" s="168"/>
      <c r="K206" s="168"/>
      <c r="L206" s="168"/>
      <c r="M206" s="168"/>
      <c r="N206" s="168"/>
      <c r="O206" s="168"/>
      <c r="P206" s="168"/>
      <c r="Q206" s="168"/>
      <c r="S206" s="168"/>
      <c r="T206" s="168"/>
      <c r="X206" s="168"/>
      <c r="Y206" s="168"/>
      <c r="Z206" s="168"/>
      <c r="AA206" s="168"/>
      <c r="AC206" s="168"/>
      <c r="AG206" s="137" t="str">
        <f t="shared" ca="1" si="104"/>
        <v/>
      </c>
      <c r="AL206" s="137">
        <f t="shared" ca="1" si="108"/>
        <v>0</v>
      </c>
      <c r="AM206" s="168">
        <v>4.0000000000000001E-3</v>
      </c>
      <c r="AN206" s="137">
        <f t="shared" ca="1" si="110"/>
        <v>0</v>
      </c>
      <c r="AO206" s="137">
        <f t="shared" ca="1" si="110"/>
        <v>0</v>
      </c>
      <c r="AP206" s="137">
        <f t="shared" ca="1" si="110"/>
        <v>0</v>
      </c>
      <c r="AQ206" s="137">
        <f t="shared" ca="1" si="110"/>
        <v>0</v>
      </c>
      <c r="AR206" s="137">
        <f t="shared" ca="1" si="110"/>
        <v>0</v>
      </c>
      <c r="AS206" s="137">
        <f t="shared" ca="1" si="110"/>
        <v>0</v>
      </c>
      <c r="AT206" s="137">
        <f t="shared" ca="1" si="110"/>
        <v>0</v>
      </c>
      <c r="AU206" s="137">
        <f t="shared" ca="1" si="105"/>
        <v>0</v>
      </c>
      <c r="AV206" s="137">
        <f t="shared" ca="1" si="102"/>
        <v>0</v>
      </c>
      <c r="AW206" s="137">
        <f t="shared" ca="1" si="102"/>
        <v>0</v>
      </c>
      <c r="AX206" s="137">
        <f t="shared" ca="1" si="102"/>
        <v>0</v>
      </c>
      <c r="AZ206" s="137">
        <f t="shared" ca="1" si="109"/>
        <v>0</v>
      </c>
      <c r="BA206" s="137">
        <f t="shared" ca="1" si="109"/>
        <v>0</v>
      </c>
      <c r="BB206" s="137">
        <f t="shared" ca="1" si="109"/>
        <v>0</v>
      </c>
      <c r="BC206" s="137">
        <f t="shared" ca="1" si="109"/>
        <v>0</v>
      </c>
      <c r="BE206" s="137">
        <f t="shared" ca="1" si="107"/>
        <v>0</v>
      </c>
      <c r="BF206" s="137">
        <f t="shared" ca="1" si="107"/>
        <v>0</v>
      </c>
      <c r="BH206" s="137">
        <f t="shared" ca="1" si="111"/>
        <v>0</v>
      </c>
      <c r="BK206" s="243"/>
      <c r="BL206" s="243"/>
      <c r="BM206" s="244"/>
      <c r="BO206" s="220"/>
      <c r="BP206" s="220"/>
      <c r="BQ206" s="220"/>
      <c r="BR206" s="221"/>
      <c r="BS206" s="221"/>
      <c r="BT206" s="220"/>
      <c r="BU206" s="220"/>
      <c r="BV206" s="220"/>
      <c r="BW206" s="221"/>
      <c r="BX206" s="221"/>
      <c r="BY206" s="220"/>
      <c r="BZ206" s="220"/>
      <c r="CA206" s="220"/>
      <c r="CB206" s="221"/>
      <c r="CC206" s="221"/>
      <c r="CD206" s="220"/>
      <c r="CE206" s="220"/>
      <c r="CF206" s="220"/>
      <c r="CG206" s="221"/>
      <c r="CH206" s="221"/>
      <c r="CI206" s="223"/>
      <c r="CJ206" s="223"/>
      <c r="CK206" s="223"/>
      <c r="CL206" s="220"/>
      <c r="CM206" s="220"/>
      <c r="CN206" s="220"/>
      <c r="CO206" s="221"/>
      <c r="CP206" s="221"/>
      <c r="CQ206" s="220"/>
      <c r="CR206" s="220"/>
      <c r="CS206" s="220"/>
      <c r="CT206" s="221"/>
      <c r="CU206" s="221"/>
      <c r="CW206" s="219"/>
      <c r="CX206" s="221"/>
      <c r="CY206" s="219"/>
      <c r="CZ206" s="219"/>
      <c r="DA206" s="225"/>
      <c r="DB206" s="226"/>
      <c r="DC206" s="225">
        <f t="shared" si="112"/>
        <v>28.832999999999998</v>
      </c>
    </row>
    <row r="207" spans="4:107" ht="14.4" x14ac:dyDescent="0.3">
      <c r="D207" s="246"/>
      <c r="I207" s="168"/>
      <c r="K207" s="168"/>
      <c r="L207" s="168"/>
      <c r="M207" s="168"/>
      <c r="N207" s="168"/>
      <c r="O207" s="168"/>
      <c r="P207" s="168"/>
      <c r="Q207" s="168"/>
      <c r="S207" s="168"/>
      <c r="T207" s="168"/>
      <c r="X207" s="168"/>
      <c r="Y207" s="168"/>
      <c r="Z207" s="168"/>
      <c r="AA207" s="168"/>
      <c r="AC207" s="168"/>
      <c r="AG207" s="137" t="str">
        <f t="shared" ca="1" si="104"/>
        <v/>
      </c>
      <c r="AL207" s="137">
        <f t="shared" ca="1" si="108"/>
        <v>0</v>
      </c>
      <c r="AM207" s="168">
        <v>6.3479999999999999</v>
      </c>
      <c r="AN207" s="137">
        <f t="shared" ca="1" si="110"/>
        <v>0</v>
      </c>
      <c r="AO207" s="137">
        <f t="shared" ca="1" si="110"/>
        <v>0</v>
      </c>
      <c r="AP207" s="137">
        <f t="shared" ca="1" si="110"/>
        <v>0</v>
      </c>
      <c r="AQ207" s="137">
        <f t="shared" ca="1" si="110"/>
        <v>0</v>
      </c>
      <c r="AR207" s="137">
        <f t="shared" ca="1" si="110"/>
        <v>0</v>
      </c>
      <c r="AS207" s="137">
        <f t="shared" ca="1" si="110"/>
        <v>0</v>
      </c>
      <c r="AT207" s="137">
        <f t="shared" ca="1" si="110"/>
        <v>0</v>
      </c>
      <c r="AU207" s="137">
        <f t="shared" ca="1" si="105"/>
        <v>0</v>
      </c>
      <c r="AV207" s="137">
        <f t="shared" ca="1" si="102"/>
        <v>0</v>
      </c>
      <c r="AW207" s="137">
        <f t="shared" ca="1" si="102"/>
        <v>0</v>
      </c>
      <c r="AX207" s="137">
        <f t="shared" ca="1" si="102"/>
        <v>0</v>
      </c>
      <c r="AZ207" s="137">
        <f t="shared" ca="1" si="109"/>
        <v>0</v>
      </c>
      <c r="BA207" s="137">
        <f t="shared" ca="1" si="109"/>
        <v>0</v>
      </c>
      <c r="BB207" s="137">
        <f t="shared" ca="1" si="109"/>
        <v>0</v>
      </c>
      <c r="BC207" s="137">
        <f t="shared" ca="1" si="109"/>
        <v>0</v>
      </c>
      <c r="BE207" s="137">
        <f t="shared" ca="1" si="107"/>
        <v>0</v>
      </c>
      <c r="BF207" s="137">
        <f t="shared" ca="1" si="107"/>
        <v>0</v>
      </c>
      <c r="BH207" s="137">
        <f t="shared" ca="1" si="111"/>
        <v>0</v>
      </c>
      <c r="BK207" s="243"/>
      <c r="BL207" s="243"/>
      <c r="BM207" s="244"/>
      <c r="BO207" s="220"/>
      <c r="BP207" s="220"/>
      <c r="BQ207" s="220"/>
      <c r="BR207" s="221"/>
      <c r="BS207" s="221"/>
      <c r="BT207" s="220"/>
      <c r="BU207" s="220"/>
      <c r="BV207" s="220"/>
      <c r="BW207" s="221"/>
      <c r="BX207" s="221"/>
      <c r="BY207" s="220"/>
      <c r="BZ207" s="220"/>
      <c r="CA207" s="220"/>
      <c r="CB207" s="221"/>
      <c r="CC207" s="221"/>
      <c r="CD207" s="220"/>
      <c r="CE207" s="220"/>
      <c r="CF207" s="220"/>
      <c r="CG207" s="221"/>
      <c r="CH207" s="221"/>
      <c r="CI207" s="223"/>
      <c r="CJ207" s="223"/>
      <c r="CK207" s="223"/>
      <c r="CL207" s="220"/>
      <c r="CM207" s="220"/>
      <c r="CN207" s="220"/>
      <c r="CO207" s="221"/>
      <c r="CP207" s="221"/>
      <c r="CQ207" s="220"/>
      <c r="CR207" s="220"/>
      <c r="CS207" s="220"/>
      <c r="CT207" s="221"/>
      <c r="CU207" s="221"/>
      <c r="CW207" s="219"/>
      <c r="CX207" s="221"/>
      <c r="CY207" s="219"/>
      <c r="CZ207" s="219"/>
      <c r="DA207" s="225"/>
      <c r="DB207" s="226"/>
      <c r="DC207" s="225">
        <f t="shared" si="112"/>
        <v>28.832999999999998</v>
      </c>
    </row>
    <row r="208" spans="4:107" ht="14.4" x14ac:dyDescent="0.3">
      <c r="D208" s="246"/>
      <c r="I208" s="168"/>
      <c r="K208" s="168"/>
      <c r="L208" s="168"/>
      <c r="M208" s="168"/>
      <c r="N208" s="168"/>
      <c r="O208" s="168"/>
      <c r="P208" s="168"/>
      <c r="Q208" s="168"/>
      <c r="S208" s="168"/>
      <c r="T208" s="168"/>
      <c r="X208" s="168"/>
      <c r="Y208" s="168"/>
      <c r="Z208" s="168"/>
      <c r="AA208" s="168"/>
      <c r="AC208" s="168"/>
      <c r="AG208" s="137" t="str">
        <f t="shared" ca="1" si="104"/>
        <v/>
      </c>
      <c r="AL208" s="137">
        <f t="shared" ca="1" si="108"/>
        <v>0</v>
      </c>
      <c r="AM208" s="168">
        <v>6.5919999999999996</v>
      </c>
      <c r="AN208" s="137">
        <f t="shared" ca="1" si="110"/>
        <v>0</v>
      </c>
      <c r="AO208" s="137">
        <f t="shared" ca="1" si="110"/>
        <v>0</v>
      </c>
      <c r="AP208" s="137">
        <f t="shared" ca="1" si="110"/>
        <v>0</v>
      </c>
      <c r="AQ208" s="137">
        <f t="shared" ca="1" si="110"/>
        <v>0</v>
      </c>
      <c r="AR208" s="137">
        <f t="shared" ca="1" si="110"/>
        <v>0</v>
      </c>
      <c r="AS208" s="137">
        <f t="shared" ca="1" si="110"/>
        <v>0</v>
      </c>
      <c r="AT208" s="137">
        <f t="shared" ca="1" si="110"/>
        <v>0</v>
      </c>
      <c r="AU208" s="137">
        <f t="shared" ca="1" si="105"/>
        <v>0</v>
      </c>
      <c r="AV208" s="137">
        <f t="shared" ca="1" si="102"/>
        <v>0</v>
      </c>
      <c r="AW208" s="137">
        <f t="shared" ca="1" si="102"/>
        <v>0</v>
      </c>
      <c r="AX208" s="137">
        <f t="shared" ca="1" si="102"/>
        <v>0</v>
      </c>
      <c r="AZ208" s="137">
        <f t="shared" ca="1" si="109"/>
        <v>0</v>
      </c>
      <c r="BA208" s="137">
        <f t="shared" ca="1" si="109"/>
        <v>0</v>
      </c>
      <c r="BB208" s="137">
        <f t="shared" ca="1" si="109"/>
        <v>0</v>
      </c>
      <c r="BC208" s="137">
        <f t="shared" ca="1" si="109"/>
        <v>0</v>
      </c>
      <c r="BE208" s="137">
        <f t="shared" ca="1" si="107"/>
        <v>0</v>
      </c>
      <c r="BF208" s="137">
        <f t="shared" ca="1" si="107"/>
        <v>0</v>
      </c>
      <c r="BH208" s="137">
        <f t="shared" ca="1" si="111"/>
        <v>0</v>
      </c>
      <c r="BK208" s="243"/>
      <c r="BL208" s="243"/>
      <c r="BM208" s="244"/>
      <c r="BO208" s="220"/>
      <c r="BP208" s="220"/>
      <c r="BQ208" s="220"/>
      <c r="BR208" s="221"/>
      <c r="BS208" s="221"/>
      <c r="BT208" s="220"/>
      <c r="BU208" s="220"/>
      <c r="BV208" s="220"/>
      <c r="BW208" s="221"/>
      <c r="BX208" s="221"/>
      <c r="BY208" s="220"/>
      <c r="BZ208" s="220"/>
      <c r="CA208" s="220"/>
      <c r="CB208" s="221"/>
      <c r="CC208" s="221"/>
      <c r="CD208" s="220"/>
      <c r="CE208" s="220"/>
      <c r="CF208" s="220"/>
      <c r="CG208" s="221"/>
      <c r="CH208" s="221"/>
      <c r="CI208" s="223"/>
      <c r="CJ208" s="223"/>
      <c r="CK208" s="223"/>
      <c r="CL208" s="220"/>
      <c r="CM208" s="220"/>
      <c r="CN208" s="220"/>
      <c r="CO208" s="221"/>
      <c r="CP208" s="221"/>
      <c r="CQ208" s="220"/>
      <c r="CR208" s="220"/>
      <c r="CS208" s="220"/>
      <c r="CT208" s="221"/>
      <c r="CU208" s="221"/>
      <c r="CW208" s="219"/>
      <c r="CX208" s="221"/>
      <c r="CY208" s="219"/>
      <c r="CZ208" s="219"/>
      <c r="DA208" s="225"/>
      <c r="DB208" s="226"/>
      <c r="DC208" s="225">
        <f t="shared" si="112"/>
        <v>28.832999999999998</v>
      </c>
    </row>
    <row r="209" spans="4:107" ht="14.4" x14ac:dyDescent="0.3">
      <c r="D209" s="246"/>
      <c r="I209" s="168"/>
      <c r="K209" s="168"/>
      <c r="L209" s="168"/>
      <c r="M209" s="168"/>
      <c r="N209" s="168"/>
      <c r="O209" s="168"/>
      <c r="P209" s="168"/>
      <c r="Q209" s="168"/>
      <c r="S209" s="168"/>
      <c r="T209" s="168"/>
      <c r="X209" s="168"/>
      <c r="Y209" s="168"/>
      <c r="Z209" s="168"/>
      <c r="AA209" s="168"/>
      <c r="AC209" s="168"/>
      <c r="AG209" s="137" t="str">
        <f t="shared" ca="1" si="104"/>
        <v/>
      </c>
      <c r="AL209" s="137">
        <f t="shared" ca="1" si="108"/>
        <v>0</v>
      </c>
      <c r="AM209" s="168">
        <v>1.3680000000000001</v>
      </c>
      <c r="AN209" s="137">
        <f t="shared" ca="1" si="110"/>
        <v>0</v>
      </c>
      <c r="AO209" s="137">
        <f t="shared" ca="1" si="110"/>
        <v>0</v>
      </c>
      <c r="AP209" s="137">
        <f t="shared" ca="1" si="110"/>
        <v>0</v>
      </c>
      <c r="AQ209" s="137">
        <f t="shared" ca="1" si="110"/>
        <v>0</v>
      </c>
      <c r="AR209" s="137">
        <f t="shared" ca="1" si="110"/>
        <v>0</v>
      </c>
      <c r="AS209" s="137">
        <f t="shared" ca="1" si="110"/>
        <v>0</v>
      </c>
      <c r="AT209" s="137">
        <f t="shared" ca="1" si="110"/>
        <v>0</v>
      </c>
      <c r="AU209" s="137">
        <f t="shared" ca="1" si="105"/>
        <v>0</v>
      </c>
      <c r="AV209" s="137">
        <f t="shared" ca="1" si="102"/>
        <v>0</v>
      </c>
      <c r="AW209" s="137">
        <f t="shared" ca="1" si="102"/>
        <v>0</v>
      </c>
      <c r="AX209" s="137">
        <f t="shared" ca="1" si="102"/>
        <v>0</v>
      </c>
      <c r="AZ209" s="137">
        <f t="shared" ca="1" si="109"/>
        <v>0</v>
      </c>
      <c r="BA209" s="137">
        <f t="shared" ca="1" si="109"/>
        <v>0</v>
      </c>
      <c r="BB209" s="137">
        <f t="shared" ca="1" si="109"/>
        <v>0</v>
      </c>
      <c r="BC209" s="137">
        <f t="shared" ca="1" si="109"/>
        <v>0</v>
      </c>
      <c r="BE209" s="137">
        <f t="shared" ca="1" si="107"/>
        <v>0</v>
      </c>
      <c r="BF209" s="137">
        <f t="shared" ca="1" si="107"/>
        <v>0</v>
      </c>
      <c r="BH209" s="137">
        <f t="shared" ca="1" si="111"/>
        <v>0</v>
      </c>
      <c r="BK209" s="243"/>
      <c r="BL209" s="243"/>
      <c r="BM209" s="244"/>
      <c r="BO209" s="220"/>
      <c r="BP209" s="220"/>
      <c r="BQ209" s="220"/>
      <c r="BR209" s="221"/>
      <c r="BS209" s="221"/>
      <c r="BT209" s="220"/>
      <c r="BU209" s="220"/>
      <c r="BV209" s="220"/>
      <c r="BW209" s="221"/>
      <c r="BX209" s="221"/>
      <c r="BY209" s="220"/>
      <c r="BZ209" s="220"/>
      <c r="CA209" s="220"/>
      <c r="CB209" s="221"/>
      <c r="CC209" s="221"/>
      <c r="CD209" s="220"/>
      <c r="CE209" s="220"/>
      <c r="CF209" s="220"/>
      <c r="CG209" s="221"/>
      <c r="CH209" s="221"/>
      <c r="CI209" s="223"/>
      <c r="CJ209" s="223"/>
      <c r="CK209" s="223"/>
      <c r="CL209" s="220"/>
      <c r="CM209" s="220"/>
      <c r="CN209" s="220"/>
      <c r="CO209" s="221"/>
      <c r="CP209" s="221"/>
      <c r="CQ209" s="220"/>
      <c r="CR209" s="220"/>
      <c r="CS209" s="220"/>
      <c r="CT209" s="221"/>
      <c r="CU209" s="221"/>
      <c r="CW209" s="219"/>
      <c r="CX209" s="221"/>
      <c r="CY209" s="219"/>
      <c r="CZ209" s="219"/>
      <c r="DA209" s="225"/>
      <c r="DB209" s="226"/>
      <c r="DC209" s="225">
        <f t="shared" si="112"/>
        <v>28.832999999999998</v>
      </c>
    </row>
    <row r="210" spans="4:107" ht="14.4" x14ac:dyDescent="0.3">
      <c r="D210" s="246"/>
      <c r="I210" s="168"/>
      <c r="K210" s="168"/>
      <c r="L210" s="168"/>
      <c r="M210" s="168"/>
      <c r="N210" s="168"/>
      <c r="O210" s="168"/>
      <c r="P210" s="168"/>
      <c r="Q210" s="168"/>
      <c r="S210" s="168"/>
      <c r="T210" s="168"/>
      <c r="X210" s="168"/>
      <c r="Y210" s="168"/>
      <c r="Z210" s="168"/>
      <c r="AA210" s="168"/>
      <c r="AC210" s="168"/>
      <c r="AG210" s="137" t="str">
        <f t="shared" ca="1" si="104"/>
        <v/>
      </c>
      <c r="AL210" s="137">
        <f t="shared" ca="1" si="108"/>
        <v>0</v>
      </c>
      <c r="AM210" s="168">
        <v>0.96599999999999997</v>
      </c>
      <c r="AN210" s="137">
        <f t="shared" ca="1" si="110"/>
        <v>0</v>
      </c>
      <c r="AO210" s="137">
        <f t="shared" ca="1" si="110"/>
        <v>0</v>
      </c>
      <c r="AP210" s="137">
        <f t="shared" ca="1" si="110"/>
        <v>0</v>
      </c>
      <c r="AQ210" s="137">
        <f t="shared" ca="1" si="110"/>
        <v>0</v>
      </c>
      <c r="AR210" s="137">
        <f t="shared" ca="1" si="110"/>
        <v>0</v>
      </c>
      <c r="AS210" s="137">
        <f t="shared" ca="1" si="110"/>
        <v>0</v>
      </c>
      <c r="AT210" s="137">
        <f t="shared" ca="1" si="110"/>
        <v>0</v>
      </c>
      <c r="AU210" s="137">
        <f t="shared" ca="1" si="105"/>
        <v>0</v>
      </c>
      <c r="AV210" s="137">
        <f t="shared" ca="1" si="105"/>
        <v>0</v>
      </c>
      <c r="AW210" s="137">
        <f t="shared" ca="1" si="105"/>
        <v>0</v>
      </c>
      <c r="AX210" s="137">
        <f t="shared" ca="1" si="105"/>
        <v>0</v>
      </c>
      <c r="AZ210" s="137">
        <f t="shared" ca="1" si="109"/>
        <v>0</v>
      </c>
      <c r="BA210" s="137">
        <f t="shared" ca="1" si="109"/>
        <v>0</v>
      </c>
      <c r="BB210" s="137">
        <f t="shared" ca="1" si="109"/>
        <v>0</v>
      </c>
      <c r="BC210" s="137">
        <f t="shared" ca="1" si="109"/>
        <v>0</v>
      </c>
      <c r="BE210" s="137">
        <f t="shared" ca="1" si="107"/>
        <v>0</v>
      </c>
      <c r="BF210" s="137">
        <f t="shared" ca="1" si="107"/>
        <v>0</v>
      </c>
      <c r="BH210" s="137">
        <f t="shared" ca="1" si="111"/>
        <v>0</v>
      </c>
      <c r="BK210" s="243"/>
      <c r="BL210" s="243"/>
      <c r="BM210" s="244"/>
      <c r="BO210" s="220"/>
      <c r="BP210" s="220"/>
      <c r="BQ210" s="220"/>
      <c r="BR210" s="221"/>
      <c r="BS210" s="221"/>
      <c r="BT210" s="220"/>
      <c r="BU210" s="220"/>
      <c r="BV210" s="220"/>
      <c r="BW210" s="221"/>
      <c r="BX210" s="221"/>
      <c r="BY210" s="220"/>
      <c r="BZ210" s="220"/>
      <c r="CA210" s="220"/>
      <c r="CB210" s="221"/>
      <c r="CC210" s="221"/>
      <c r="CD210" s="220"/>
      <c r="CE210" s="220"/>
      <c r="CF210" s="220"/>
      <c r="CG210" s="221"/>
      <c r="CH210" s="221"/>
      <c r="CI210" s="223"/>
      <c r="CJ210" s="223"/>
      <c r="CK210" s="223"/>
      <c r="CL210" s="220"/>
      <c r="CM210" s="220"/>
      <c r="CN210" s="220"/>
      <c r="CO210" s="221"/>
      <c r="CP210" s="221"/>
      <c r="CQ210" s="220"/>
      <c r="CR210" s="220"/>
      <c r="CS210" s="220"/>
      <c r="CT210" s="221"/>
      <c r="CU210" s="221"/>
      <c r="CW210" s="219"/>
      <c r="CX210" s="221"/>
      <c r="CY210" s="219"/>
      <c r="CZ210" s="219"/>
      <c r="DA210" s="225"/>
      <c r="DB210" s="226"/>
      <c r="DC210" s="225">
        <f t="shared" si="112"/>
        <v>28.832999999999998</v>
      </c>
    </row>
    <row r="211" spans="4:107" ht="14.4" x14ac:dyDescent="0.3">
      <c r="D211" s="246"/>
      <c r="I211" s="168"/>
      <c r="K211" s="168"/>
      <c r="L211" s="168"/>
      <c r="M211" s="168"/>
      <c r="N211" s="168"/>
      <c r="O211" s="168"/>
      <c r="P211" s="168"/>
      <c r="Q211" s="168"/>
      <c r="S211" s="168"/>
      <c r="T211" s="168"/>
      <c r="X211" s="168"/>
      <c r="Y211" s="168"/>
      <c r="Z211" s="168"/>
      <c r="AA211" s="168"/>
      <c r="AC211" s="168"/>
      <c r="AG211" s="137" t="str">
        <f t="shared" ca="1" si="104"/>
        <v/>
      </c>
      <c r="AL211" s="137">
        <f t="shared" ca="1" si="108"/>
        <v>0</v>
      </c>
      <c r="AM211" s="168">
        <v>1.2290000000000001</v>
      </c>
      <c r="AN211" s="137">
        <f t="shared" ca="1" si="110"/>
        <v>0</v>
      </c>
      <c r="AO211" s="137">
        <f t="shared" ca="1" si="110"/>
        <v>0</v>
      </c>
      <c r="AP211" s="137">
        <f t="shared" ca="1" si="110"/>
        <v>0</v>
      </c>
      <c r="AQ211" s="137">
        <f t="shared" ca="1" si="110"/>
        <v>0</v>
      </c>
      <c r="AR211" s="137">
        <f t="shared" ca="1" si="110"/>
        <v>0</v>
      </c>
      <c r="AS211" s="137">
        <f t="shared" ca="1" si="110"/>
        <v>0</v>
      </c>
      <c r="AT211" s="137">
        <f t="shared" ca="1" si="110"/>
        <v>0</v>
      </c>
      <c r="AU211" s="137">
        <f t="shared" ca="1" si="105"/>
        <v>0</v>
      </c>
      <c r="AV211" s="137">
        <f t="shared" ca="1" si="105"/>
        <v>0</v>
      </c>
      <c r="AW211" s="137">
        <f t="shared" ca="1" si="105"/>
        <v>0</v>
      </c>
      <c r="AX211" s="137">
        <f t="shared" ca="1" si="105"/>
        <v>0</v>
      </c>
      <c r="AZ211" s="137">
        <f t="shared" ca="1" si="109"/>
        <v>0</v>
      </c>
      <c r="BA211" s="137">
        <f t="shared" ca="1" si="109"/>
        <v>0</v>
      </c>
      <c r="BB211" s="137">
        <f t="shared" ca="1" si="109"/>
        <v>0</v>
      </c>
      <c r="BC211" s="137">
        <f t="shared" ca="1" si="109"/>
        <v>0</v>
      </c>
      <c r="BE211" s="137">
        <f t="shared" ca="1" si="107"/>
        <v>0</v>
      </c>
      <c r="BF211" s="137">
        <f t="shared" ca="1" si="107"/>
        <v>0</v>
      </c>
      <c r="BH211" s="137">
        <f t="shared" ca="1" si="111"/>
        <v>0</v>
      </c>
      <c r="BK211" s="243"/>
      <c r="BL211" s="243"/>
      <c r="BM211" s="244"/>
      <c r="BO211" s="220"/>
      <c r="BP211" s="220"/>
      <c r="BQ211" s="220"/>
      <c r="BR211" s="221"/>
      <c r="BS211" s="221"/>
      <c r="BT211" s="220"/>
      <c r="BU211" s="220"/>
      <c r="BV211" s="220"/>
      <c r="BW211" s="221"/>
      <c r="BX211" s="221"/>
      <c r="BY211" s="220"/>
      <c r="BZ211" s="220"/>
      <c r="CA211" s="220"/>
      <c r="CB211" s="221"/>
      <c r="CC211" s="221"/>
      <c r="CD211" s="220"/>
      <c r="CE211" s="220"/>
      <c r="CF211" s="220"/>
      <c r="CG211" s="221"/>
      <c r="CH211" s="221"/>
      <c r="CI211" s="223"/>
      <c r="CJ211" s="223"/>
      <c r="CK211" s="223"/>
      <c r="CL211" s="220"/>
      <c r="CM211" s="220"/>
      <c r="CN211" s="220"/>
      <c r="CO211" s="221"/>
      <c r="CP211" s="221"/>
      <c r="CQ211" s="220"/>
      <c r="CR211" s="220"/>
      <c r="CS211" s="220"/>
      <c r="CT211" s="221"/>
      <c r="CU211" s="221"/>
      <c r="CW211" s="219"/>
      <c r="CX211" s="221"/>
      <c r="CY211" s="219"/>
      <c r="CZ211" s="219"/>
      <c r="DA211" s="225"/>
      <c r="DB211" s="226"/>
      <c r="DC211" s="225">
        <f t="shared" si="112"/>
        <v>28.832999999999998</v>
      </c>
    </row>
    <row r="212" spans="4:107" ht="14.4" x14ac:dyDescent="0.3">
      <c r="D212" s="246"/>
      <c r="I212" s="168"/>
      <c r="K212" s="168"/>
      <c r="L212" s="168"/>
      <c r="M212" s="168"/>
      <c r="N212" s="168"/>
      <c r="O212" s="168"/>
      <c r="P212" s="168"/>
      <c r="Q212" s="168"/>
      <c r="S212" s="168"/>
      <c r="T212" s="168"/>
      <c r="X212" s="168"/>
      <c r="Y212" s="168"/>
      <c r="Z212" s="168"/>
      <c r="AA212" s="168"/>
      <c r="AC212" s="168"/>
      <c r="AG212" s="137" t="str">
        <f t="shared" ca="1" si="104"/>
        <v/>
      </c>
      <c r="AL212" s="137">
        <f t="shared" ca="1" si="108"/>
        <v>0</v>
      </c>
      <c r="AM212" s="168">
        <v>1.194</v>
      </c>
      <c r="AN212" s="137">
        <f t="shared" ca="1" si="110"/>
        <v>0</v>
      </c>
      <c r="AO212" s="137">
        <f t="shared" ca="1" si="110"/>
        <v>0</v>
      </c>
      <c r="AP212" s="137">
        <f t="shared" ca="1" si="110"/>
        <v>0</v>
      </c>
      <c r="AQ212" s="137">
        <f t="shared" ca="1" si="110"/>
        <v>0</v>
      </c>
      <c r="AR212" s="137">
        <f t="shared" ca="1" si="110"/>
        <v>0</v>
      </c>
      <c r="AS212" s="137">
        <f t="shared" ca="1" si="110"/>
        <v>0</v>
      </c>
      <c r="AT212" s="137">
        <f t="shared" ca="1" si="110"/>
        <v>0</v>
      </c>
      <c r="AU212" s="137">
        <f t="shared" ca="1" si="105"/>
        <v>0</v>
      </c>
      <c r="AV212" s="137">
        <f t="shared" ca="1" si="105"/>
        <v>0</v>
      </c>
      <c r="AW212" s="137">
        <f t="shared" ca="1" si="105"/>
        <v>0</v>
      </c>
      <c r="AX212" s="137">
        <f t="shared" ca="1" si="105"/>
        <v>0</v>
      </c>
      <c r="AZ212" s="137">
        <f t="shared" ca="1" si="109"/>
        <v>0</v>
      </c>
      <c r="BA212" s="137">
        <f t="shared" ca="1" si="109"/>
        <v>0</v>
      </c>
      <c r="BB212" s="137">
        <f t="shared" ca="1" si="109"/>
        <v>0</v>
      </c>
      <c r="BC212" s="137">
        <f t="shared" ca="1" si="109"/>
        <v>0</v>
      </c>
      <c r="BE212" s="137">
        <f t="shared" ca="1" si="107"/>
        <v>0</v>
      </c>
      <c r="BF212" s="137">
        <f t="shared" ca="1" si="107"/>
        <v>0</v>
      </c>
      <c r="BH212" s="137">
        <f t="shared" ca="1" si="111"/>
        <v>0</v>
      </c>
      <c r="BK212" s="243"/>
      <c r="BL212" s="243"/>
      <c r="BM212" s="244"/>
      <c r="BO212" s="220"/>
      <c r="BP212" s="220"/>
      <c r="BQ212" s="220"/>
      <c r="BR212" s="221"/>
      <c r="BS212" s="221"/>
      <c r="BT212" s="220"/>
      <c r="BU212" s="220"/>
      <c r="BV212" s="220"/>
      <c r="BW212" s="221"/>
      <c r="BX212" s="221"/>
      <c r="BY212" s="220"/>
      <c r="BZ212" s="220"/>
      <c r="CA212" s="220"/>
      <c r="CB212" s="221"/>
      <c r="CC212" s="221"/>
      <c r="CD212" s="220"/>
      <c r="CE212" s="220"/>
      <c r="CF212" s="220"/>
      <c r="CG212" s="221"/>
      <c r="CH212" s="221"/>
      <c r="CI212" s="223"/>
      <c r="CJ212" s="223"/>
      <c r="CK212" s="223"/>
      <c r="CL212" s="220"/>
      <c r="CM212" s="220"/>
      <c r="CN212" s="220"/>
      <c r="CO212" s="221"/>
      <c r="CP212" s="221"/>
      <c r="CQ212" s="220"/>
      <c r="CR212" s="220"/>
      <c r="CS212" s="220"/>
      <c r="CT212" s="221"/>
      <c r="CU212" s="221"/>
      <c r="CW212" s="219"/>
      <c r="CX212" s="221"/>
      <c r="CY212" s="219"/>
      <c r="CZ212" s="219"/>
      <c r="DA212" s="225"/>
      <c r="DB212" s="226"/>
      <c r="DC212" s="225">
        <f t="shared" si="112"/>
        <v>28.832999999999998</v>
      </c>
    </row>
    <row r="213" spans="4:107" ht="14.4" x14ac:dyDescent="0.3">
      <c r="D213" s="246"/>
      <c r="I213" s="168"/>
      <c r="K213" s="168"/>
      <c r="L213" s="168"/>
      <c r="M213" s="168"/>
      <c r="N213" s="168"/>
      <c r="O213" s="168"/>
      <c r="P213" s="168"/>
      <c r="Q213" s="168"/>
      <c r="S213" s="168"/>
      <c r="T213" s="168"/>
      <c r="X213" s="168"/>
      <c r="Y213" s="168"/>
      <c r="Z213" s="168"/>
      <c r="AA213" s="168"/>
      <c r="AC213" s="168"/>
      <c r="AG213" s="137" t="str">
        <f t="shared" ca="1" si="104"/>
        <v/>
      </c>
      <c r="AL213" s="137">
        <f t="shared" ca="1" si="108"/>
        <v>0</v>
      </c>
      <c r="AM213" s="168">
        <v>0.7</v>
      </c>
      <c r="AN213" s="137">
        <f t="shared" ca="1" si="110"/>
        <v>0</v>
      </c>
      <c r="AO213" s="137">
        <f t="shared" ca="1" si="110"/>
        <v>0</v>
      </c>
      <c r="AP213" s="137">
        <f t="shared" ca="1" si="110"/>
        <v>0</v>
      </c>
      <c r="AQ213" s="137">
        <f t="shared" ca="1" si="110"/>
        <v>0</v>
      </c>
      <c r="AR213" s="137">
        <f t="shared" ca="1" si="110"/>
        <v>0</v>
      </c>
      <c r="AS213" s="137">
        <f t="shared" ca="1" si="110"/>
        <v>0</v>
      </c>
      <c r="AT213" s="137">
        <f t="shared" ca="1" si="110"/>
        <v>0</v>
      </c>
      <c r="AU213" s="137">
        <f t="shared" ca="1" si="105"/>
        <v>0</v>
      </c>
      <c r="AV213" s="137">
        <f t="shared" ca="1" si="105"/>
        <v>0</v>
      </c>
      <c r="AW213" s="137">
        <f t="shared" ca="1" si="105"/>
        <v>0</v>
      </c>
      <c r="AX213" s="137">
        <f t="shared" ca="1" si="105"/>
        <v>0</v>
      </c>
      <c r="AZ213" s="137">
        <f t="shared" ca="1" si="109"/>
        <v>0</v>
      </c>
      <c r="BA213" s="137">
        <f t="shared" ca="1" si="109"/>
        <v>0</v>
      </c>
      <c r="BB213" s="137">
        <f t="shared" ca="1" si="109"/>
        <v>0</v>
      </c>
      <c r="BC213" s="137">
        <f t="shared" ca="1" si="109"/>
        <v>0</v>
      </c>
      <c r="BE213" s="137">
        <f t="shared" ca="1" si="107"/>
        <v>0</v>
      </c>
      <c r="BF213" s="137">
        <f t="shared" ca="1" si="107"/>
        <v>0</v>
      </c>
      <c r="BH213" s="137">
        <f t="shared" ca="1" si="111"/>
        <v>0</v>
      </c>
      <c r="BK213" s="243"/>
      <c r="BL213" s="243"/>
      <c r="BM213" s="244"/>
      <c r="BO213" s="220"/>
      <c r="BP213" s="220"/>
      <c r="BQ213" s="220"/>
      <c r="BR213" s="221"/>
      <c r="BS213" s="221"/>
      <c r="BT213" s="220"/>
      <c r="BU213" s="220"/>
      <c r="BV213" s="220"/>
      <c r="BW213" s="221"/>
      <c r="BX213" s="221"/>
      <c r="BY213" s="220"/>
      <c r="BZ213" s="220"/>
      <c r="CA213" s="220"/>
      <c r="CB213" s="221"/>
      <c r="CC213" s="221"/>
      <c r="CD213" s="220"/>
      <c r="CE213" s="220"/>
      <c r="CF213" s="220"/>
      <c r="CG213" s="221"/>
      <c r="CH213" s="221"/>
      <c r="CI213" s="223"/>
      <c r="CJ213" s="223"/>
      <c r="CK213" s="223"/>
      <c r="CL213" s="220"/>
      <c r="CM213" s="220"/>
      <c r="CN213" s="220"/>
      <c r="CO213" s="221"/>
      <c r="CP213" s="221"/>
      <c r="CQ213" s="220"/>
      <c r="CR213" s="220"/>
      <c r="CS213" s="220"/>
      <c r="CT213" s="221"/>
      <c r="CU213" s="221"/>
      <c r="CW213" s="219"/>
      <c r="CX213" s="221"/>
      <c r="CY213" s="219"/>
      <c r="CZ213" s="219"/>
      <c r="DA213" s="225"/>
      <c r="DB213" s="226"/>
      <c r="DC213" s="225">
        <f t="shared" si="112"/>
        <v>28.832999999999998</v>
      </c>
    </row>
    <row r="214" spans="4:107" ht="14.4" x14ac:dyDescent="0.3">
      <c r="I214" s="168"/>
      <c r="K214" s="168"/>
      <c r="L214" s="168"/>
      <c r="M214" s="168"/>
      <c r="N214" s="168"/>
      <c r="O214" s="168"/>
      <c r="P214" s="168"/>
      <c r="Q214" s="168"/>
      <c r="S214" s="168"/>
      <c r="T214" s="168"/>
      <c r="X214" s="168"/>
      <c r="Y214" s="168"/>
      <c r="Z214" s="168"/>
      <c r="AA214" s="168"/>
      <c r="AC214" s="168"/>
      <c r="AG214" s="137" t="str">
        <f t="shared" ca="1" si="104"/>
        <v/>
      </c>
      <c r="AL214" s="137">
        <f t="shared" ca="1" si="108"/>
        <v>0</v>
      </c>
      <c r="AM214" s="168">
        <v>0.32800000000000001</v>
      </c>
      <c r="AN214" s="137">
        <f t="shared" ca="1" si="110"/>
        <v>0</v>
      </c>
      <c r="AO214" s="137">
        <f t="shared" ca="1" si="110"/>
        <v>0</v>
      </c>
      <c r="AP214" s="137">
        <f t="shared" ca="1" si="110"/>
        <v>0</v>
      </c>
      <c r="AQ214" s="137">
        <f t="shared" ca="1" si="110"/>
        <v>0</v>
      </c>
      <c r="AR214" s="137">
        <f t="shared" ca="1" si="110"/>
        <v>0</v>
      </c>
      <c r="AS214" s="137">
        <f t="shared" ca="1" si="110"/>
        <v>0</v>
      </c>
      <c r="AT214" s="137">
        <f t="shared" ca="1" si="110"/>
        <v>0</v>
      </c>
      <c r="AU214" s="137">
        <f t="shared" ca="1" si="105"/>
        <v>0</v>
      </c>
      <c r="AV214" s="137">
        <f t="shared" ca="1" si="105"/>
        <v>0</v>
      </c>
      <c r="AW214" s="137">
        <f t="shared" ca="1" si="105"/>
        <v>0</v>
      </c>
      <c r="AX214" s="137">
        <f t="shared" ca="1" si="105"/>
        <v>0</v>
      </c>
      <c r="AZ214" s="137">
        <f t="shared" ca="1" si="109"/>
        <v>0</v>
      </c>
      <c r="BA214" s="137">
        <f t="shared" ca="1" si="109"/>
        <v>0</v>
      </c>
      <c r="BB214" s="137">
        <f t="shared" ca="1" si="109"/>
        <v>0</v>
      </c>
      <c r="BC214" s="137">
        <f t="shared" ca="1" si="109"/>
        <v>0</v>
      </c>
      <c r="BE214" s="137">
        <f t="shared" ca="1" si="107"/>
        <v>0</v>
      </c>
      <c r="BF214" s="137">
        <f t="shared" ca="1" si="107"/>
        <v>0</v>
      </c>
      <c r="BH214" s="137">
        <f t="shared" ca="1" si="111"/>
        <v>0</v>
      </c>
      <c r="BK214" s="243"/>
      <c r="BL214" s="243"/>
      <c r="BM214" s="244"/>
      <c r="BO214" s="220"/>
      <c r="BP214" s="220"/>
      <c r="BQ214" s="220"/>
      <c r="BR214" s="221"/>
      <c r="BS214" s="221"/>
      <c r="BT214" s="220"/>
      <c r="BU214" s="220"/>
      <c r="BV214" s="220"/>
      <c r="BW214" s="221"/>
      <c r="BX214" s="221"/>
      <c r="BY214" s="220"/>
      <c r="BZ214" s="220"/>
      <c r="CA214" s="220"/>
      <c r="CB214" s="221"/>
      <c r="CC214" s="221"/>
      <c r="CD214" s="220"/>
      <c r="CE214" s="220"/>
      <c r="CF214" s="220"/>
      <c r="CG214" s="221"/>
      <c r="CH214" s="221"/>
      <c r="CI214" s="223"/>
      <c r="CJ214" s="223"/>
      <c r="CK214" s="223"/>
      <c r="CL214" s="220"/>
      <c r="CM214" s="220"/>
      <c r="CN214" s="220"/>
      <c r="CO214" s="221"/>
      <c r="CP214" s="221"/>
      <c r="CQ214" s="220"/>
      <c r="CR214" s="220"/>
      <c r="CS214" s="220"/>
      <c r="CT214" s="221"/>
      <c r="CU214" s="221"/>
      <c r="CW214" s="219"/>
      <c r="CX214" s="221"/>
      <c r="CY214" s="219"/>
      <c r="CZ214" s="219"/>
      <c r="DA214" s="225"/>
      <c r="DB214" s="226"/>
      <c r="DC214" s="225">
        <f t="shared" si="112"/>
        <v>28.832999999999998</v>
      </c>
    </row>
    <row r="215" spans="4:107" ht="14.4" x14ac:dyDescent="0.3">
      <c r="I215" s="168"/>
      <c r="K215" s="168"/>
      <c r="L215" s="168"/>
      <c r="M215" s="168"/>
      <c r="N215" s="168"/>
      <c r="O215" s="168"/>
      <c r="P215" s="168"/>
      <c r="Q215" s="168"/>
      <c r="S215" s="168"/>
      <c r="T215" s="168"/>
      <c r="X215" s="168"/>
      <c r="Y215" s="168"/>
      <c r="Z215" s="168"/>
      <c r="AA215" s="168"/>
      <c r="AC215" s="168"/>
      <c r="AG215" s="137" t="str">
        <f t="shared" ca="1" si="104"/>
        <v/>
      </c>
      <c r="AL215" s="137">
        <f t="shared" ca="1" si="108"/>
        <v>0</v>
      </c>
      <c r="AM215" s="168">
        <v>0.64300000000000002</v>
      </c>
      <c r="AN215" s="137">
        <f t="shared" ca="1" si="110"/>
        <v>0</v>
      </c>
      <c r="AO215" s="137">
        <f t="shared" ca="1" si="110"/>
        <v>0</v>
      </c>
      <c r="AP215" s="137">
        <f t="shared" ca="1" si="110"/>
        <v>0</v>
      </c>
      <c r="AQ215" s="137">
        <f t="shared" ca="1" si="110"/>
        <v>0</v>
      </c>
      <c r="AR215" s="137">
        <f t="shared" ca="1" si="110"/>
        <v>0</v>
      </c>
      <c r="AS215" s="137">
        <f t="shared" ca="1" si="110"/>
        <v>0</v>
      </c>
      <c r="AT215" s="137">
        <f t="shared" ca="1" si="110"/>
        <v>0</v>
      </c>
      <c r="AU215" s="137">
        <f t="shared" ca="1" si="105"/>
        <v>0</v>
      </c>
      <c r="AV215" s="137">
        <f t="shared" ca="1" si="105"/>
        <v>0</v>
      </c>
      <c r="AW215" s="137">
        <f t="shared" ca="1" si="105"/>
        <v>0</v>
      </c>
      <c r="AX215" s="137">
        <f t="shared" ca="1" si="105"/>
        <v>0</v>
      </c>
      <c r="AZ215" s="137">
        <f t="shared" ca="1" si="109"/>
        <v>0</v>
      </c>
      <c r="BA215" s="137">
        <f t="shared" ca="1" si="109"/>
        <v>0</v>
      </c>
      <c r="BB215" s="137">
        <f t="shared" ca="1" si="109"/>
        <v>0</v>
      </c>
      <c r="BC215" s="137">
        <f t="shared" ca="1" si="109"/>
        <v>0</v>
      </c>
      <c r="BE215" s="137">
        <f t="shared" ca="1" si="107"/>
        <v>0</v>
      </c>
      <c r="BF215" s="137">
        <f t="shared" ca="1" si="107"/>
        <v>0</v>
      </c>
      <c r="BH215" s="137">
        <f t="shared" ca="1" si="111"/>
        <v>0</v>
      </c>
      <c r="BK215" s="243"/>
      <c r="BL215" s="243"/>
      <c r="BM215" s="244"/>
      <c r="BO215" s="220"/>
      <c r="BP215" s="220"/>
      <c r="BQ215" s="220"/>
      <c r="BR215" s="221"/>
      <c r="BS215" s="221"/>
      <c r="BT215" s="220"/>
      <c r="BU215" s="220"/>
      <c r="BV215" s="220"/>
      <c r="BW215" s="221"/>
      <c r="BX215" s="221"/>
      <c r="BY215" s="220"/>
      <c r="BZ215" s="220"/>
      <c r="CA215" s="220"/>
      <c r="CB215" s="221"/>
      <c r="CC215" s="221"/>
      <c r="CD215" s="220"/>
      <c r="CE215" s="220"/>
      <c r="CF215" s="220"/>
      <c r="CG215" s="221"/>
      <c r="CH215" s="221"/>
      <c r="CI215" s="223"/>
      <c r="CJ215" s="223"/>
      <c r="CK215" s="223"/>
      <c r="CL215" s="220"/>
      <c r="CM215" s="220"/>
      <c r="CN215" s="220"/>
      <c r="CO215" s="221"/>
      <c r="CP215" s="221"/>
      <c r="CQ215" s="220"/>
      <c r="CR215" s="220"/>
      <c r="CS215" s="220"/>
      <c r="CT215" s="221"/>
      <c r="CU215" s="221"/>
      <c r="CW215" s="219"/>
      <c r="CX215" s="221"/>
      <c r="CY215" s="219"/>
      <c r="CZ215" s="219"/>
      <c r="DA215" s="225"/>
      <c r="DB215" s="226"/>
      <c r="DC215" s="225">
        <f t="shared" si="112"/>
        <v>28.832999999999998</v>
      </c>
    </row>
    <row r="216" spans="4:107" ht="14.4" x14ac:dyDescent="0.3">
      <c r="I216" s="168"/>
      <c r="K216" s="168"/>
      <c r="L216" s="168"/>
      <c r="M216" s="168"/>
      <c r="N216" s="168"/>
      <c r="O216" s="168"/>
      <c r="P216" s="168"/>
      <c r="Q216" s="168"/>
      <c r="S216" s="168"/>
      <c r="T216" s="168"/>
      <c r="X216" s="168"/>
      <c r="Y216" s="168"/>
      <c r="Z216" s="168"/>
      <c r="AA216" s="168"/>
      <c r="AC216" s="168"/>
      <c r="AG216" s="137" t="str">
        <f t="shared" ca="1" si="104"/>
        <v/>
      </c>
      <c r="AL216" s="137">
        <f t="shared" ca="1" si="108"/>
        <v>0</v>
      </c>
      <c r="AM216" s="168">
        <v>0.47799999999999998</v>
      </c>
      <c r="AN216" s="137">
        <f t="shared" ca="1" si="110"/>
        <v>0</v>
      </c>
      <c r="AO216" s="137">
        <f t="shared" ca="1" si="110"/>
        <v>0</v>
      </c>
      <c r="AP216" s="137">
        <f t="shared" ca="1" si="110"/>
        <v>0</v>
      </c>
      <c r="AQ216" s="137">
        <f t="shared" ca="1" si="110"/>
        <v>0</v>
      </c>
      <c r="AR216" s="137">
        <f t="shared" ca="1" si="110"/>
        <v>0</v>
      </c>
      <c r="AS216" s="137">
        <f t="shared" ca="1" si="110"/>
        <v>0</v>
      </c>
      <c r="AT216" s="137">
        <f t="shared" ca="1" si="110"/>
        <v>0</v>
      </c>
      <c r="AU216" s="137">
        <f t="shared" ca="1" si="105"/>
        <v>0</v>
      </c>
      <c r="AV216" s="137">
        <f t="shared" ca="1" si="105"/>
        <v>0</v>
      </c>
      <c r="AW216" s="137">
        <f t="shared" ca="1" si="105"/>
        <v>0</v>
      </c>
      <c r="AX216" s="137">
        <f t="shared" ca="1" si="105"/>
        <v>0</v>
      </c>
      <c r="AZ216" s="137">
        <f t="shared" ca="1" si="109"/>
        <v>0</v>
      </c>
      <c r="BA216" s="137">
        <f t="shared" ca="1" si="109"/>
        <v>0</v>
      </c>
      <c r="BB216" s="137">
        <f t="shared" ca="1" si="109"/>
        <v>0</v>
      </c>
      <c r="BC216" s="137">
        <f t="shared" ca="1" si="109"/>
        <v>0</v>
      </c>
      <c r="BE216" s="137">
        <f t="shared" ca="1" si="107"/>
        <v>0</v>
      </c>
      <c r="BF216" s="137">
        <f t="shared" ca="1" si="107"/>
        <v>0</v>
      </c>
      <c r="BH216" s="137">
        <f t="shared" ca="1" si="111"/>
        <v>0</v>
      </c>
      <c r="BK216" s="243"/>
      <c r="BL216" s="243"/>
      <c r="BM216" s="244"/>
      <c r="BO216" s="220"/>
      <c r="BP216" s="220"/>
      <c r="BQ216" s="220"/>
      <c r="BR216" s="221"/>
      <c r="BS216" s="221"/>
      <c r="BT216" s="220"/>
      <c r="BU216" s="220"/>
      <c r="BV216" s="220"/>
      <c r="BW216" s="221"/>
      <c r="BX216" s="221"/>
      <c r="BY216" s="220"/>
      <c r="BZ216" s="220"/>
      <c r="CA216" s="220"/>
      <c r="CB216" s="221"/>
      <c r="CC216" s="221"/>
      <c r="CD216" s="220"/>
      <c r="CE216" s="220"/>
      <c r="CF216" s="220"/>
      <c r="CG216" s="221"/>
      <c r="CH216" s="221"/>
      <c r="CI216" s="223"/>
      <c r="CJ216" s="223"/>
      <c r="CK216" s="223"/>
      <c r="CL216" s="220"/>
      <c r="CM216" s="220"/>
      <c r="CN216" s="220"/>
      <c r="CO216" s="221"/>
      <c r="CP216" s="221"/>
      <c r="CQ216" s="220"/>
      <c r="CR216" s="220"/>
      <c r="CS216" s="220"/>
      <c r="CT216" s="221"/>
      <c r="CU216" s="221"/>
      <c r="CW216" s="219"/>
      <c r="CX216" s="221"/>
      <c r="CY216" s="219"/>
      <c r="CZ216" s="219"/>
      <c r="DA216" s="225"/>
      <c r="DB216" s="226"/>
      <c r="DC216" s="225">
        <f t="shared" si="112"/>
        <v>28.832999999999998</v>
      </c>
    </row>
    <row r="217" spans="4:107" ht="14.4" x14ac:dyDescent="0.3">
      <c r="I217" s="168"/>
      <c r="K217" s="168"/>
      <c r="L217" s="168"/>
      <c r="M217" s="168"/>
      <c r="N217" s="168"/>
      <c r="O217" s="168"/>
      <c r="P217" s="168"/>
      <c r="Q217" s="168"/>
      <c r="S217" s="168"/>
      <c r="T217" s="168"/>
      <c r="X217" s="168"/>
      <c r="Y217" s="168"/>
      <c r="Z217" s="168"/>
      <c r="AA217" s="168"/>
      <c r="AC217" s="168"/>
      <c r="AG217" s="137" t="str">
        <f t="shared" ca="1" si="104"/>
        <v/>
      </c>
      <c r="AL217" s="137">
        <f t="shared" ca="1" si="108"/>
        <v>0</v>
      </c>
      <c r="AM217" s="168">
        <v>3.702</v>
      </c>
      <c r="AN217" s="137">
        <f t="shared" ca="1" si="110"/>
        <v>0</v>
      </c>
      <c r="AO217" s="137">
        <f t="shared" ca="1" si="110"/>
        <v>0</v>
      </c>
      <c r="AP217" s="137">
        <f t="shared" ca="1" si="110"/>
        <v>0</v>
      </c>
      <c r="AQ217" s="137">
        <f t="shared" ca="1" si="110"/>
        <v>0</v>
      </c>
      <c r="AR217" s="137">
        <f t="shared" ca="1" si="110"/>
        <v>0</v>
      </c>
      <c r="AS217" s="137">
        <f t="shared" ca="1" si="110"/>
        <v>0</v>
      </c>
      <c r="AT217" s="137">
        <f t="shared" ca="1" si="110"/>
        <v>0</v>
      </c>
      <c r="AU217" s="137">
        <f t="shared" ca="1" si="105"/>
        <v>0</v>
      </c>
      <c r="AV217" s="137">
        <f t="shared" ca="1" si="105"/>
        <v>0</v>
      </c>
      <c r="AW217" s="137">
        <f t="shared" ca="1" si="105"/>
        <v>0</v>
      </c>
      <c r="AX217" s="137">
        <f t="shared" ca="1" si="105"/>
        <v>0</v>
      </c>
      <c r="AZ217" s="137">
        <f t="shared" ca="1" si="109"/>
        <v>0</v>
      </c>
      <c r="BA217" s="137">
        <f t="shared" ca="1" si="109"/>
        <v>0</v>
      </c>
      <c r="BB217" s="137">
        <f t="shared" ca="1" si="109"/>
        <v>0</v>
      </c>
      <c r="BC217" s="137">
        <f t="shared" ca="1" si="109"/>
        <v>0</v>
      </c>
      <c r="BE217" s="137">
        <f t="shared" ca="1" si="107"/>
        <v>0</v>
      </c>
      <c r="BF217" s="137">
        <f t="shared" ca="1" si="107"/>
        <v>0</v>
      </c>
      <c r="BH217" s="137">
        <f t="shared" ca="1" si="111"/>
        <v>0</v>
      </c>
      <c r="BK217" s="243"/>
      <c r="BL217" s="243"/>
      <c r="BM217" s="244"/>
      <c r="BO217" s="220"/>
      <c r="BP217" s="220"/>
      <c r="BQ217" s="220"/>
      <c r="BR217" s="221"/>
      <c r="BS217" s="221"/>
      <c r="BT217" s="220"/>
      <c r="BU217" s="220"/>
      <c r="BV217" s="220"/>
      <c r="BW217" s="221"/>
      <c r="BX217" s="221"/>
      <c r="BY217" s="220"/>
      <c r="BZ217" s="220"/>
      <c r="CA217" s="220"/>
      <c r="CB217" s="221"/>
      <c r="CC217" s="221"/>
      <c r="CD217" s="220"/>
      <c r="CE217" s="220"/>
      <c r="CF217" s="220"/>
      <c r="CG217" s="221"/>
      <c r="CH217" s="221"/>
      <c r="CI217" s="223"/>
      <c r="CJ217" s="223"/>
      <c r="CK217" s="223"/>
      <c r="CL217" s="220"/>
      <c r="CM217" s="220"/>
      <c r="CN217" s="220"/>
      <c r="CO217" s="221"/>
      <c r="CP217" s="221"/>
      <c r="CQ217" s="220"/>
      <c r="CR217" s="220"/>
      <c r="CS217" s="220"/>
      <c r="CT217" s="221"/>
      <c r="CU217" s="221"/>
      <c r="CW217" s="219"/>
      <c r="CX217" s="221"/>
      <c r="CY217" s="219"/>
      <c r="CZ217" s="219"/>
      <c r="DA217" s="225"/>
      <c r="DB217" s="226"/>
      <c r="DC217" s="225">
        <f t="shared" si="112"/>
        <v>28.832999999999998</v>
      </c>
    </row>
    <row r="218" spans="4:107" ht="14.4" x14ac:dyDescent="0.3">
      <c r="I218" s="168"/>
      <c r="K218" s="168"/>
      <c r="L218" s="168"/>
      <c r="M218" s="168"/>
      <c r="N218" s="168"/>
      <c r="O218" s="168"/>
      <c r="P218" s="168"/>
      <c r="Q218" s="168"/>
      <c r="S218" s="168"/>
      <c r="T218" s="168"/>
      <c r="X218" s="168"/>
      <c r="Y218" s="168"/>
      <c r="Z218" s="168"/>
      <c r="AA218" s="168"/>
      <c r="AC218" s="168"/>
      <c r="AG218" s="137" t="str">
        <f t="shared" ca="1" si="104"/>
        <v/>
      </c>
      <c r="AL218" s="137">
        <f t="shared" ca="1" si="108"/>
        <v>0</v>
      </c>
      <c r="AM218" s="168">
        <v>3.677</v>
      </c>
      <c r="AN218" s="137">
        <f t="shared" ca="1" si="110"/>
        <v>0</v>
      </c>
      <c r="AO218" s="137">
        <f t="shared" ca="1" si="110"/>
        <v>0</v>
      </c>
      <c r="AP218" s="137">
        <f t="shared" ca="1" si="110"/>
        <v>0</v>
      </c>
      <c r="AQ218" s="137">
        <f t="shared" ca="1" si="110"/>
        <v>0</v>
      </c>
      <c r="AR218" s="137">
        <f t="shared" ca="1" si="110"/>
        <v>0</v>
      </c>
      <c r="AS218" s="137">
        <f t="shared" ca="1" si="110"/>
        <v>0</v>
      </c>
      <c r="AT218" s="137">
        <f t="shared" ca="1" si="110"/>
        <v>0</v>
      </c>
      <c r="AU218" s="137">
        <f t="shared" ca="1" si="105"/>
        <v>0</v>
      </c>
      <c r="AV218" s="137">
        <f t="shared" ca="1" si="105"/>
        <v>0</v>
      </c>
      <c r="AW218" s="137">
        <f t="shared" ca="1" si="105"/>
        <v>0</v>
      </c>
      <c r="AX218" s="137">
        <f t="shared" ca="1" si="105"/>
        <v>0</v>
      </c>
      <c r="AZ218" s="137">
        <f t="shared" ca="1" si="109"/>
        <v>0</v>
      </c>
      <c r="BA218" s="137">
        <f t="shared" ca="1" si="109"/>
        <v>0</v>
      </c>
      <c r="BB218" s="137">
        <f t="shared" ca="1" si="109"/>
        <v>0</v>
      </c>
      <c r="BC218" s="137">
        <f t="shared" ca="1" si="109"/>
        <v>0</v>
      </c>
      <c r="BE218" s="137">
        <f t="shared" ca="1" si="107"/>
        <v>0</v>
      </c>
      <c r="BF218" s="137">
        <f t="shared" ca="1" si="107"/>
        <v>0</v>
      </c>
      <c r="BH218" s="137">
        <f t="shared" ca="1" si="111"/>
        <v>0</v>
      </c>
      <c r="BK218" s="243"/>
      <c r="BL218" s="243"/>
      <c r="BM218" s="244"/>
      <c r="BN218" s="219"/>
      <c r="BO218" s="220"/>
      <c r="BP218" s="220"/>
      <c r="BQ218" s="220"/>
      <c r="BR218" s="221"/>
      <c r="BS218" s="221"/>
      <c r="BT218" s="220"/>
      <c r="BU218" s="220"/>
      <c r="BV218" s="220"/>
      <c r="BW218" s="221"/>
      <c r="BX218" s="221"/>
      <c r="BY218" s="220"/>
      <c r="BZ218" s="220"/>
      <c r="CA218" s="220"/>
      <c r="CB218" s="221"/>
      <c r="CC218" s="221"/>
      <c r="CD218" s="220"/>
      <c r="CE218" s="220"/>
      <c r="CF218" s="220"/>
      <c r="CG218" s="221"/>
      <c r="CH218" s="221"/>
      <c r="CI218" s="223"/>
      <c r="CJ218" s="223"/>
      <c r="CK218" s="223"/>
      <c r="CL218" s="220"/>
      <c r="CM218" s="220"/>
      <c r="CN218" s="220"/>
      <c r="CO218" s="221"/>
      <c r="CP218" s="221"/>
      <c r="CQ218" s="220"/>
      <c r="CR218" s="220"/>
      <c r="CS218" s="220"/>
      <c r="CT218" s="221"/>
      <c r="CU218" s="221"/>
      <c r="CW218" s="219"/>
      <c r="CX218" s="221"/>
      <c r="CY218" s="219"/>
      <c r="CZ218" s="219"/>
      <c r="DA218" s="225"/>
      <c r="DB218" s="226"/>
      <c r="DC218" s="225">
        <f t="shared" si="112"/>
        <v>28.832999999999998</v>
      </c>
    </row>
    <row r="219" spans="4:107" ht="14.4" x14ac:dyDescent="0.3">
      <c r="I219" s="168"/>
      <c r="K219" s="168"/>
      <c r="L219" s="168"/>
      <c r="M219" s="168"/>
      <c r="N219" s="168"/>
      <c r="O219" s="168"/>
      <c r="P219" s="168"/>
      <c r="Q219" s="168"/>
      <c r="S219" s="168"/>
      <c r="T219" s="168"/>
      <c r="X219" s="168"/>
      <c r="Y219" s="168"/>
      <c r="Z219" s="168"/>
      <c r="AA219" s="168"/>
      <c r="AC219" s="168"/>
      <c r="AG219" s="137" t="str">
        <f t="shared" ca="1" si="104"/>
        <v/>
      </c>
      <c r="AL219" s="137">
        <f t="shared" ca="1" si="108"/>
        <v>0</v>
      </c>
      <c r="AM219" s="168">
        <v>4.0000000000000001E-3</v>
      </c>
      <c r="AN219" s="137">
        <f t="shared" ref="AN219:AX242" ca="1" si="113">ABS(INDIRECT(AN$5&amp;(CELL("row", AN219))))</f>
        <v>0</v>
      </c>
      <c r="AO219" s="137">
        <f t="shared" ca="1" si="113"/>
        <v>0</v>
      </c>
      <c r="AP219" s="137">
        <f t="shared" ca="1" si="113"/>
        <v>0</v>
      </c>
      <c r="AQ219" s="137">
        <f t="shared" ca="1" si="113"/>
        <v>0</v>
      </c>
      <c r="AR219" s="137">
        <f t="shared" ca="1" si="113"/>
        <v>0</v>
      </c>
      <c r="AS219" s="137">
        <f t="shared" ca="1" si="113"/>
        <v>0</v>
      </c>
      <c r="AT219" s="137">
        <f t="shared" ca="1" si="113"/>
        <v>0</v>
      </c>
      <c r="AU219" s="137">
        <f t="shared" ca="1" si="105"/>
        <v>0</v>
      </c>
      <c r="AV219" s="137">
        <f t="shared" ca="1" si="105"/>
        <v>0</v>
      </c>
      <c r="AW219" s="137">
        <f t="shared" ca="1" si="105"/>
        <v>0</v>
      </c>
      <c r="AX219" s="137">
        <f t="shared" ca="1" si="105"/>
        <v>0</v>
      </c>
      <c r="AZ219" s="137">
        <f t="shared" ca="1" si="109"/>
        <v>0</v>
      </c>
      <c r="BA219" s="137">
        <f t="shared" ca="1" si="109"/>
        <v>0</v>
      </c>
      <c r="BB219" s="137">
        <f t="shared" ca="1" si="109"/>
        <v>0</v>
      </c>
      <c r="BC219" s="137">
        <f t="shared" ca="1" si="109"/>
        <v>0</v>
      </c>
      <c r="BE219" s="137">
        <f t="shared" ca="1" si="107"/>
        <v>0</v>
      </c>
      <c r="BF219" s="137">
        <f t="shared" ca="1" si="107"/>
        <v>0</v>
      </c>
      <c r="BH219" s="137">
        <f t="shared" ca="1" si="111"/>
        <v>0</v>
      </c>
      <c r="BK219" s="243"/>
      <c r="BL219" s="243"/>
      <c r="BM219" s="244"/>
      <c r="BO219" s="220"/>
      <c r="BP219" s="220"/>
      <c r="BQ219" s="220"/>
      <c r="BR219" s="221"/>
      <c r="BS219" s="221"/>
      <c r="BT219" s="220"/>
      <c r="BU219" s="220"/>
      <c r="BV219" s="220"/>
      <c r="BW219" s="221"/>
      <c r="BX219" s="221"/>
      <c r="BY219" s="220"/>
      <c r="BZ219" s="220"/>
      <c r="CA219" s="220"/>
      <c r="CB219" s="221"/>
      <c r="CC219" s="221"/>
      <c r="CD219" s="220"/>
      <c r="CE219" s="220"/>
      <c r="CF219" s="220"/>
      <c r="CG219" s="221"/>
      <c r="CH219" s="221"/>
      <c r="CI219" s="223"/>
      <c r="CJ219" s="223"/>
      <c r="CK219" s="223"/>
      <c r="CL219" s="220"/>
      <c r="CM219" s="220"/>
      <c r="CN219" s="220"/>
      <c r="CO219" s="221"/>
      <c r="CP219" s="221"/>
      <c r="CQ219" s="220"/>
      <c r="CR219" s="220"/>
      <c r="CS219" s="220"/>
      <c r="CT219" s="221"/>
      <c r="CU219" s="221"/>
      <c r="CW219" s="219"/>
      <c r="CX219" s="221"/>
      <c r="CY219" s="219"/>
      <c r="CZ219" s="219"/>
      <c r="DA219" s="225"/>
      <c r="DB219" s="226"/>
      <c r="DC219" s="225">
        <f t="shared" si="112"/>
        <v>28.832999999999998</v>
      </c>
    </row>
    <row r="220" spans="4:107" ht="14.4" x14ac:dyDescent="0.3">
      <c r="I220" s="168"/>
      <c r="K220" s="168"/>
      <c r="L220" s="168"/>
      <c r="M220" s="168"/>
      <c r="N220" s="168"/>
      <c r="O220" s="168"/>
      <c r="P220" s="168"/>
      <c r="Q220" s="168"/>
      <c r="S220" s="168"/>
      <c r="T220" s="168"/>
      <c r="X220" s="168"/>
      <c r="Y220" s="168"/>
      <c r="Z220" s="168"/>
      <c r="AA220" s="168"/>
      <c r="AC220" s="168"/>
      <c r="AG220" s="137" t="str">
        <f t="shared" ca="1" si="104"/>
        <v/>
      </c>
      <c r="AL220" s="137">
        <f t="shared" ca="1" si="108"/>
        <v>0</v>
      </c>
      <c r="AM220" s="168">
        <v>7.5999999999999998E-2</v>
      </c>
      <c r="AN220" s="137">
        <f t="shared" ca="1" si="113"/>
        <v>0</v>
      </c>
      <c r="AO220" s="137">
        <f t="shared" ca="1" si="113"/>
        <v>0</v>
      </c>
      <c r="AP220" s="137">
        <f t="shared" ca="1" si="113"/>
        <v>0</v>
      </c>
      <c r="AQ220" s="137">
        <f t="shared" ca="1" si="113"/>
        <v>0</v>
      </c>
      <c r="AR220" s="137">
        <f t="shared" ca="1" si="113"/>
        <v>0</v>
      </c>
      <c r="AS220" s="137">
        <f t="shared" ca="1" si="113"/>
        <v>0</v>
      </c>
      <c r="AT220" s="137">
        <f t="shared" ca="1" si="113"/>
        <v>0</v>
      </c>
      <c r="AU220" s="137">
        <f t="shared" ca="1" si="105"/>
        <v>0</v>
      </c>
      <c r="AV220" s="137">
        <f t="shared" ca="1" si="105"/>
        <v>0</v>
      </c>
      <c r="AW220" s="137">
        <f t="shared" ca="1" si="105"/>
        <v>0</v>
      </c>
      <c r="AX220" s="137">
        <f t="shared" ca="1" si="105"/>
        <v>0</v>
      </c>
      <c r="AZ220" s="137">
        <f t="shared" ca="1" si="109"/>
        <v>0</v>
      </c>
      <c r="BA220" s="137">
        <f t="shared" ca="1" si="109"/>
        <v>0</v>
      </c>
      <c r="BB220" s="137">
        <f t="shared" ca="1" si="109"/>
        <v>0</v>
      </c>
      <c r="BC220" s="137">
        <f t="shared" ca="1" si="109"/>
        <v>0</v>
      </c>
      <c r="BE220" s="137">
        <f t="shared" ca="1" si="107"/>
        <v>0</v>
      </c>
      <c r="BF220" s="137">
        <f t="shared" ca="1" si="107"/>
        <v>0</v>
      </c>
      <c r="BH220" s="137">
        <f t="shared" ca="1" si="111"/>
        <v>0</v>
      </c>
      <c r="BK220" s="243"/>
      <c r="BL220" s="243"/>
      <c r="BM220" s="244"/>
      <c r="BO220" s="220"/>
      <c r="BP220" s="220"/>
      <c r="BQ220" s="220"/>
      <c r="BR220" s="221"/>
      <c r="BS220" s="221"/>
      <c r="BT220" s="220"/>
      <c r="BU220" s="220"/>
      <c r="BV220" s="220"/>
      <c r="BW220" s="221"/>
      <c r="BX220" s="221"/>
      <c r="BY220" s="220"/>
      <c r="BZ220" s="220"/>
      <c r="CA220" s="220"/>
      <c r="CB220" s="221"/>
      <c r="CC220" s="221"/>
      <c r="CD220" s="220"/>
      <c r="CE220" s="220"/>
      <c r="CF220" s="220"/>
      <c r="CG220" s="221"/>
      <c r="CH220" s="221"/>
      <c r="CI220" s="223"/>
      <c r="CJ220" s="223"/>
      <c r="CK220" s="223"/>
      <c r="CL220" s="220"/>
      <c r="CM220" s="220"/>
      <c r="CN220" s="220"/>
      <c r="CO220" s="221"/>
      <c r="CP220" s="221"/>
      <c r="CQ220" s="220"/>
      <c r="CR220" s="220"/>
      <c r="CS220" s="220"/>
      <c r="CT220" s="221"/>
      <c r="CU220" s="221"/>
      <c r="CW220" s="219"/>
      <c r="CX220" s="221"/>
      <c r="CY220" s="219"/>
      <c r="CZ220" s="219"/>
      <c r="DA220" s="225"/>
      <c r="DB220" s="226"/>
      <c r="DC220" s="225">
        <f t="shared" si="112"/>
        <v>28.832999999999998</v>
      </c>
    </row>
    <row r="221" spans="4:107" ht="14.4" x14ac:dyDescent="0.3">
      <c r="I221" s="168"/>
      <c r="K221" s="168"/>
      <c r="L221" s="168"/>
      <c r="M221" s="168"/>
      <c r="N221" s="168"/>
      <c r="O221" s="168"/>
      <c r="P221" s="168"/>
      <c r="Q221" s="168"/>
      <c r="S221" s="168"/>
      <c r="T221" s="168"/>
      <c r="X221" s="168"/>
      <c r="Y221" s="168"/>
      <c r="Z221" s="168"/>
      <c r="AA221" s="168"/>
      <c r="AC221" s="168"/>
      <c r="AG221" s="137" t="str">
        <f t="shared" ca="1" si="104"/>
        <v/>
      </c>
      <c r="AL221" s="137">
        <f t="shared" ca="1" si="108"/>
        <v>0</v>
      </c>
      <c r="AM221" s="168">
        <v>0.16600000000000001</v>
      </c>
      <c r="AN221" s="137">
        <f t="shared" ca="1" si="113"/>
        <v>0</v>
      </c>
      <c r="AO221" s="137">
        <f t="shared" ca="1" si="113"/>
        <v>0</v>
      </c>
      <c r="AP221" s="137">
        <f t="shared" ca="1" si="113"/>
        <v>0</v>
      </c>
      <c r="AQ221" s="137">
        <f t="shared" ca="1" si="113"/>
        <v>0</v>
      </c>
      <c r="AR221" s="137">
        <f t="shared" ca="1" si="113"/>
        <v>0</v>
      </c>
      <c r="AS221" s="137">
        <f t="shared" ca="1" si="113"/>
        <v>0</v>
      </c>
      <c r="AT221" s="137">
        <f t="shared" ca="1" si="113"/>
        <v>0</v>
      </c>
      <c r="AU221" s="137">
        <f t="shared" ca="1" si="105"/>
        <v>0</v>
      </c>
      <c r="AV221" s="137">
        <f t="shared" ca="1" si="105"/>
        <v>0</v>
      </c>
      <c r="AW221" s="137">
        <f t="shared" ca="1" si="105"/>
        <v>0</v>
      </c>
      <c r="AX221" s="137">
        <f t="shared" ca="1" si="105"/>
        <v>0</v>
      </c>
      <c r="AZ221" s="137">
        <f t="shared" ca="1" si="109"/>
        <v>0</v>
      </c>
      <c r="BA221" s="137">
        <f t="shared" ca="1" si="109"/>
        <v>0</v>
      </c>
      <c r="BB221" s="137">
        <f t="shared" ca="1" si="109"/>
        <v>0</v>
      </c>
      <c r="BC221" s="137">
        <f t="shared" ca="1" si="109"/>
        <v>0</v>
      </c>
      <c r="BE221" s="137">
        <f t="shared" ca="1" si="107"/>
        <v>0</v>
      </c>
      <c r="BF221" s="137">
        <f t="shared" ca="1" si="107"/>
        <v>0</v>
      </c>
      <c r="BH221" s="137">
        <f t="shared" ca="1" si="111"/>
        <v>0</v>
      </c>
      <c r="BK221" s="243"/>
      <c r="BL221" s="243"/>
      <c r="BM221" s="244"/>
      <c r="BO221" s="220"/>
      <c r="BP221" s="220"/>
      <c r="BQ221" s="220"/>
      <c r="BR221" s="221"/>
      <c r="BS221" s="221"/>
      <c r="BT221" s="220"/>
      <c r="BU221" s="220"/>
      <c r="BV221" s="220"/>
      <c r="BW221" s="221"/>
      <c r="BX221" s="221"/>
      <c r="BY221" s="220"/>
      <c r="BZ221" s="220"/>
      <c r="CA221" s="220"/>
      <c r="CB221" s="221"/>
      <c r="CC221" s="221"/>
      <c r="CD221" s="220"/>
      <c r="CE221" s="220"/>
      <c r="CF221" s="220"/>
      <c r="CG221" s="221"/>
      <c r="CH221" s="221"/>
      <c r="CI221" s="223"/>
      <c r="CJ221" s="223"/>
      <c r="CK221" s="223"/>
      <c r="CL221" s="220"/>
      <c r="CM221" s="220"/>
      <c r="CN221" s="220"/>
      <c r="CO221" s="221"/>
      <c r="CP221" s="221"/>
      <c r="CQ221" s="220"/>
      <c r="CR221" s="220"/>
      <c r="CS221" s="220"/>
      <c r="CT221" s="221"/>
      <c r="CU221" s="221"/>
      <c r="CW221" s="219"/>
      <c r="CX221" s="221"/>
      <c r="CY221" s="219"/>
      <c r="CZ221" s="219"/>
      <c r="DA221" s="225"/>
      <c r="DB221" s="226"/>
      <c r="DC221" s="225">
        <f t="shared" si="112"/>
        <v>28.832999999999998</v>
      </c>
    </row>
    <row r="222" spans="4:107" ht="14.4" x14ac:dyDescent="0.3">
      <c r="I222" s="168"/>
      <c r="K222" s="168"/>
      <c r="L222" s="168"/>
      <c r="M222" s="168"/>
      <c r="N222" s="168"/>
      <c r="O222" s="168"/>
      <c r="P222" s="168"/>
      <c r="Q222" s="168"/>
      <c r="S222" s="168"/>
      <c r="T222" s="168"/>
      <c r="X222" s="168"/>
      <c r="Y222" s="168"/>
      <c r="Z222" s="168"/>
      <c r="AA222" s="168"/>
      <c r="AC222" s="168"/>
      <c r="AG222" s="137" t="str">
        <f t="shared" ca="1" si="104"/>
        <v/>
      </c>
      <c r="AL222" s="137">
        <f t="shared" ca="1" si="108"/>
        <v>0</v>
      </c>
      <c r="AM222" s="168">
        <v>6.8000000000000005E-2</v>
      </c>
      <c r="AN222" s="137">
        <f t="shared" ca="1" si="113"/>
        <v>0</v>
      </c>
      <c r="AO222" s="137">
        <f t="shared" ca="1" si="113"/>
        <v>0</v>
      </c>
      <c r="AP222" s="137">
        <f t="shared" ca="1" si="113"/>
        <v>0</v>
      </c>
      <c r="AQ222" s="137">
        <f t="shared" ca="1" si="113"/>
        <v>0</v>
      </c>
      <c r="AR222" s="137">
        <f t="shared" ca="1" si="113"/>
        <v>0</v>
      </c>
      <c r="AS222" s="137">
        <f t="shared" ca="1" si="113"/>
        <v>0</v>
      </c>
      <c r="AT222" s="137">
        <f t="shared" ca="1" si="113"/>
        <v>0</v>
      </c>
      <c r="AU222" s="137">
        <f t="shared" ca="1" si="105"/>
        <v>0</v>
      </c>
      <c r="AV222" s="137">
        <f t="shared" ca="1" si="105"/>
        <v>0</v>
      </c>
      <c r="AW222" s="137">
        <f t="shared" ca="1" si="105"/>
        <v>0</v>
      </c>
      <c r="AX222" s="137">
        <f t="shared" ca="1" si="105"/>
        <v>0</v>
      </c>
      <c r="AZ222" s="137">
        <f t="shared" ca="1" si="109"/>
        <v>0</v>
      </c>
      <c r="BA222" s="137">
        <f t="shared" ca="1" si="109"/>
        <v>0</v>
      </c>
      <c r="BB222" s="137">
        <f t="shared" ca="1" si="109"/>
        <v>0</v>
      </c>
      <c r="BC222" s="137">
        <f t="shared" ca="1" si="109"/>
        <v>0</v>
      </c>
      <c r="BE222" s="137">
        <f t="shared" ca="1" si="107"/>
        <v>0</v>
      </c>
      <c r="BF222" s="137">
        <f t="shared" ca="1" si="107"/>
        <v>0</v>
      </c>
      <c r="BH222" s="137">
        <f t="shared" ca="1" si="111"/>
        <v>0</v>
      </c>
      <c r="BK222" s="243"/>
      <c r="BL222" s="243"/>
      <c r="BM222" s="244"/>
      <c r="BO222" s="220"/>
      <c r="BP222" s="220"/>
      <c r="BQ222" s="220"/>
      <c r="BR222" s="221"/>
      <c r="BS222" s="221"/>
      <c r="BT222" s="220"/>
      <c r="BU222" s="220"/>
      <c r="BV222" s="220"/>
      <c r="BW222" s="221"/>
      <c r="BX222" s="221"/>
      <c r="BY222" s="220"/>
      <c r="BZ222" s="220"/>
      <c r="CA222" s="220"/>
      <c r="CB222" s="221"/>
      <c r="CC222" s="221"/>
      <c r="CD222" s="220"/>
      <c r="CE222" s="220"/>
      <c r="CF222" s="220"/>
      <c r="CG222" s="221"/>
      <c r="CH222" s="221"/>
      <c r="CI222" s="223"/>
      <c r="CJ222" s="223"/>
      <c r="CK222" s="223"/>
      <c r="CL222" s="220"/>
      <c r="CM222" s="220"/>
      <c r="CN222" s="220"/>
      <c r="CO222" s="221"/>
      <c r="CP222" s="221"/>
      <c r="CQ222" s="220"/>
      <c r="CR222" s="220"/>
      <c r="CS222" s="220"/>
      <c r="CT222" s="221"/>
      <c r="CU222" s="221"/>
      <c r="CW222" s="219"/>
      <c r="CX222" s="221"/>
      <c r="CY222" s="219"/>
      <c r="CZ222" s="219"/>
      <c r="DA222" s="225"/>
      <c r="DB222" s="226"/>
      <c r="DC222" s="225">
        <f t="shared" si="112"/>
        <v>28.832999999999998</v>
      </c>
    </row>
    <row r="223" spans="4:107" ht="14.4" x14ac:dyDescent="0.3">
      <c r="I223" s="168"/>
      <c r="K223" s="168"/>
      <c r="L223" s="168"/>
      <c r="M223" s="168"/>
      <c r="N223" s="168"/>
      <c r="O223" s="168"/>
      <c r="P223" s="168"/>
      <c r="Q223" s="168"/>
      <c r="S223" s="168"/>
      <c r="T223" s="168"/>
      <c r="X223" s="168"/>
      <c r="Y223" s="168"/>
      <c r="Z223" s="168"/>
      <c r="AA223" s="168"/>
      <c r="AC223" s="168"/>
      <c r="AG223" s="137" t="str">
        <f t="shared" ca="1" si="104"/>
        <v/>
      </c>
      <c r="AL223" s="137">
        <f t="shared" ca="1" si="108"/>
        <v>0</v>
      </c>
      <c r="AM223" s="168">
        <v>0.115</v>
      </c>
      <c r="AN223" s="137">
        <f t="shared" ca="1" si="113"/>
        <v>0</v>
      </c>
      <c r="AO223" s="137">
        <f t="shared" ca="1" si="113"/>
        <v>0</v>
      </c>
      <c r="AP223" s="137">
        <f t="shared" ca="1" si="113"/>
        <v>0</v>
      </c>
      <c r="AQ223" s="137">
        <f t="shared" ca="1" si="113"/>
        <v>0</v>
      </c>
      <c r="AR223" s="137">
        <f t="shared" ca="1" si="113"/>
        <v>0</v>
      </c>
      <c r="AS223" s="137">
        <f t="shared" ca="1" si="113"/>
        <v>0</v>
      </c>
      <c r="AT223" s="137">
        <f t="shared" ca="1" si="113"/>
        <v>0</v>
      </c>
      <c r="AU223" s="137">
        <f t="shared" ca="1" si="105"/>
        <v>0</v>
      </c>
      <c r="AV223" s="137">
        <f t="shared" ca="1" si="105"/>
        <v>0</v>
      </c>
      <c r="AW223" s="137">
        <f t="shared" ca="1" si="105"/>
        <v>0</v>
      </c>
      <c r="AX223" s="137">
        <f t="shared" ca="1" si="105"/>
        <v>0</v>
      </c>
      <c r="AZ223" s="137">
        <f t="shared" ca="1" si="109"/>
        <v>0</v>
      </c>
      <c r="BA223" s="137">
        <f t="shared" ca="1" si="109"/>
        <v>0</v>
      </c>
      <c r="BB223" s="137">
        <f t="shared" ca="1" si="109"/>
        <v>0</v>
      </c>
      <c r="BC223" s="137">
        <f t="shared" ca="1" si="109"/>
        <v>0</v>
      </c>
      <c r="BE223" s="137">
        <f t="shared" ca="1" si="107"/>
        <v>0</v>
      </c>
      <c r="BF223" s="137">
        <f t="shared" ca="1" si="107"/>
        <v>0</v>
      </c>
      <c r="BH223" s="137">
        <f t="shared" ca="1" si="111"/>
        <v>0</v>
      </c>
      <c r="BK223" s="243"/>
      <c r="BL223" s="243"/>
      <c r="BM223" s="244"/>
      <c r="BO223" s="220"/>
      <c r="BP223" s="220"/>
      <c r="BQ223" s="220"/>
      <c r="BR223" s="221"/>
      <c r="BS223" s="221"/>
      <c r="BT223" s="220"/>
      <c r="BU223" s="220"/>
      <c r="BV223" s="220"/>
      <c r="BW223" s="221"/>
      <c r="BX223" s="221"/>
      <c r="BY223" s="220"/>
      <c r="BZ223" s="220"/>
      <c r="CA223" s="220"/>
      <c r="CB223" s="221"/>
      <c r="CC223" s="221"/>
      <c r="CD223" s="220"/>
      <c r="CE223" s="220"/>
      <c r="CF223" s="220"/>
      <c r="CG223" s="221"/>
      <c r="CH223" s="221"/>
      <c r="CI223" s="223"/>
      <c r="CJ223" s="223"/>
      <c r="CK223" s="223"/>
      <c r="CL223" s="220"/>
      <c r="CM223" s="220"/>
      <c r="CN223" s="220"/>
      <c r="CO223" s="221"/>
      <c r="CP223" s="221"/>
      <c r="CQ223" s="220"/>
      <c r="CR223" s="220"/>
      <c r="CS223" s="220"/>
      <c r="CT223" s="221"/>
      <c r="CU223" s="221"/>
      <c r="CW223" s="219"/>
      <c r="CX223" s="221"/>
      <c r="CY223" s="219"/>
      <c r="CZ223" s="219"/>
      <c r="DA223" s="225"/>
      <c r="DB223" s="226"/>
      <c r="DC223" s="225">
        <f t="shared" si="112"/>
        <v>28.832999999999998</v>
      </c>
    </row>
    <row r="224" spans="4:107" ht="14.4" x14ac:dyDescent="0.3">
      <c r="I224" s="168"/>
      <c r="K224" s="168"/>
      <c r="L224" s="168"/>
      <c r="M224" s="168"/>
      <c r="N224" s="168"/>
      <c r="O224" s="168"/>
      <c r="P224" s="168"/>
      <c r="Q224" s="168"/>
      <c r="S224" s="168"/>
      <c r="T224" s="168"/>
      <c r="X224" s="168"/>
      <c r="Y224" s="168"/>
      <c r="Z224" s="168"/>
      <c r="AA224" s="168"/>
      <c r="AC224" s="168"/>
      <c r="AG224" s="137" t="str">
        <f t="shared" ca="1" si="104"/>
        <v/>
      </c>
      <c r="AL224" s="137">
        <f t="shared" ca="1" si="108"/>
        <v>0</v>
      </c>
      <c r="AM224" s="168">
        <v>9.2999999999999999E-2</v>
      </c>
      <c r="AN224" s="137">
        <f t="shared" ca="1" si="113"/>
        <v>0</v>
      </c>
      <c r="AO224" s="137">
        <f t="shared" ca="1" si="113"/>
        <v>0</v>
      </c>
      <c r="AP224" s="137">
        <f t="shared" ca="1" si="113"/>
        <v>0</v>
      </c>
      <c r="AQ224" s="137">
        <f t="shared" ca="1" si="113"/>
        <v>0</v>
      </c>
      <c r="AR224" s="137">
        <f t="shared" ca="1" si="113"/>
        <v>0</v>
      </c>
      <c r="AS224" s="137">
        <f t="shared" ca="1" si="113"/>
        <v>0</v>
      </c>
      <c r="AT224" s="137">
        <f t="shared" ca="1" si="113"/>
        <v>0</v>
      </c>
      <c r="AU224" s="137">
        <f t="shared" ca="1" si="105"/>
        <v>0</v>
      </c>
      <c r="AV224" s="137">
        <f t="shared" ca="1" si="105"/>
        <v>0</v>
      </c>
      <c r="AW224" s="137">
        <f t="shared" ca="1" si="105"/>
        <v>0</v>
      </c>
      <c r="AX224" s="137">
        <f t="shared" ca="1" si="105"/>
        <v>0</v>
      </c>
      <c r="AZ224" s="137">
        <f t="shared" ca="1" si="109"/>
        <v>0</v>
      </c>
      <c r="BA224" s="137">
        <f t="shared" ca="1" si="109"/>
        <v>0</v>
      </c>
      <c r="BB224" s="137">
        <f t="shared" ca="1" si="109"/>
        <v>0</v>
      </c>
      <c r="BC224" s="137">
        <f t="shared" ca="1" si="109"/>
        <v>0</v>
      </c>
      <c r="BE224" s="137">
        <f t="shared" ca="1" si="107"/>
        <v>0</v>
      </c>
      <c r="BF224" s="137">
        <f t="shared" ca="1" si="107"/>
        <v>0</v>
      </c>
      <c r="BH224" s="137">
        <f t="shared" ca="1" si="111"/>
        <v>0</v>
      </c>
      <c r="BK224" s="243"/>
      <c r="BL224" s="243"/>
      <c r="BM224" s="244"/>
      <c r="BN224" s="231"/>
      <c r="BO224" s="220"/>
      <c r="BP224" s="220"/>
      <c r="BQ224" s="220"/>
      <c r="BR224" s="221"/>
      <c r="BS224" s="221"/>
      <c r="BT224" s="220"/>
      <c r="BU224" s="220"/>
      <c r="BV224" s="220"/>
      <c r="BW224" s="221"/>
      <c r="BX224" s="221"/>
      <c r="BY224" s="220"/>
      <c r="BZ224" s="220"/>
      <c r="CA224" s="220"/>
      <c r="CB224" s="221"/>
      <c r="CC224" s="221"/>
      <c r="CD224" s="220"/>
      <c r="CE224" s="220"/>
      <c r="CF224" s="220"/>
      <c r="CG224" s="221"/>
      <c r="CH224" s="221"/>
      <c r="CI224" s="223"/>
      <c r="CJ224" s="223"/>
      <c r="CK224" s="223"/>
      <c r="CL224" s="220"/>
      <c r="CM224" s="220"/>
      <c r="CN224" s="220"/>
      <c r="CO224" s="221"/>
      <c r="CP224" s="221"/>
      <c r="CQ224" s="220"/>
      <c r="CR224" s="220"/>
      <c r="CS224" s="220"/>
      <c r="CT224" s="221"/>
      <c r="CU224" s="221"/>
      <c r="CW224" s="219"/>
      <c r="CX224" s="221"/>
      <c r="CY224" s="219"/>
      <c r="CZ224" s="219"/>
      <c r="DA224" s="225"/>
      <c r="DB224" s="226"/>
      <c r="DC224" s="225">
        <f t="shared" si="112"/>
        <v>28.832999999999998</v>
      </c>
    </row>
    <row r="225" spans="9:107" ht="14.4" x14ac:dyDescent="0.3">
      <c r="I225" s="168"/>
      <c r="K225" s="168"/>
      <c r="L225" s="168"/>
      <c r="M225" s="168"/>
      <c r="N225" s="168"/>
      <c r="O225" s="168"/>
      <c r="P225" s="168"/>
      <c r="Q225" s="168"/>
      <c r="S225" s="168"/>
      <c r="T225" s="168"/>
      <c r="X225" s="168"/>
      <c r="Y225" s="168"/>
      <c r="Z225" s="168"/>
      <c r="AA225" s="168"/>
      <c r="AC225" s="168"/>
      <c r="AG225" s="137" t="str">
        <f t="shared" ca="1" si="104"/>
        <v/>
      </c>
      <c r="AL225" s="137">
        <f t="shared" ca="1" si="108"/>
        <v>0</v>
      </c>
      <c r="AM225" s="168">
        <v>0.03</v>
      </c>
      <c r="AN225" s="137">
        <f t="shared" ca="1" si="113"/>
        <v>0</v>
      </c>
      <c r="AO225" s="137">
        <f t="shared" ca="1" si="113"/>
        <v>0</v>
      </c>
      <c r="AP225" s="137">
        <f t="shared" ca="1" si="113"/>
        <v>0</v>
      </c>
      <c r="AQ225" s="137">
        <f t="shared" ca="1" si="113"/>
        <v>0</v>
      </c>
      <c r="AR225" s="137">
        <f t="shared" ca="1" si="113"/>
        <v>0</v>
      </c>
      <c r="AS225" s="137">
        <f t="shared" ca="1" si="113"/>
        <v>0</v>
      </c>
      <c r="AT225" s="137">
        <f t="shared" ca="1" si="113"/>
        <v>0</v>
      </c>
      <c r="AU225" s="137">
        <f t="shared" ca="1" si="105"/>
        <v>0</v>
      </c>
      <c r="AV225" s="137">
        <f t="shared" ca="1" si="105"/>
        <v>0</v>
      </c>
      <c r="AW225" s="137">
        <f t="shared" ca="1" si="105"/>
        <v>0</v>
      </c>
      <c r="AX225" s="137">
        <f t="shared" ca="1" si="105"/>
        <v>0</v>
      </c>
      <c r="AZ225" s="137">
        <f t="shared" ca="1" si="109"/>
        <v>0</v>
      </c>
      <c r="BA225" s="137">
        <f t="shared" ca="1" si="109"/>
        <v>0</v>
      </c>
      <c r="BB225" s="137">
        <f t="shared" ca="1" si="109"/>
        <v>0</v>
      </c>
      <c r="BC225" s="137">
        <f t="shared" ca="1" si="109"/>
        <v>0</v>
      </c>
      <c r="BE225" s="137">
        <f t="shared" ca="1" si="107"/>
        <v>0</v>
      </c>
      <c r="BF225" s="137">
        <f t="shared" ca="1" si="107"/>
        <v>0</v>
      </c>
      <c r="BH225" s="137">
        <f t="shared" ca="1" si="111"/>
        <v>0</v>
      </c>
      <c r="BK225" s="243"/>
      <c r="BL225" s="243"/>
      <c r="BM225" s="244"/>
      <c r="BN225" s="231"/>
      <c r="BO225" s="220"/>
      <c r="BP225" s="220"/>
      <c r="BQ225" s="220"/>
      <c r="BR225" s="221"/>
      <c r="BS225" s="221"/>
      <c r="BT225" s="220"/>
      <c r="BU225" s="220"/>
      <c r="BV225" s="220"/>
      <c r="BW225" s="221"/>
      <c r="BX225" s="221"/>
      <c r="BY225" s="220"/>
      <c r="BZ225" s="220"/>
      <c r="CA225" s="220"/>
      <c r="CB225" s="221"/>
      <c r="CC225" s="221"/>
      <c r="CD225" s="220"/>
      <c r="CE225" s="220"/>
      <c r="CF225" s="220"/>
      <c r="CG225" s="221"/>
      <c r="CH225" s="221"/>
      <c r="CI225" s="223"/>
      <c r="CJ225" s="223"/>
      <c r="CK225" s="223"/>
      <c r="CL225" s="220"/>
      <c r="CM225" s="220"/>
      <c r="CN225" s="220"/>
      <c r="CO225" s="221"/>
      <c r="CP225" s="221"/>
      <c r="CQ225" s="220"/>
      <c r="CR225" s="220"/>
      <c r="CS225" s="220"/>
      <c r="CT225" s="221"/>
      <c r="CU225" s="221"/>
      <c r="CW225" s="219"/>
      <c r="CX225" s="221"/>
      <c r="CY225" s="219"/>
      <c r="CZ225" s="219"/>
      <c r="DA225" s="225"/>
      <c r="DB225" s="226"/>
      <c r="DC225" s="225">
        <f t="shared" si="112"/>
        <v>28.832999999999998</v>
      </c>
    </row>
    <row r="226" spans="9:107" ht="14.4" x14ac:dyDescent="0.3">
      <c r="I226" s="168"/>
      <c r="K226" s="168"/>
      <c r="L226" s="168"/>
      <c r="M226" s="168"/>
      <c r="N226" s="168"/>
      <c r="O226" s="168"/>
      <c r="P226" s="168"/>
      <c r="Q226" s="168"/>
      <c r="S226" s="168"/>
      <c r="T226" s="168"/>
      <c r="X226" s="168"/>
      <c r="Y226" s="168"/>
      <c r="Z226" s="168"/>
      <c r="AC226" s="168"/>
      <c r="AG226" s="137" t="str">
        <f t="shared" ca="1" si="104"/>
        <v/>
      </c>
      <c r="AL226" s="137">
        <f t="shared" ca="1" si="108"/>
        <v>0</v>
      </c>
      <c r="AM226" s="168">
        <v>0.06</v>
      </c>
      <c r="AN226" s="137">
        <f t="shared" ca="1" si="113"/>
        <v>0</v>
      </c>
      <c r="AO226" s="137">
        <f t="shared" ca="1" si="113"/>
        <v>0</v>
      </c>
      <c r="AP226" s="137">
        <f t="shared" ca="1" si="113"/>
        <v>0</v>
      </c>
      <c r="AQ226" s="137">
        <f t="shared" ca="1" si="113"/>
        <v>0</v>
      </c>
      <c r="AR226" s="137">
        <f t="shared" ca="1" si="113"/>
        <v>0</v>
      </c>
      <c r="AS226" s="137">
        <f t="shared" ca="1" si="113"/>
        <v>0</v>
      </c>
      <c r="AT226" s="137">
        <f t="shared" ca="1" si="113"/>
        <v>0</v>
      </c>
      <c r="AU226" s="137">
        <f t="shared" ca="1" si="105"/>
        <v>0</v>
      </c>
      <c r="AV226" s="137">
        <f t="shared" ca="1" si="105"/>
        <v>0</v>
      </c>
      <c r="AW226" s="137">
        <f t="shared" ca="1" si="105"/>
        <v>0</v>
      </c>
      <c r="AX226" s="137">
        <f t="shared" ca="1" si="105"/>
        <v>0</v>
      </c>
      <c r="AZ226" s="137">
        <f t="shared" ca="1" si="109"/>
        <v>0</v>
      </c>
      <c r="BA226" s="137">
        <f t="shared" ca="1" si="109"/>
        <v>0</v>
      </c>
      <c r="BB226" s="137">
        <f t="shared" ca="1" si="109"/>
        <v>0</v>
      </c>
      <c r="BC226" s="137">
        <f t="shared" ca="1" si="109"/>
        <v>0</v>
      </c>
      <c r="BE226" s="137">
        <f t="shared" ca="1" si="107"/>
        <v>0</v>
      </c>
      <c r="BF226" s="137">
        <f t="shared" ca="1" si="107"/>
        <v>0</v>
      </c>
      <c r="BH226" s="137">
        <f t="shared" ca="1" si="111"/>
        <v>0</v>
      </c>
      <c r="BK226" s="243"/>
      <c r="BL226" s="243"/>
      <c r="BM226" s="244"/>
      <c r="BO226" s="220"/>
      <c r="BP226" s="220"/>
      <c r="BQ226" s="220"/>
      <c r="BR226" s="221"/>
      <c r="BS226" s="221"/>
      <c r="BT226" s="220"/>
      <c r="BU226" s="220"/>
      <c r="BV226" s="220"/>
      <c r="BW226" s="221"/>
      <c r="BX226" s="221"/>
      <c r="BY226" s="220"/>
      <c r="BZ226" s="220"/>
      <c r="CA226" s="220"/>
      <c r="CB226" s="221"/>
      <c r="CC226" s="221"/>
      <c r="CD226" s="220"/>
      <c r="CE226" s="220"/>
      <c r="CF226" s="220"/>
      <c r="CG226" s="221"/>
      <c r="CH226" s="221"/>
      <c r="CI226" s="223"/>
      <c r="CJ226" s="223"/>
      <c r="CK226" s="223"/>
      <c r="CL226" s="220"/>
      <c r="CM226" s="220"/>
      <c r="CN226" s="220"/>
      <c r="CO226" s="221"/>
      <c r="CP226" s="221"/>
      <c r="CQ226" s="220"/>
      <c r="CR226" s="220"/>
      <c r="CS226" s="220"/>
      <c r="CT226" s="221"/>
      <c r="CU226" s="221"/>
      <c r="CW226" s="219"/>
      <c r="CX226" s="221"/>
      <c r="CY226" s="219"/>
      <c r="CZ226" s="219"/>
      <c r="DA226" s="225"/>
      <c r="DB226" s="226"/>
      <c r="DC226" s="225">
        <f t="shared" si="112"/>
        <v>28.832999999999998</v>
      </c>
    </row>
    <row r="227" spans="9:107" ht="14.4" x14ac:dyDescent="0.3">
      <c r="I227" s="168"/>
      <c r="K227" s="168"/>
      <c r="L227" s="168"/>
      <c r="M227" s="168"/>
      <c r="N227" s="168"/>
      <c r="O227" s="168"/>
      <c r="P227" s="168"/>
      <c r="Q227" s="168"/>
      <c r="S227" s="168"/>
      <c r="T227" s="168"/>
      <c r="X227" s="168"/>
      <c r="Y227" s="168"/>
      <c r="Z227" s="168"/>
      <c r="AC227" s="168"/>
      <c r="AG227" s="137" t="str">
        <f t="shared" ca="1" si="104"/>
        <v/>
      </c>
      <c r="AL227" s="137">
        <f t="shared" ca="1" si="108"/>
        <v>0</v>
      </c>
      <c r="AM227" s="168">
        <v>1.4999999999999999E-2</v>
      </c>
      <c r="AN227" s="137">
        <f t="shared" ca="1" si="113"/>
        <v>0</v>
      </c>
      <c r="AO227" s="137">
        <f t="shared" ca="1" si="113"/>
        <v>0</v>
      </c>
      <c r="AP227" s="137">
        <f t="shared" ca="1" si="113"/>
        <v>0</v>
      </c>
      <c r="AQ227" s="137">
        <f t="shared" ca="1" si="113"/>
        <v>0</v>
      </c>
      <c r="AR227" s="137">
        <f t="shared" ca="1" si="113"/>
        <v>0</v>
      </c>
      <c r="AS227" s="137">
        <f t="shared" ca="1" si="113"/>
        <v>0</v>
      </c>
      <c r="AT227" s="137">
        <f t="shared" ca="1" si="113"/>
        <v>0</v>
      </c>
      <c r="AU227" s="137">
        <f t="shared" ca="1" si="105"/>
        <v>0</v>
      </c>
      <c r="AV227" s="137">
        <f t="shared" ca="1" si="105"/>
        <v>0</v>
      </c>
      <c r="AW227" s="137">
        <f t="shared" ca="1" si="105"/>
        <v>0</v>
      </c>
      <c r="AX227" s="137">
        <f t="shared" ca="1" si="105"/>
        <v>0</v>
      </c>
      <c r="AZ227" s="137">
        <f t="shared" ca="1" si="109"/>
        <v>0</v>
      </c>
      <c r="BA227" s="137">
        <f t="shared" ca="1" si="109"/>
        <v>0</v>
      </c>
      <c r="BB227" s="137">
        <f t="shared" ca="1" si="109"/>
        <v>0</v>
      </c>
      <c r="BC227" s="137">
        <f t="shared" ca="1" si="109"/>
        <v>0</v>
      </c>
      <c r="BE227" s="137">
        <f t="shared" ca="1" si="107"/>
        <v>0</v>
      </c>
      <c r="BF227" s="137">
        <f t="shared" ca="1" si="107"/>
        <v>0</v>
      </c>
      <c r="BH227" s="137">
        <f t="shared" ca="1" si="111"/>
        <v>0</v>
      </c>
      <c r="BK227" s="243"/>
      <c r="BL227" s="243"/>
      <c r="BM227" s="244"/>
      <c r="BO227" s="220"/>
      <c r="BP227" s="220"/>
      <c r="BQ227" s="220"/>
      <c r="BR227" s="221"/>
      <c r="BS227" s="221"/>
      <c r="BT227" s="220"/>
      <c r="BU227" s="220"/>
      <c r="BV227" s="220"/>
      <c r="BW227" s="221"/>
      <c r="BX227" s="221"/>
      <c r="BY227" s="220"/>
      <c r="BZ227" s="220"/>
      <c r="CA227" s="220"/>
      <c r="CB227" s="221"/>
      <c r="CC227" s="221"/>
      <c r="CD227" s="220"/>
      <c r="CE227" s="220"/>
      <c r="CF227" s="220"/>
      <c r="CG227" s="221"/>
      <c r="CH227" s="221"/>
      <c r="CI227" s="223"/>
      <c r="CJ227" s="223"/>
      <c r="CK227" s="223"/>
      <c r="CL227" s="220"/>
      <c r="CM227" s="220"/>
      <c r="CN227" s="220"/>
      <c r="CO227" s="221"/>
      <c r="CP227" s="221"/>
      <c r="CQ227" s="220"/>
      <c r="CR227" s="220"/>
      <c r="CS227" s="220"/>
      <c r="CT227" s="221"/>
      <c r="CU227" s="221"/>
      <c r="CW227" s="219"/>
      <c r="CX227" s="221"/>
      <c r="CY227" s="219"/>
      <c r="CZ227" s="219"/>
      <c r="DA227" s="225"/>
      <c r="DB227" s="226"/>
      <c r="DC227" s="225">
        <f t="shared" si="112"/>
        <v>28.832999999999998</v>
      </c>
    </row>
    <row r="228" spans="9:107" ht="14.4" x14ac:dyDescent="0.3">
      <c r="I228" s="168"/>
      <c r="K228" s="168"/>
      <c r="L228" s="168"/>
      <c r="M228" s="168"/>
      <c r="N228" s="168"/>
      <c r="O228" s="168"/>
      <c r="P228" s="168"/>
      <c r="Q228" s="168"/>
      <c r="S228" s="168"/>
      <c r="T228" s="168"/>
      <c r="X228" s="168"/>
      <c r="Y228" s="168"/>
      <c r="Z228" s="168"/>
      <c r="AC228" s="168"/>
      <c r="AG228" s="137" t="str">
        <f t="shared" ca="1" si="104"/>
        <v/>
      </c>
      <c r="AL228" s="137">
        <f t="shared" ca="1" si="108"/>
        <v>0</v>
      </c>
      <c r="AM228" s="168">
        <v>1.7000000000000001E-2</v>
      </c>
      <c r="AN228" s="137">
        <f t="shared" ca="1" si="113"/>
        <v>0</v>
      </c>
      <c r="AO228" s="137">
        <f t="shared" ca="1" si="113"/>
        <v>0</v>
      </c>
      <c r="AP228" s="137">
        <f t="shared" ca="1" si="113"/>
        <v>0</v>
      </c>
      <c r="AQ228" s="137">
        <f t="shared" ca="1" si="113"/>
        <v>0</v>
      </c>
      <c r="AR228" s="137">
        <f t="shared" ca="1" si="113"/>
        <v>0</v>
      </c>
      <c r="AS228" s="137">
        <f t="shared" ca="1" si="113"/>
        <v>0</v>
      </c>
      <c r="AT228" s="137">
        <f t="shared" ca="1" si="113"/>
        <v>0</v>
      </c>
      <c r="AU228" s="137">
        <f t="shared" ca="1" si="105"/>
        <v>0</v>
      </c>
      <c r="AV228" s="137">
        <f t="shared" ca="1" si="105"/>
        <v>0</v>
      </c>
      <c r="AW228" s="137">
        <f t="shared" ca="1" si="105"/>
        <v>0</v>
      </c>
      <c r="AX228" s="137">
        <f t="shared" ca="1" si="105"/>
        <v>0</v>
      </c>
      <c r="AZ228" s="137">
        <f t="shared" ca="1" si="109"/>
        <v>0</v>
      </c>
      <c r="BA228" s="137">
        <f t="shared" ca="1" si="109"/>
        <v>0</v>
      </c>
      <c r="BB228" s="137">
        <f t="shared" ca="1" si="109"/>
        <v>0</v>
      </c>
      <c r="BC228" s="137">
        <f t="shared" ca="1" si="109"/>
        <v>0</v>
      </c>
      <c r="BE228" s="137">
        <f t="shared" ca="1" si="107"/>
        <v>0</v>
      </c>
      <c r="BF228" s="137">
        <f t="shared" ca="1" si="107"/>
        <v>0</v>
      </c>
      <c r="BH228" s="137">
        <f t="shared" ca="1" si="111"/>
        <v>0</v>
      </c>
      <c r="BK228" s="243"/>
      <c r="BL228" s="243"/>
      <c r="BM228" s="244"/>
      <c r="BO228" s="220"/>
      <c r="BP228" s="220"/>
      <c r="BQ228" s="220"/>
      <c r="BR228" s="221"/>
      <c r="BS228" s="221"/>
      <c r="BT228" s="220"/>
      <c r="BU228" s="220"/>
      <c r="BV228" s="220"/>
      <c r="BW228" s="221"/>
      <c r="BX228" s="221"/>
      <c r="BY228" s="220"/>
      <c r="BZ228" s="220"/>
      <c r="CA228" s="220"/>
      <c r="CB228" s="221"/>
      <c r="CC228" s="221"/>
      <c r="CD228" s="220"/>
      <c r="CE228" s="220"/>
      <c r="CF228" s="220"/>
      <c r="CG228" s="221"/>
      <c r="CH228" s="221"/>
      <c r="CI228" s="223"/>
      <c r="CJ228" s="223"/>
      <c r="CK228" s="223"/>
      <c r="CL228" s="220"/>
      <c r="CM228" s="220"/>
      <c r="CN228" s="220"/>
      <c r="CO228" s="221"/>
      <c r="CP228" s="221"/>
      <c r="CQ228" s="220"/>
      <c r="CR228" s="220"/>
      <c r="CS228" s="220"/>
      <c r="CT228" s="221"/>
      <c r="CU228" s="221"/>
      <c r="CW228" s="219"/>
      <c r="CX228" s="221"/>
      <c r="CY228" s="219"/>
      <c r="CZ228" s="219"/>
      <c r="DA228" s="225"/>
      <c r="DB228" s="226"/>
      <c r="DC228" s="225">
        <f t="shared" si="112"/>
        <v>28.832999999999998</v>
      </c>
    </row>
    <row r="229" spans="9:107" ht="14.4" x14ac:dyDescent="0.3">
      <c r="I229" s="168"/>
      <c r="K229" s="168"/>
      <c r="L229" s="168"/>
      <c r="M229" s="168"/>
      <c r="N229" s="168"/>
      <c r="O229" s="168"/>
      <c r="P229" s="168"/>
      <c r="Q229" s="168"/>
      <c r="S229" s="168"/>
      <c r="T229" s="168"/>
      <c r="X229" s="168"/>
      <c r="Y229" s="168"/>
      <c r="Z229" s="168"/>
      <c r="AC229" s="168"/>
      <c r="AG229" s="137" t="str">
        <f t="shared" ca="1" si="104"/>
        <v/>
      </c>
      <c r="AL229" s="137">
        <f t="shared" ca="1" si="108"/>
        <v>0</v>
      </c>
      <c r="AM229" s="168">
        <v>1.6E-2</v>
      </c>
      <c r="AN229" s="137">
        <f t="shared" ca="1" si="113"/>
        <v>0</v>
      </c>
      <c r="AO229" s="137">
        <f t="shared" ca="1" si="113"/>
        <v>0</v>
      </c>
      <c r="AP229" s="137">
        <f t="shared" ca="1" si="113"/>
        <v>0</v>
      </c>
      <c r="AQ229" s="137">
        <f t="shared" ca="1" si="113"/>
        <v>0</v>
      </c>
      <c r="AR229" s="137">
        <f t="shared" ca="1" si="113"/>
        <v>0</v>
      </c>
      <c r="AS229" s="137">
        <f t="shared" ca="1" si="113"/>
        <v>0</v>
      </c>
      <c r="AT229" s="137">
        <f t="shared" ca="1" si="113"/>
        <v>0</v>
      </c>
      <c r="AU229" s="137">
        <f t="shared" ca="1" si="105"/>
        <v>0</v>
      </c>
      <c r="AV229" s="137">
        <f t="shared" ca="1" si="105"/>
        <v>0</v>
      </c>
      <c r="AW229" s="137">
        <f t="shared" ca="1" si="105"/>
        <v>0</v>
      </c>
      <c r="AX229" s="137">
        <f t="shared" ca="1" si="105"/>
        <v>0</v>
      </c>
      <c r="AZ229" s="137">
        <f t="shared" ca="1" si="109"/>
        <v>0</v>
      </c>
      <c r="BA229" s="137">
        <f t="shared" ca="1" si="109"/>
        <v>0</v>
      </c>
      <c r="BB229" s="137">
        <f t="shared" ca="1" si="109"/>
        <v>0</v>
      </c>
      <c r="BC229" s="137">
        <f t="shared" ca="1" si="109"/>
        <v>0</v>
      </c>
      <c r="BE229" s="137">
        <f t="shared" ca="1" si="107"/>
        <v>0</v>
      </c>
      <c r="BF229" s="137">
        <f t="shared" ca="1" si="107"/>
        <v>0</v>
      </c>
      <c r="BH229" s="137">
        <f t="shared" ca="1" si="111"/>
        <v>0</v>
      </c>
      <c r="BK229" s="243"/>
      <c r="BL229" s="243"/>
      <c r="BM229" s="244"/>
      <c r="BO229" s="220"/>
      <c r="BP229" s="220"/>
      <c r="BQ229" s="220"/>
      <c r="BR229" s="221"/>
      <c r="BS229" s="221"/>
      <c r="BT229" s="220"/>
      <c r="BU229" s="220"/>
      <c r="BV229" s="220"/>
      <c r="BW229" s="221"/>
      <c r="BX229" s="221"/>
      <c r="BY229" s="220"/>
      <c r="BZ229" s="220"/>
      <c r="CA229" s="220"/>
      <c r="CB229" s="221"/>
      <c r="CC229" s="221"/>
      <c r="CD229" s="220"/>
      <c r="CE229" s="220"/>
      <c r="CF229" s="220"/>
      <c r="CG229" s="221"/>
      <c r="CH229" s="221"/>
      <c r="CI229" s="223"/>
      <c r="CJ229" s="223"/>
      <c r="CK229" s="223"/>
      <c r="CL229" s="220"/>
      <c r="CM229" s="220"/>
      <c r="CN229" s="220"/>
      <c r="CO229" s="221"/>
      <c r="CP229" s="221"/>
      <c r="CQ229" s="220"/>
      <c r="CR229" s="220"/>
      <c r="CS229" s="220"/>
      <c r="CT229" s="221"/>
      <c r="CU229" s="221"/>
      <c r="CW229" s="219"/>
      <c r="CX229" s="221"/>
      <c r="CY229" s="219"/>
      <c r="CZ229" s="219"/>
      <c r="DA229" s="225"/>
      <c r="DB229" s="226"/>
      <c r="DC229" s="225">
        <f t="shared" si="112"/>
        <v>28.832999999999998</v>
      </c>
    </row>
    <row r="230" spans="9:107" ht="14.4" x14ac:dyDescent="0.3">
      <c r="I230" s="168"/>
      <c r="K230" s="168"/>
      <c r="L230" s="168"/>
      <c r="M230" s="168"/>
      <c r="N230" s="168"/>
      <c r="O230" s="168"/>
      <c r="P230" s="168"/>
      <c r="Q230" s="168"/>
      <c r="S230" s="168"/>
      <c r="T230" s="168"/>
      <c r="X230" s="168"/>
      <c r="Y230" s="168"/>
      <c r="Z230" s="168"/>
      <c r="AC230" s="168"/>
      <c r="AG230" s="137" t="str">
        <f t="shared" ca="1" si="104"/>
        <v/>
      </c>
      <c r="AL230" s="137">
        <f t="shared" ca="1" si="108"/>
        <v>0</v>
      </c>
      <c r="AM230" s="168">
        <v>0.01</v>
      </c>
      <c r="AN230" s="137">
        <f t="shared" ca="1" si="113"/>
        <v>0</v>
      </c>
      <c r="AO230" s="137">
        <f t="shared" ca="1" si="113"/>
        <v>0</v>
      </c>
      <c r="AP230" s="137">
        <f t="shared" ca="1" si="113"/>
        <v>0</v>
      </c>
      <c r="AQ230" s="137">
        <f t="shared" ca="1" si="113"/>
        <v>0</v>
      </c>
      <c r="AR230" s="137">
        <f t="shared" ca="1" si="113"/>
        <v>0</v>
      </c>
      <c r="AS230" s="137">
        <f t="shared" ca="1" si="113"/>
        <v>0</v>
      </c>
      <c r="AT230" s="137">
        <f t="shared" ca="1" si="113"/>
        <v>0</v>
      </c>
      <c r="AU230" s="137">
        <f t="shared" ca="1" si="105"/>
        <v>0</v>
      </c>
      <c r="AV230" s="137">
        <f t="shared" ca="1" si="105"/>
        <v>0</v>
      </c>
      <c r="AW230" s="137">
        <f t="shared" ca="1" si="105"/>
        <v>0</v>
      </c>
      <c r="AX230" s="137">
        <f t="shared" ca="1" si="105"/>
        <v>0</v>
      </c>
      <c r="AZ230" s="137">
        <f t="shared" ca="1" si="109"/>
        <v>0</v>
      </c>
      <c r="BA230" s="137">
        <f t="shared" ca="1" si="109"/>
        <v>0</v>
      </c>
      <c r="BB230" s="137">
        <f t="shared" ca="1" si="109"/>
        <v>0</v>
      </c>
      <c r="BC230" s="137">
        <f t="shared" ca="1" si="109"/>
        <v>0</v>
      </c>
      <c r="BE230" s="137">
        <f t="shared" ca="1" si="107"/>
        <v>0</v>
      </c>
      <c r="BF230" s="137">
        <f t="shared" ca="1" si="107"/>
        <v>0</v>
      </c>
      <c r="BH230" s="137">
        <f t="shared" ca="1" si="111"/>
        <v>0</v>
      </c>
      <c r="BK230" s="243"/>
      <c r="BL230" s="243"/>
      <c r="BM230" s="244"/>
      <c r="BO230" s="220"/>
      <c r="BP230" s="220"/>
      <c r="BQ230" s="220"/>
      <c r="BR230" s="221"/>
      <c r="BS230" s="221"/>
      <c r="BT230" s="220"/>
      <c r="BU230" s="220"/>
      <c r="BV230" s="220"/>
      <c r="BW230" s="221"/>
      <c r="BX230" s="221"/>
      <c r="BY230" s="220"/>
      <c r="BZ230" s="220"/>
      <c r="CA230" s="220"/>
      <c r="CB230" s="221"/>
      <c r="CC230" s="221"/>
      <c r="CD230" s="220"/>
      <c r="CE230" s="220"/>
      <c r="CF230" s="220"/>
      <c r="CG230" s="221"/>
      <c r="CH230" s="221"/>
      <c r="CI230" s="223"/>
      <c r="CJ230" s="223"/>
      <c r="CK230" s="223"/>
      <c r="CL230" s="220"/>
      <c r="CM230" s="220"/>
      <c r="CN230" s="220"/>
      <c r="CO230" s="221"/>
      <c r="CP230" s="221"/>
      <c r="CQ230" s="220"/>
      <c r="CR230" s="220"/>
      <c r="CS230" s="220"/>
      <c r="CT230" s="221"/>
      <c r="CU230" s="221"/>
      <c r="CW230" s="219"/>
      <c r="CX230" s="221"/>
      <c r="CY230" s="219"/>
      <c r="CZ230" s="219"/>
      <c r="DA230" s="225"/>
      <c r="DB230" s="226"/>
      <c r="DC230" s="225">
        <f t="shared" si="112"/>
        <v>28.832999999999998</v>
      </c>
    </row>
    <row r="231" spans="9:107" ht="14.4" x14ac:dyDescent="0.3">
      <c r="I231" s="168"/>
      <c r="K231" s="168"/>
      <c r="L231" s="168"/>
      <c r="M231" s="168"/>
      <c r="N231" s="168"/>
      <c r="O231" s="168"/>
      <c r="P231" s="168"/>
      <c r="Q231" s="168"/>
      <c r="S231" s="168"/>
      <c r="T231" s="168"/>
      <c r="X231" s="168"/>
      <c r="Y231" s="168"/>
      <c r="Z231" s="168"/>
      <c r="AC231" s="168"/>
      <c r="AG231" s="137" t="str">
        <f t="shared" ca="1" si="104"/>
        <v/>
      </c>
      <c r="AL231" s="137">
        <f t="shared" ca="1" si="108"/>
        <v>0</v>
      </c>
      <c r="AM231" s="168">
        <v>0.35399999999999998</v>
      </c>
      <c r="AN231" s="137">
        <f t="shared" ca="1" si="113"/>
        <v>0</v>
      </c>
      <c r="AO231" s="137">
        <f t="shared" ca="1" si="113"/>
        <v>0</v>
      </c>
      <c r="AP231" s="137">
        <f t="shared" ca="1" si="113"/>
        <v>0</v>
      </c>
      <c r="AQ231" s="137">
        <f t="shared" ca="1" si="113"/>
        <v>0</v>
      </c>
      <c r="AR231" s="137">
        <f t="shared" ca="1" si="113"/>
        <v>0</v>
      </c>
      <c r="AS231" s="137">
        <f t="shared" ca="1" si="113"/>
        <v>0</v>
      </c>
      <c r="AT231" s="137">
        <f t="shared" ca="1" si="113"/>
        <v>0</v>
      </c>
      <c r="AU231" s="137">
        <f t="shared" ca="1" si="105"/>
        <v>0</v>
      </c>
      <c r="AV231" s="137">
        <f t="shared" ca="1" si="105"/>
        <v>0</v>
      </c>
      <c r="AW231" s="137">
        <f t="shared" ca="1" si="105"/>
        <v>0</v>
      </c>
      <c r="AX231" s="137">
        <f t="shared" ca="1" si="105"/>
        <v>0</v>
      </c>
      <c r="AZ231" s="137">
        <f t="shared" ca="1" si="109"/>
        <v>0</v>
      </c>
      <c r="BA231" s="137">
        <f t="shared" ca="1" si="109"/>
        <v>0</v>
      </c>
      <c r="BB231" s="137">
        <f t="shared" ca="1" si="109"/>
        <v>0</v>
      </c>
      <c r="BC231" s="137">
        <f t="shared" ca="1" si="109"/>
        <v>0</v>
      </c>
      <c r="BE231" s="137">
        <f t="shared" ca="1" si="107"/>
        <v>0</v>
      </c>
      <c r="BF231" s="137">
        <f t="shared" ca="1" si="107"/>
        <v>0</v>
      </c>
      <c r="BH231" s="137">
        <f t="shared" ca="1" si="111"/>
        <v>0</v>
      </c>
      <c r="BK231" s="243"/>
      <c r="BL231" s="243"/>
      <c r="BM231" s="244"/>
      <c r="BO231" s="220"/>
      <c r="BP231" s="220"/>
      <c r="BQ231" s="220"/>
      <c r="BR231" s="221"/>
      <c r="BS231" s="221"/>
      <c r="BT231" s="220"/>
      <c r="BU231" s="220"/>
      <c r="BV231" s="220"/>
      <c r="BW231" s="221"/>
      <c r="BX231" s="221"/>
      <c r="BY231" s="220"/>
      <c r="BZ231" s="220"/>
      <c r="CA231" s="220"/>
      <c r="CB231" s="221"/>
      <c r="CC231" s="221"/>
      <c r="CD231" s="220"/>
      <c r="CE231" s="220"/>
      <c r="CF231" s="220"/>
      <c r="CG231" s="221"/>
      <c r="CH231" s="221"/>
      <c r="CI231" s="223"/>
      <c r="CJ231" s="223"/>
      <c r="CK231" s="223"/>
      <c r="CL231" s="220"/>
      <c r="CM231" s="220"/>
      <c r="CN231" s="220"/>
      <c r="CO231" s="221"/>
      <c r="CP231" s="221"/>
      <c r="CQ231" s="220"/>
      <c r="CR231" s="220"/>
      <c r="CS231" s="220"/>
      <c r="CT231" s="221"/>
      <c r="CU231" s="221"/>
      <c r="CW231" s="219"/>
      <c r="CX231" s="221"/>
      <c r="CY231" s="219"/>
      <c r="CZ231" s="219"/>
      <c r="DA231" s="225"/>
      <c r="DB231" s="226"/>
      <c r="DC231" s="225">
        <f t="shared" si="112"/>
        <v>28.832999999999998</v>
      </c>
    </row>
    <row r="232" spans="9:107" ht="14.4" x14ac:dyDescent="0.3">
      <c r="I232" s="168"/>
      <c r="K232" s="168"/>
      <c r="L232" s="168"/>
      <c r="M232" s="168"/>
      <c r="N232" s="168"/>
      <c r="O232" s="168"/>
      <c r="P232" s="168"/>
      <c r="Q232" s="168"/>
      <c r="S232" s="168"/>
      <c r="T232" s="168"/>
      <c r="X232" s="168"/>
      <c r="Y232" s="168"/>
      <c r="Z232" s="168"/>
      <c r="AC232" s="168"/>
      <c r="AG232" s="137" t="str">
        <f t="shared" ca="1" si="104"/>
        <v/>
      </c>
      <c r="AL232" s="137">
        <f t="shared" ca="1" si="108"/>
        <v>0</v>
      </c>
      <c r="AM232" s="168">
        <v>0.36299999999999999</v>
      </c>
      <c r="AN232" s="137">
        <f t="shared" ca="1" si="113"/>
        <v>0</v>
      </c>
      <c r="AO232" s="137">
        <f t="shared" ca="1" si="113"/>
        <v>0</v>
      </c>
      <c r="AP232" s="137">
        <f t="shared" ca="1" si="113"/>
        <v>0</v>
      </c>
      <c r="AQ232" s="137">
        <f t="shared" ca="1" si="113"/>
        <v>0</v>
      </c>
      <c r="AR232" s="137">
        <f t="shared" ca="1" si="113"/>
        <v>0</v>
      </c>
      <c r="AS232" s="137">
        <f t="shared" ca="1" si="113"/>
        <v>0</v>
      </c>
      <c r="AT232" s="137">
        <f t="shared" ca="1" si="113"/>
        <v>0</v>
      </c>
      <c r="AU232" s="137">
        <f t="shared" ca="1" si="105"/>
        <v>0</v>
      </c>
      <c r="AV232" s="137">
        <f t="shared" ca="1" si="105"/>
        <v>0</v>
      </c>
      <c r="AW232" s="137">
        <f t="shared" ca="1" si="105"/>
        <v>0</v>
      </c>
      <c r="AX232" s="137">
        <f t="shared" ca="1" si="105"/>
        <v>0</v>
      </c>
      <c r="AZ232" s="137">
        <f t="shared" ca="1" si="109"/>
        <v>0</v>
      </c>
      <c r="BA232" s="137">
        <f t="shared" ca="1" si="109"/>
        <v>0</v>
      </c>
      <c r="BB232" s="137">
        <f t="shared" ca="1" si="109"/>
        <v>0</v>
      </c>
      <c r="BC232" s="137">
        <f t="shared" ca="1" si="109"/>
        <v>0</v>
      </c>
      <c r="BE232" s="137">
        <f t="shared" ca="1" si="107"/>
        <v>0</v>
      </c>
      <c r="BF232" s="137">
        <f t="shared" ca="1" si="107"/>
        <v>0</v>
      </c>
      <c r="BH232" s="137">
        <f t="shared" ca="1" si="111"/>
        <v>0</v>
      </c>
      <c r="BK232" s="243"/>
      <c r="BL232" s="243"/>
      <c r="BM232" s="244"/>
      <c r="BO232" s="220"/>
      <c r="BP232" s="220"/>
      <c r="BQ232" s="220"/>
      <c r="BR232" s="221"/>
      <c r="BS232" s="221"/>
      <c r="BT232" s="220"/>
      <c r="BU232" s="220"/>
      <c r="BV232" s="220"/>
      <c r="BW232" s="221"/>
      <c r="BX232" s="221"/>
      <c r="BY232" s="220"/>
      <c r="BZ232" s="220"/>
      <c r="CA232" s="220"/>
      <c r="CB232" s="221"/>
      <c r="CC232" s="221"/>
      <c r="CD232" s="220"/>
      <c r="CE232" s="220"/>
      <c r="CF232" s="220"/>
      <c r="CG232" s="221"/>
      <c r="CH232" s="221"/>
      <c r="CI232" s="223"/>
      <c r="CJ232" s="223"/>
      <c r="CK232" s="223"/>
      <c r="CL232" s="220"/>
      <c r="CM232" s="220"/>
      <c r="CN232" s="220"/>
      <c r="CO232" s="221"/>
      <c r="CP232" s="221"/>
      <c r="CQ232" s="220"/>
      <c r="CR232" s="220"/>
      <c r="CS232" s="220"/>
      <c r="CT232" s="221"/>
      <c r="CU232" s="221"/>
      <c r="CW232" s="219"/>
      <c r="CX232" s="221"/>
      <c r="CY232" s="219"/>
      <c r="CZ232" s="219"/>
      <c r="DA232" s="225"/>
      <c r="DB232" s="226"/>
      <c r="DC232" s="225">
        <f t="shared" si="112"/>
        <v>28.832999999999998</v>
      </c>
    </row>
    <row r="233" spans="9:107" ht="14.4" x14ac:dyDescent="0.3">
      <c r="I233" s="168"/>
      <c r="K233" s="168"/>
      <c r="L233" s="168"/>
      <c r="M233" s="168"/>
      <c r="N233" s="168"/>
      <c r="O233" s="168"/>
      <c r="P233" s="168"/>
      <c r="Q233" s="168"/>
      <c r="S233" s="168"/>
      <c r="T233" s="168"/>
      <c r="X233" s="168"/>
      <c r="Y233" s="168"/>
      <c r="Z233" s="168"/>
      <c r="AC233" s="168"/>
      <c r="AG233" s="137" t="str">
        <f t="shared" ca="1" si="104"/>
        <v/>
      </c>
      <c r="AL233" s="137">
        <f t="shared" ca="1" si="108"/>
        <v>0</v>
      </c>
      <c r="AM233" s="168">
        <v>7.0000000000000001E-3</v>
      </c>
      <c r="AN233" s="137">
        <f t="shared" ca="1" si="113"/>
        <v>0</v>
      </c>
      <c r="AO233" s="137">
        <f t="shared" ca="1" si="113"/>
        <v>0</v>
      </c>
      <c r="AP233" s="137">
        <f t="shared" ca="1" si="113"/>
        <v>0</v>
      </c>
      <c r="AQ233" s="137">
        <f t="shared" ca="1" si="113"/>
        <v>0</v>
      </c>
      <c r="AR233" s="137">
        <f t="shared" ca="1" si="113"/>
        <v>0</v>
      </c>
      <c r="AS233" s="137">
        <f t="shared" ca="1" si="113"/>
        <v>0</v>
      </c>
      <c r="AT233" s="137">
        <f t="shared" ca="1" si="113"/>
        <v>0</v>
      </c>
      <c r="AU233" s="137">
        <f t="shared" ca="1" si="105"/>
        <v>0</v>
      </c>
      <c r="AV233" s="137">
        <f t="shared" ca="1" si="105"/>
        <v>0</v>
      </c>
      <c r="AW233" s="137">
        <f t="shared" ca="1" si="105"/>
        <v>0</v>
      </c>
      <c r="AX233" s="137">
        <f t="shared" ca="1" si="105"/>
        <v>0</v>
      </c>
      <c r="AZ233" s="137">
        <f t="shared" ca="1" si="109"/>
        <v>0</v>
      </c>
      <c r="BA233" s="137">
        <f t="shared" ca="1" si="109"/>
        <v>0</v>
      </c>
      <c r="BB233" s="137">
        <f t="shared" ca="1" si="109"/>
        <v>0</v>
      </c>
      <c r="BC233" s="137">
        <f t="shared" ca="1" si="109"/>
        <v>0</v>
      </c>
      <c r="BE233" s="137">
        <f t="shared" ca="1" si="107"/>
        <v>0</v>
      </c>
      <c r="BF233" s="137">
        <f t="shared" ca="1" si="107"/>
        <v>0</v>
      </c>
      <c r="BH233" s="137">
        <f t="shared" ca="1" si="111"/>
        <v>0</v>
      </c>
      <c r="BK233" s="243"/>
      <c r="BL233" s="243"/>
      <c r="BM233" s="244"/>
      <c r="BO233" s="220"/>
      <c r="BP233" s="220"/>
      <c r="BQ233" s="220"/>
      <c r="BR233" s="221"/>
      <c r="BS233" s="221"/>
      <c r="BT233" s="220"/>
      <c r="BU233" s="220"/>
      <c r="BV233" s="220"/>
      <c r="BW233" s="221"/>
      <c r="BX233" s="221"/>
      <c r="BY233" s="220"/>
      <c r="BZ233" s="220"/>
      <c r="CA233" s="220"/>
      <c r="CB233" s="221"/>
      <c r="CC233" s="221"/>
      <c r="CD233" s="220"/>
      <c r="CE233" s="220"/>
      <c r="CF233" s="220"/>
      <c r="CG233" s="221"/>
      <c r="CH233" s="221"/>
      <c r="CI233" s="223"/>
      <c r="CJ233" s="223"/>
      <c r="CK233" s="223"/>
      <c r="CL233" s="220"/>
      <c r="CM233" s="220"/>
      <c r="CN233" s="220"/>
      <c r="CO233" s="221"/>
      <c r="CP233" s="221"/>
      <c r="CQ233" s="220"/>
      <c r="CR233" s="220"/>
      <c r="CS233" s="220"/>
      <c r="CT233" s="221"/>
      <c r="CU233" s="221"/>
      <c r="CW233" s="219"/>
      <c r="CX233" s="221"/>
      <c r="CY233" s="219"/>
      <c r="CZ233" s="219"/>
      <c r="DA233" s="225"/>
      <c r="DB233" s="226"/>
      <c r="DC233" s="225">
        <f t="shared" si="112"/>
        <v>28.832999999999998</v>
      </c>
    </row>
    <row r="234" spans="9:107" ht="14.4" x14ac:dyDescent="0.3">
      <c r="I234" s="168"/>
      <c r="K234" s="168"/>
      <c r="L234" s="168"/>
      <c r="M234" s="168"/>
      <c r="N234" s="168"/>
      <c r="O234" s="168"/>
      <c r="P234" s="168"/>
      <c r="Q234" s="168"/>
      <c r="S234" s="168"/>
      <c r="T234" s="168"/>
      <c r="X234" s="168"/>
      <c r="Y234" s="168"/>
      <c r="Z234" s="168"/>
      <c r="AC234" s="168"/>
      <c r="AG234" s="137" t="str">
        <f t="shared" ref="AG234:AG297" ca="1" si="114">IF(ISBLANK(INDIRECT(AG$5&amp;(CELL("row", AG234)))),"",INDIRECT(AG$5&amp;(CELL("row", AG234))))</f>
        <v/>
      </c>
      <c r="AL234" s="137">
        <f t="shared" ca="1" si="108"/>
        <v>0</v>
      </c>
      <c r="AM234" s="168">
        <v>2.3E-2</v>
      </c>
      <c r="AN234" s="137">
        <f t="shared" ca="1" si="113"/>
        <v>0</v>
      </c>
      <c r="AO234" s="137">
        <f t="shared" ca="1" si="113"/>
        <v>0</v>
      </c>
      <c r="AP234" s="137">
        <f t="shared" ca="1" si="113"/>
        <v>0</v>
      </c>
      <c r="AQ234" s="137">
        <f t="shared" ca="1" si="113"/>
        <v>0</v>
      </c>
      <c r="AR234" s="137">
        <f t="shared" ca="1" si="113"/>
        <v>0</v>
      </c>
      <c r="AS234" s="137">
        <f t="shared" ca="1" si="113"/>
        <v>0</v>
      </c>
      <c r="AT234" s="137">
        <f t="shared" ca="1" si="113"/>
        <v>0</v>
      </c>
      <c r="AU234" s="137">
        <f t="shared" ca="1" si="105"/>
        <v>0</v>
      </c>
      <c r="AV234" s="137">
        <f t="shared" ca="1" si="105"/>
        <v>0</v>
      </c>
      <c r="AW234" s="137">
        <f t="shared" ca="1" si="105"/>
        <v>0</v>
      </c>
      <c r="AX234" s="137">
        <f t="shared" ca="1" si="105"/>
        <v>0</v>
      </c>
      <c r="AZ234" s="137">
        <f t="shared" ca="1" si="109"/>
        <v>0</v>
      </c>
      <c r="BA234" s="137">
        <f t="shared" ca="1" si="109"/>
        <v>0</v>
      </c>
      <c r="BB234" s="137">
        <f t="shared" ca="1" si="109"/>
        <v>0</v>
      </c>
      <c r="BC234" s="137">
        <f t="shared" ca="1" si="109"/>
        <v>0</v>
      </c>
      <c r="BE234" s="137">
        <f t="shared" ca="1" si="107"/>
        <v>0</v>
      </c>
      <c r="BF234" s="137">
        <f t="shared" ca="1" si="107"/>
        <v>0</v>
      </c>
      <c r="BH234" s="137">
        <f t="shared" ca="1" si="111"/>
        <v>0</v>
      </c>
      <c r="BK234" s="243"/>
      <c r="BL234" s="243"/>
      <c r="BM234" s="244"/>
      <c r="BO234" s="220"/>
      <c r="BP234" s="220"/>
      <c r="BQ234" s="220"/>
      <c r="BR234" s="221"/>
      <c r="BS234" s="221"/>
      <c r="BT234" s="220"/>
      <c r="BU234" s="220"/>
      <c r="BV234" s="220"/>
      <c r="BW234" s="221"/>
      <c r="BX234" s="221"/>
      <c r="BY234" s="220"/>
      <c r="BZ234" s="220"/>
      <c r="CA234" s="220"/>
      <c r="CB234" s="221"/>
      <c r="CC234" s="221"/>
      <c r="CD234" s="220"/>
      <c r="CE234" s="220"/>
      <c r="CF234" s="220"/>
      <c r="CG234" s="221"/>
      <c r="CH234" s="221"/>
      <c r="CI234" s="223"/>
      <c r="CJ234" s="223"/>
      <c r="CK234" s="223"/>
      <c r="CL234" s="220"/>
      <c r="CM234" s="220"/>
      <c r="CN234" s="220"/>
      <c r="CO234" s="221"/>
      <c r="CP234" s="221"/>
      <c r="CQ234" s="220"/>
      <c r="CR234" s="220"/>
      <c r="CS234" s="220"/>
      <c r="CT234" s="221"/>
      <c r="CU234" s="221"/>
      <c r="CW234" s="219"/>
      <c r="CX234" s="221"/>
      <c r="CY234" s="219"/>
      <c r="CZ234" s="219"/>
      <c r="DA234" s="225"/>
      <c r="DB234" s="226"/>
      <c r="DC234" s="225">
        <f t="shared" si="112"/>
        <v>28.832999999999998</v>
      </c>
    </row>
    <row r="235" spans="9:107" ht="14.4" x14ac:dyDescent="0.3">
      <c r="I235" s="168"/>
      <c r="K235" s="168"/>
      <c r="L235" s="168"/>
      <c r="M235" s="168"/>
      <c r="N235" s="168"/>
      <c r="O235" s="168"/>
      <c r="P235" s="168"/>
      <c r="Q235" s="168"/>
      <c r="S235" s="168"/>
      <c r="T235" s="168"/>
      <c r="X235" s="168"/>
      <c r="Y235" s="168"/>
      <c r="Z235" s="168"/>
      <c r="AC235" s="168"/>
      <c r="AG235" s="137" t="str">
        <f t="shared" ca="1" si="114"/>
        <v/>
      </c>
      <c r="AL235" s="137">
        <f t="shared" ca="1" si="108"/>
        <v>0</v>
      </c>
      <c r="AM235" s="168">
        <v>0.04</v>
      </c>
      <c r="AN235" s="137">
        <f t="shared" ca="1" si="113"/>
        <v>0</v>
      </c>
      <c r="AO235" s="137">
        <f t="shared" ca="1" si="113"/>
        <v>0</v>
      </c>
      <c r="AP235" s="137">
        <f t="shared" ca="1" si="113"/>
        <v>0</v>
      </c>
      <c r="AQ235" s="137">
        <f ca="1">ABS(INDIRECT(AQ$5&amp;(CELL("row", AQ235))))</f>
        <v>0</v>
      </c>
      <c r="AR235" s="137">
        <f ca="1">ABS(INDIRECT(AR$5&amp;(CELL("row", AR235))))</f>
        <v>0</v>
      </c>
      <c r="AS235" s="137">
        <f ca="1">ABS(INDIRECT(AS$5&amp;(CELL("row", AS235))))</f>
        <v>0</v>
      </c>
      <c r="AT235" s="137">
        <f ca="1">ABS(INDIRECT(AT$5&amp;(CELL("row", AT235))))</f>
        <v>0</v>
      </c>
      <c r="AU235" s="137">
        <f t="shared" ca="1" si="105"/>
        <v>0</v>
      </c>
      <c r="AV235" s="137">
        <f t="shared" ca="1" si="105"/>
        <v>0</v>
      </c>
      <c r="AW235" s="137">
        <f t="shared" ca="1" si="105"/>
        <v>0</v>
      </c>
      <c r="AX235" s="137">
        <f t="shared" ca="1" si="105"/>
        <v>0</v>
      </c>
      <c r="AZ235" s="137">
        <f t="shared" ca="1" si="109"/>
        <v>0</v>
      </c>
      <c r="BA235" s="137">
        <f t="shared" ca="1" si="109"/>
        <v>0</v>
      </c>
      <c r="BB235" s="137">
        <f t="shared" ca="1" si="109"/>
        <v>0</v>
      </c>
      <c r="BC235" s="137">
        <f t="shared" ca="1" si="109"/>
        <v>0</v>
      </c>
      <c r="BE235" s="137">
        <f t="shared" ca="1" si="107"/>
        <v>0</v>
      </c>
      <c r="BF235" s="137">
        <f t="shared" ca="1" si="107"/>
        <v>0</v>
      </c>
      <c r="BH235" s="137">
        <f t="shared" ca="1" si="111"/>
        <v>0</v>
      </c>
      <c r="BK235" s="243"/>
      <c r="BL235" s="243"/>
      <c r="BM235" s="244"/>
      <c r="BO235" s="220"/>
      <c r="BP235" s="220"/>
      <c r="BQ235" s="220"/>
      <c r="BR235" s="221"/>
      <c r="BS235" s="221"/>
      <c r="BT235" s="220"/>
      <c r="BU235" s="220"/>
      <c r="BV235" s="220"/>
      <c r="BW235" s="221"/>
      <c r="BX235" s="221"/>
      <c r="BY235" s="220"/>
      <c r="BZ235" s="220"/>
      <c r="CA235" s="220"/>
      <c r="CB235" s="221"/>
      <c r="CC235" s="221"/>
      <c r="CD235" s="220"/>
      <c r="CE235" s="220"/>
      <c r="CF235" s="220"/>
      <c r="CG235" s="221"/>
      <c r="CH235" s="221"/>
      <c r="CI235" s="223"/>
      <c r="CJ235" s="223"/>
      <c r="CK235" s="223"/>
      <c r="CL235" s="220"/>
      <c r="CM235" s="220"/>
      <c r="CN235" s="220"/>
      <c r="CO235" s="221"/>
      <c r="CP235" s="221"/>
      <c r="CQ235" s="220"/>
      <c r="CR235" s="220"/>
      <c r="CS235" s="220"/>
      <c r="CT235" s="221"/>
      <c r="CU235" s="221"/>
      <c r="CW235" s="219"/>
      <c r="CX235" s="221"/>
      <c r="CY235" s="219"/>
      <c r="CZ235" s="219"/>
      <c r="DA235" s="225"/>
      <c r="DB235" s="226"/>
      <c r="DC235" s="225">
        <f t="shared" si="112"/>
        <v>28.832999999999998</v>
      </c>
    </row>
    <row r="236" spans="9:107" ht="14.4" x14ac:dyDescent="0.3">
      <c r="I236" s="168"/>
      <c r="K236" s="168"/>
      <c r="L236" s="168"/>
      <c r="M236" s="168"/>
      <c r="N236" s="168"/>
      <c r="O236" s="168"/>
      <c r="P236" s="168"/>
      <c r="Q236" s="168"/>
      <c r="S236" s="168"/>
      <c r="T236" s="168"/>
      <c r="Z236" s="168"/>
      <c r="AC236" s="168"/>
      <c r="AG236" s="137" t="str">
        <f t="shared" ca="1" si="114"/>
        <v/>
      </c>
      <c r="AL236" s="137">
        <f t="shared" ca="1" si="108"/>
        <v>0</v>
      </c>
      <c r="AM236" s="168">
        <v>9.5000000000000001E-2</v>
      </c>
      <c r="AN236" s="137">
        <f t="shared" ca="1" si="113"/>
        <v>0</v>
      </c>
      <c r="AO236" s="137">
        <f t="shared" ca="1" si="113"/>
        <v>0</v>
      </c>
      <c r="AP236" s="137">
        <f t="shared" ca="1" si="113"/>
        <v>0</v>
      </c>
      <c r="AQ236" s="137">
        <f t="shared" ca="1" si="113"/>
        <v>0</v>
      </c>
      <c r="AR236" s="137">
        <f t="shared" ca="1" si="113"/>
        <v>0</v>
      </c>
      <c r="AS236" s="137">
        <f t="shared" ca="1" si="113"/>
        <v>0</v>
      </c>
      <c r="AT236" s="137">
        <f t="shared" ca="1" si="113"/>
        <v>0</v>
      </c>
      <c r="AU236" s="137">
        <f t="shared" ca="1" si="105"/>
        <v>0</v>
      </c>
      <c r="AV236" s="137">
        <f t="shared" ca="1" si="105"/>
        <v>0</v>
      </c>
      <c r="AW236" s="137">
        <f t="shared" ca="1" si="105"/>
        <v>0</v>
      </c>
      <c r="AX236" s="137">
        <f t="shared" ca="1" si="105"/>
        <v>0</v>
      </c>
      <c r="AZ236" s="137">
        <f t="shared" ca="1" si="109"/>
        <v>0</v>
      </c>
      <c r="BA236" s="137">
        <f t="shared" ca="1" si="109"/>
        <v>0</v>
      </c>
      <c r="BB236" s="137">
        <f t="shared" ca="1" si="109"/>
        <v>0</v>
      </c>
      <c r="BC236" s="137">
        <f t="shared" ca="1" si="109"/>
        <v>0</v>
      </c>
      <c r="BE236" s="137">
        <f t="shared" ca="1" si="107"/>
        <v>0</v>
      </c>
      <c r="BF236" s="137">
        <f t="shared" ca="1" si="107"/>
        <v>0</v>
      </c>
      <c r="BH236" s="137">
        <f t="shared" ca="1" si="111"/>
        <v>0</v>
      </c>
      <c r="BK236" s="243"/>
      <c r="BL236" s="243"/>
      <c r="BM236" s="244"/>
      <c r="BO236" s="220"/>
      <c r="BP236" s="220"/>
      <c r="BQ236" s="220"/>
      <c r="BR236" s="221"/>
      <c r="BS236" s="221"/>
      <c r="BT236" s="220"/>
      <c r="BU236" s="220"/>
      <c r="BV236" s="220"/>
      <c r="BW236" s="221"/>
      <c r="BX236" s="221"/>
      <c r="BY236" s="220"/>
      <c r="BZ236" s="220"/>
      <c r="CA236" s="220"/>
      <c r="CB236" s="221"/>
      <c r="CC236" s="221"/>
      <c r="CD236" s="220"/>
      <c r="CE236" s="220"/>
      <c r="CF236" s="220"/>
      <c r="CG236" s="221"/>
      <c r="CH236" s="221"/>
      <c r="CI236" s="223"/>
      <c r="CJ236" s="223"/>
      <c r="CK236" s="223"/>
      <c r="CL236" s="220"/>
      <c r="CM236" s="220"/>
      <c r="CN236" s="220"/>
      <c r="CO236" s="221"/>
      <c r="CP236" s="221"/>
      <c r="CQ236" s="220"/>
      <c r="CR236" s="220"/>
      <c r="CS236" s="220"/>
      <c r="CT236" s="221"/>
      <c r="CU236" s="221"/>
      <c r="CW236" s="219"/>
      <c r="CX236" s="221"/>
      <c r="CY236" s="219"/>
      <c r="CZ236" s="219"/>
      <c r="DA236" s="225"/>
      <c r="DB236" s="226"/>
      <c r="DC236" s="225">
        <f t="shared" si="112"/>
        <v>28.832999999999998</v>
      </c>
    </row>
    <row r="237" spans="9:107" ht="14.4" x14ac:dyDescent="0.3">
      <c r="I237" s="168"/>
      <c r="K237" s="168"/>
      <c r="L237" s="168"/>
      <c r="M237" s="168"/>
      <c r="N237" s="168"/>
      <c r="O237" s="168"/>
      <c r="P237" s="168"/>
      <c r="Q237" s="168"/>
      <c r="S237" s="168"/>
      <c r="T237" s="168"/>
      <c r="Z237" s="168"/>
      <c r="AC237" s="168"/>
      <c r="AG237" s="137" t="str">
        <f t="shared" ca="1" si="114"/>
        <v/>
      </c>
      <c r="AL237" s="137">
        <f t="shared" ca="1" si="108"/>
        <v>0</v>
      </c>
      <c r="AM237" s="168">
        <v>6.2E-2</v>
      </c>
      <c r="AN237" s="137">
        <f t="shared" ca="1" si="113"/>
        <v>0</v>
      </c>
      <c r="AO237" s="137">
        <f t="shared" ca="1" si="113"/>
        <v>0</v>
      </c>
      <c r="AP237" s="137">
        <f t="shared" ca="1" si="113"/>
        <v>0</v>
      </c>
      <c r="AQ237" s="137">
        <f t="shared" ca="1" si="113"/>
        <v>0</v>
      </c>
      <c r="AR237" s="137">
        <f t="shared" ca="1" si="113"/>
        <v>0</v>
      </c>
      <c r="AS237" s="137">
        <f t="shared" ca="1" si="113"/>
        <v>0</v>
      </c>
      <c r="AT237" s="137">
        <f t="shared" ca="1" si="113"/>
        <v>0</v>
      </c>
      <c r="AU237" s="137">
        <f t="shared" ca="1" si="105"/>
        <v>0</v>
      </c>
      <c r="AV237" s="137">
        <f t="shared" ca="1" si="105"/>
        <v>0</v>
      </c>
      <c r="AW237" s="137">
        <f t="shared" ca="1" si="105"/>
        <v>0</v>
      </c>
      <c r="AX237" s="137">
        <f t="shared" ca="1" si="105"/>
        <v>0</v>
      </c>
      <c r="AZ237" s="137">
        <f t="shared" ca="1" si="109"/>
        <v>0</v>
      </c>
      <c r="BA237" s="137">
        <f t="shared" ca="1" si="109"/>
        <v>0</v>
      </c>
      <c r="BB237" s="137">
        <f t="shared" ca="1" si="109"/>
        <v>0</v>
      </c>
      <c r="BC237" s="137">
        <f t="shared" ca="1" si="109"/>
        <v>0</v>
      </c>
      <c r="BE237" s="137">
        <f t="shared" ca="1" si="107"/>
        <v>0</v>
      </c>
      <c r="BF237" s="137">
        <f t="shared" ca="1" si="107"/>
        <v>0</v>
      </c>
      <c r="BH237" s="137">
        <f t="shared" ca="1" si="111"/>
        <v>0</v>
      </c>
      <c r="BK237" s="243"/>
      <c r="BL237" s="243"/>
      <c r="BM237" s="244"/>
      <c r="BO237" s="220"/>
      <c r="BP237" s="220"/>
      <c r="BQ237" s="220"/>
      <c r="BR237" s="221"/>
      <c r="BS237" s="221"/>
      <c r="BT237" s="220"/>
      <c r="BU237" s="220"/>
      <c r="BV237" s="220"/>
      <c r="BW237" s="221"/>
      <c r="BX237" s="221"/>
      <c r="BY237" s="220"/>
      <c r="BZ237" s="220"/>
      <c r="CA237" s="220"/>
      <c r="CB237" s="221"/>
      <c r="CC237" s="221"/>
      <c r="CD237" s="220"/>
      <c r="CE237" s="220"/>
      <c r="CF237" s="220"/>
      <c r="CG237" s="221"/>
      <c r="CH237" s="221"/>
      <c r="CI237" s="223"/>
      <c r="CJ237" s="223"/>
      <c r="CK237" s="223"/>
      <c r="CL237" s="220"/>
      <c r="CM237" s="220"/>
      <c r="CN237" s="220"/>
      <c r="CO237" s="221"/>
      <c r="CP237" s="221"/>
      <c r="CQ237" s="220"/>
      <c r="CR237" s="220"/>
      <c r="CS237" s="220"/>
      <c r="CT237" s="221"/>
      <c r="CU237" s="221"/>
      <c r="CW237" s="219"/>
      <c r="CX237" s="221"/>
      <c r="CY237" s="219"/>
      <c r="CZ237" s="219"/>
      <c r="DA237" s="225"/>
      <c r="DB237" s="226"/>
      <c r="DC237" s="225">
        <f t="shared" si="112"/>
        <v>28.832999999999998</v>
      </c>
    </row>
    <row r="238" spans="9:107" ht="14.4" x14ac:dyDescent="0.3">
      <c r="I238" s="168"/>
      <c r="K238" s="168"/>
      <c r="L238" s="168"/>
      <c r="M238" s="168"/>
      <c r="N238" s="168"/>
      <c r="O238" s="168"/>
      <c r="P238" s="168"/>
      <c r="Q238" s="168"/>
      <c r="S238" s="168"/>
      <c r="T238" s="168"/>
      <c r="Z238" s="168"/>
      <c r="AC238" s="168"/>
      <c r="AG238" s="137" t="str">
        <f t="shared" ca="1" si="114"/>
        <v/>
      </c>
      <c r="AL238" s="137">
        <f t="shared" ca="1" si="108"/>
        <v>0</v>
      </c>
      <c r="AM238" s="168">
        <v>2.7E-2</v>
      </c>
      <c r="AN238" s="137">
        <f t="shared" ca="1" si="113"/>
        <v>0</v>
      </c>
      <c r="AO238" s="137">
        <f t="shared" ca="1" si="113"/>
        <v>0</v>
      </c>
      <c r="AP238" s="137">
        <f t="shared" ca="1" si="113"/>
        <v>0</v>
      </c>
      <c r="AQ238" s="137">
        <f t="shared" ca="1" si="113"/>
        <v>0</v>
      </c>
      <c r="AR238" s="137">
        <f t="shared" ca="1" si="113"/>
        <v>0</v>
      </c>
      <c r="AS238" s="137">
        <f t="shared" ca="1" si="113"/>
        <v>0</v>
      </c>
      <c r="AT238" s="137">
        <f t="shared" ca="1" si="113"/>
        <v>0</v>
      </c>
      <c r="AU238" s="137">
        <f t="shared" ca="1" si="113"/>
        <v>0</v>
      </c>
      <c r="AV238" s="137">
        <f t="shared" ca="1" si="105"/>
        <v>0</v>
      </c>
      <c r="AW238" s="137">
        <f t="shared" ca="1" si="105"/>
        <v>0</v>
      </c>
      <c r="AX238" s="137">
        <f t="shared" ca="1" si="105"/>
        <v>0</v>
      </c>
      <c r="AZ238" s="137">
        <f t="shared" ca="1" si="109"/>
        <v>0</v>
      </c>
      <c r="BA238" s="137">
        <f t="shared" ca="1" si="109"/>
        <v>0</v>
      </c>
      <c r="BB238" s="137">
        <f t="shared" ca="1" si="109"/>
        <v>0</v>
      </c>
      <c r="BC238" s="137">
        <f t="shared" ca="1" si="109"/>
        <v>0</v>
      </c>
      <c r="BE238" s="137">
        <f t="shared" ca="1" si="107"/>
        <v>0</v>
      </c>
      <c r="BF238" s="137">
        <f t="shared" ca="1" si="107"/>
        <v>0</v>
      </c>
      <c r="BH238" s="137">
        <f t="shared" ca="1" si="111"/>
        <v>0</v>
      </c>
      <c r="BK238" s="243"/>
      <c r="BL238" s="243"/>
      <c r="BM238" s="244"/>
      <c r="BO238" s="220"/>
      <c r="BP238" s="220"/>
      <c r="BQ238" s="220"/>
      <c r="BR238" s="221"/>
      <c r="BS238" s="221"/>
      <c r="BT238" s="220"/>
      <c r="BU238" s="220"/>
      <c r="BV238" s="220"/>
      <c r="BW238" s="221"/>
      <c r="BX238" s="221"/>
      <c r="BY238" s="220"/>
      <c r="BZ238" s="220"/>
      <c r="CA238" s="220"/>
      <c r="CB238" s="221"/>
      <c r="CC238" s="221"/>
      <c r="CD238" s="220"/>
      <c r="CE238" s="220"/>
      <c r="CF238" s="220"/>
      <c r="CG238" s="221"/>
      <c r="CH238" s="221"/>
      <c r="CI238" s="223"/>
      <c r="CJ238" s="223"/>
      <c r="CK238" s="223"/>
      <c r="CL238" s="220"/>
      <c r="CM238" s="220"/>
      <c r="CN238" s="220"/>
      <c r="CO238" s="221"/>
      <c r="CP238" s="221"/>
      <c r="CQ238" s="220"/>
      <c r="CR238" s="220"/>
      <c r="CS238" s="220"/>
      <c r="CT238" s="221"/>
      <c r="CU238" s="221"/>
      <c r="CW238" s="219"/>
      <c r="CX238" s="221"/>
      <c r="CY238" s="219"/>
      <c r="CZ238" s="219"/>
      <c r="DA238" s="225"/>
      <c r="DB238" s="226"/>
      <c r="DC238" s="225">
        <f t="shared" si="112"/>
        <v>28.832999999999998</v>
      </c>
    </row>
    <row r="239" spans="9:107" ht="14.4" x14ac:dyDescent="0.3">
      <c r="I239" s="168"/>
      <c r="K239" s="168"/>
      <c r="L239" s="168"/>
      <c r="M239" s="168"/>
      <c r="N239" s="168"/>
      <c r="O239" s="168"/>
      <c r="P239" s="168"/>
      <c r="Q239" s="168"/>
      <c r="S239" s="168"/>
      <c r="T239" s="168"/>
      <c r="Z239" s="168"/>
      <c r="AC239" s="168"/>
      <c r="AG239" s="137" t="str">
        <f t="shared" ca="1" si="114"/>
        <v/>
      </c>
      <c r="AL239" s="137">
        <f t="shared" ca="1" si="108"/>
        <v>0</v>
      </c>
      <c r="AM239" s="168">
        <v>3.0000000000000001E-3</v>
      </c>
      <c r="AN239" s="137">
        <f t="shared" ca="1" si="113"/>
        <v>0</v>
      </c>
      <c r="AO239" s="137">
        <f t="shared" ca="1" si="113"/>
        <v>0</v>
      </c>
      <c r="AP239" s="137">
        <f t="shared" ca="1" si="113"/>
        <v>0</v>
      </c>
      <c r="AQ239" s="137">
        <f t="shared" ca="1" si="113"/>
        <v>0</v>
      </c>
      <c r="AR239" s="137">
        <f t="shared" ca="1" si="113"/>
        <v>0</v>
      </c>
      <c r="AS239" s="137">
        <f t="shared" ca="1" si="113"/>
        <v>0</v>
      </c>
      <c r="AT239" s="137">
        <f t="shared" ca="1" si="113"/>
        <v>0</v>
      </c>
      <c r="AU239" s="137">
        <f t="shared" ca="1" si="113"/>
        <v>0</v>
      </c>
      <c r="AV239" s="137">
        <f t="shared" ca="1" si="105"/>
        <v>0</v>
      </c>
      <c r="AW239" s="137">
        <f t="shared" ca="1" si="105"/>
        <v>0</v>
      </c>
      <c r="AX239" s="137">
        <f t="shared" ca="1" si="105"/>
        <v>0</v>
      </c>
      <c r="AZ239" s="137">
        <f t="shared" ca="1" si="109"/>
        <v>0</v>
      </c>
      <c r="BA239" s="137">
        <f t="shared" ca="1" si="109"/>
        <v>0</v>
      </c>
      <c r="BB239" s="137">
        <f t="shared" ca="1" si="109"/>
        <v>0</v>
      </c>
      <c r="BC239" s="137">
        <f t="shared" ca="1" si="109"/>
        <v>0</v>
      </c>
      <c r="BE239" s="137">
        <f t="shared" ca="1" si="107"/>
        <v>0</v>
      </c>
      <c r="BF239" s="137">
        <f t="shared" ca="1" si="107"/>
        <v>0</v>
      </c>
      <c r="BH239" s="137">
        <f t="shared" ca="1" si="111"/>
        <v>0</v>
      </c>
      <c r="BK239" s="243"/>
      <c r="BL239" s="243"/>
      <c r="BM239" s="244"/>
      <c r="BO239" s="220"/>
      <c r="BP239" s="220"/>
      <c r="BQ239" s="220"/>
      <c r="BR239" s="221"/>
      <c r="BS239" s="221"/>
      <c r="BT239" s="220"/>
      <c r="BU239" s="220"/>
      <c r="BV239" s="220"/>
      <c r="BW239" s="221"/>
      <c r="BX239" s="221"/>
      <c r="BY239" s="220"/>
      <c r="BZ239" s="220"/>
      <c r="CA239" s="220"/>
      <c r="CB239" s="221"/>
      <c r="CC239" s="221"/>
      <c r="CD239" s="220"/>
      <c r="CE239" s="220"/>
      <c r="CF239" s="220"/>
      <c r="CG239" s="221"/>
      <c r="CH239" s="221"/>
      <c r="CI239" s="223"/>
      <c r="CJ239" s="223"/>
      <c r="CK239" s="223"/>
      <c r="CL239" s="220"/>
      <c r="CM239" s="220"/>
      <c r="CN239" s="220"/>
      <c r="CO239" s="221"/>
      <c r="CP239" s="221"/>
      <c r="CQ239" s="220"/>
      <c r="CR239" s="220"/>
      <c r="CS239" s="220"/>
      <c r="CT239" s="221"/>
      <c r="CU239" s="221"/>
      <c r="CW239" s="219"/>
      <c r="CX239" s="221"/>
      <c r="CY239" s="219"/>
      <c r="CZ239" s="219"/>
      <c r="DA239" s="225"/>
      <c r="DB239" s="226"/>
      <c r="DC239" s="225">
        <f t="shared" si="112"/>
        <v>28.832999999999998</v>
      </c>
    </row>
    <row r="240" spans="9:107" ht="14.4" x14ac:dyDescent="0.3">
      <c r="I240" s="168"/>
      <c r="K240" s="168"/>
      <c r="L240" s="168"/>
      <c r="M240" s="168"/>
      <c r="N240" s="168"/>
      <c r="O240" s="168"/>
      <c r="P240" s="168"/>
      <c r="Q240" s="168"/>
      <c r="S240" s="168"/>
      <c r="T240" s="168"/>
      <c r="Z240" s="168"/>
      <c r="AC240" s="168"/>
      <c r="AG240" s="137" t="str">
        <f t="shared" ca="1" si="114"/>
        <v/>
      </c>
      <c r="AL240" s="137">
        <f t="shared" ca="1" si="108"/>
        <v>0</v>
      </c>
      <c r="AM240" s="168">
        <v>7.0000000000000001E-3</v>
      </c>
      <c r="AN240" s="137">
        <f t="shared" ca="1" si="113"/>
        <v>0</v>
      </c>
      <c r="AO240" s="137">
        <f t="shared" ca="1" si="113"/>
        <v>0</v>
      </c>
      <c r="AP240" s="137">
        <f t="shared" ca="1" si="113"/>
        <v>0</v>
      </c>
      <c r="AQ240" s="137">
        <f t="shared" ca="1" si="113"/>
        <v>0</v>
      </c>
      <c r="AR240" s="137">
        <f t="shared" ca="1" si="113"/>
        <v>0</v>
      </c>
      <c r="AS240" s="137">
        <f t="shared" ca="1" si="113"/>
        <v>0</v>
      </c>
      <c r="AT240" s="137">
        <f t="shared" ca="1" si="113"/>
        <v>0</v>
      </c>
      <c r="AU240" s="137">
        <f t="shared" ca="1" si="113"/>
        <v>0</v>
      </c>
      <c r="AV240" s="137">
        <f t="shared" ca="1" si="105"/>
        <v>0</v>
      </c>
      <c r="AW240" s="137">
        <f t="shared" ca="1" si="105"/>
        <v>0</v>
      </c>
      <c r="AX240" s="137">
        <f t="shared" ca="1" si="105"/>
        <v>0</v>
      </c>
      <c r="AZ240" s="137">
        <f t="shared" ca="1" si="109"/>
        <v>0</v>
      </c>
      <c r="BA240" s="137">
        <f t="shared" ca="1" si="109"/>
        <v>0</v>
      </c>
      <c r="BB240" s="137">
        <f t="shared" ca="1" si="109"/>
        <v>0</v>
      </c>
      <c r="BC240" s="137">
        <f t="shared" ca="1" si="109"/>
        <v>0</v>
      </c>
      <c r="BE240" s="137">
        <f t="shared" ca="1" si="107"/>
        <v>0</v>
      </c>
      <c r="BF240" s="137">
        <f t="shared" ca="1" si="107"/>
        <v>0</v>
      </c>
      <c r="BH240" s="137">
        <f t="shared" ca="1" si="111"/>
        <v>0</v>
      </c>
      <c r="BK240" s="243"/>
      <c r="BL240" s="243"/>
      <c r="BM240" s="244"/>
      <c r="BO240" s="220"/>
      <c r="BP240" s="220"/>
      <c r="BQ240" s="220"/>
      <c r="BR240" s="221"/>
      <c r="BS240" s="221"/>
      <c r="BT240" s="220"/>
      <c r="BU240" s="220"/>
      <c r="BV240" s="220"/>
      <c r="BW240" s="221"/>
      <c r="BX240" s="221"/>
      <c r="BY240" s="220"/>
      <c r="BZ240" s="220"/>
      <c r="CA240" s="220"/>
      <c r="CB240" s="221"/>
      <c r="CC240" s="221"/>
      <c r="CD240" s="220"/>
      <c r="CE240" s="220"/>
      <c r="CF240" s="220"/>
      <c r="CG240" s="221"/>
      <c r="CH240" s="221"/>
      <c r="CI240" s="223"/>
      <c r="CJ240" s="223"/>
      <c r="CK240" s="223"/>
      <c r="CL240" s="220"/>
      <c r="CM240" s="220"/>
      <c r="CN240" s="220"/>
      <c r="CO240" s="221"/>
      <c r="CP240" s="221"/>
      <c r="CQ240" s="220"/>
      <c r="CR240" s="220"/>
      <c r="CS240" s="220"/>
      <c r="CT240" s="221"/>
      <c r="CU240" s="221"/>
      <c r="CW240" s="219"/>
      <c r="CX240" s="221"/>
      <c r="CY240" s="219"/>
      <c r="CZ240" s="219"/>
      <c r="DA240" s="225"/>
      <c r="DB240" s="226"/>
      <c r="DC240" s="225">
        <f t="shared" si="112"/>
        <v>28.832999999999998</v>
      </c>
    </row>
    <row r="241" spans="9:107" ht="14.4" x14ac:dyDescent="0.3">
      <c r="I241" s="168"/>
      <c r="K241" s="168"/>
      <c r="L241" s="168"/>
      <c r="M241" s="168"/>
      <c r="N241" s="168"/>
      <c r="O241" s="168"/>
      <c r="P241" s="168"/>
      <c r="Q241" s="168"/>
      <c r="S241" s="168"/>
      <c r="T241" s="168"/>
      <c r="Z241" s="168"/>
      <c r="AC241" s="168"/>
      <c r="AG241" s="137" t="str">
        <f t="shared" ca="1" si="114"/>
        <v/>
      </c>
      <c r="AL241" s="137">
        <f t="shared" ca="1" si="108"/>
        <v>0</v>
      </c>
      <c r="AM241" s="168">
        <v>0.01</v>
      </c>
      <c r="AN241" s="137">
        <f t="shared" ca="1" si="113"/>
        <v>0</v>
      </c>
      <c r="AO241" s="137">
        <f t="shared" ca="1" si="113"/>
        <v>0</v>
      </c>
      <c r="AP241" s="137">
        <f t="shared" ca="1" si="113"/>
        <v>0</v>
      </c>
      <c r="AQ241" s="137">
        <f t="shared" ca="1" si="113"/>
        <v>0</v>
      </c>
      <c r="AR241" s="137">
        <f t="shared" ca="1" si="113"/>
        <v>0</v>
      </c>
      <c r="AS241" s="137">
        <f t="shared" ca="1" si="113"/>
        <v>0</v>
      </c>
      <c r="AT241" s="137">
        <f t="shared" ca="1" si="113"/>
        <v>0</v>
      </c>
      <c r="AU241" s="137">
        <f t="shared" ca="1" si="113"/>
        <v>0</v>
      </c>
      <c r="AV241" s="137">
        <f t="shared" ca="1" si="105"/>
        <v>0</v>
      </c>
      <c r="AW241" s="137">
        <f t="shared" ca="1" si="105"/>
        <v>0</v>
      </c>
      <c r="AX241" s="137">
        <f t="shared" ca="1" si="105"/>
        <v>0</v>
      </c>
      <c r="AZ241" s="137">
        <f t="shared" ca="1" si="109"/>
        <v>0</v>
      </c>
      <c r="BA241" s="137">
        <f t="shared" ca="1" si="109"/>
        <v>0</v>
      </c>
      <c r="BB241" s="137">
        <f t="shared" ca="1" si="109"/>
        <v>0</v>
      </c>
      <c r="BC241" s="137">
        <f t="shared" ca="1" si="109"/>
        <v>0</v>
      </c>
      <c r="BE241" s="137">
        <f t="shared" ca="1" si="107"/>
        <v>0</v>
      </c>
      <c r="BF241" s="137">
        <f t="shared" ca="1" si="107"/>
        <v>0</v>
      </c>
      <c r="BH241" s="137">
        <f t="shared" ca="1" si="111"/>
        <v>0</v>
      </c>
      <c r="BK241" s="243"/>
      <c r="BL241" s="243"/>
      <c r="BM241" s="244"/>
      <c r="BO241" s="220"/>
      <c r="BP241" s="220"/>
      <c r="BQ241" s="220"/>
      <c r="BR241" s="221"/>
      <c r="BS241" s="221"/>
      <c r="BT241" s="220"/>
      <c r="BU241" s="220"/>
      <c r="BV241" s="220"/>
      <c r="BW241" s="221"/>
      <c r="BX241" s="221"/>
      <c r="BY241" s="220"/>
      <c r="BZ241" s="220"/>
      <c r="CA241" s="220"/>
      <c r="CB241" s="221"/>
      <c r="CC241" s="221"/>
      <c r="CD241" s="220"/>
      <c r="CE241" s="220"/>
      <c r="CF241" s="220"/>
      <c r="CG241" s="221"/>
      <c r="CH241" s="221"/>
      <c r="CI241" s="223"/>
      <c r="CJ241" s="223"/>
      <c r="CK241" s="223"/>
      <c r="CL241" s="220"/>
      <c r="CM241" s="220"/>
      <c r="CN241" s="220"/>
      <c r="CO241" s="221"/>
      <c r="CP241" s="221"/>
      <c r="CQ241" s="220"/>
      <c r="CR241" s="220"/>
      <c r="CS241" s="220"/>
      <c r="CT241" s="221"/>
      <c r="CU241" s="221"/>
      <c r="CW241" s="219"/>
      <c r="CX241" s="221"/>
      <c r="CY241" s="219"/>
      <c r="CZ241" s="219"/>
      <c r="DA241" s="225"/>
      <c r="DB241" s="226"/>
      <c r="DC241" s="225">
        <f t="shared" si="112"/>
        <v>28.832999999999998</v>
      </c>
    </row>
    <row r="242" spans="9:107" ht="14.4" x14ac:dyDescent="0.3">
      <c r="I242" s="168"/>
      <c r="K242" s="168"/>
      <c r="L242" s="168"/>
      <c r="M242" s="168"/>
      <c r="N242" s="168"/>
      <c r="O242" s="168"/>
      <c r="P242" s="168"/>
      <c r="Q242" s="168"/>
      <c r="S242" s="168"/>
      <c r="T242" s="168"/>
      <c r="Z242" s="168"/>
      <c r="AC242" s="168"/>
      <c r="AG242" s="137" t="str">
        <f t="shared" ca="1" si="114"/>
        <v/>
      </c>
      <c r="AL242" s="137">
        <f t="shared" ca="1" si="108"/>
        <v>0</v>
      </c>
      <c r="AM242" s="168">
        <v>2.3E-2</v>
      </c>
      <c r="AN242" s="137">
        <f t="shared" ca="1" si="113"/>
        <v>0</v>
      </c>
      <c r="AO242" s="137">
        <f t="shared" ca="1" si="113"/>
        <v>0</v>
      </c>
      <c r="AP242" s="137">
        <f t="shared" ca="1" si="113"/>
        <v>0</v>
      </c>
      <c r="AQ242" s="137">
        <f t="shared" ca="1" si="113"/>
        <v>0</v>
      </c>
      <c r="AR242" s="137">
        <f t="shared" ca="1" si="113"/>
        <v>0</v>
      </c>
      <c r="AS242" s="137">
        <f t="shared" ca="1" si="113"/>
        <v>0</v>
      </c>
      <c r="AT242" s="137">
        <f t="shared" ca="1" si="113"/>
        <v>0</v>
      </c>
      <c r="AU242" s="137">
        <f t="shared" ca="1" si="113"/>
        <v>0</v>
      </c>
      <c r="AV242" s="137">
        <f t="shared" ca="1" si="113"/>
        <v>0</v>
      </c>
      <c r="AW242" s="137">
        <f t="shared" ca="1" si="113"/>
        <v>0</v>
      </c>
      <c r="AX242" s="137">
        <f t="shared" ca="1" si="113"/>
        <v>0</v>
      </c>
      <c r="AZ242" s="137">
        <f t="shared" ca="1" si="109"/>
        <v>0</v>
      </c>
      <c r="BA242" s="137">
        <f t="shared" ca="1" si="109"/>
        <v>0</v>
      </c>
      <c r="BB242" s="137">
        <f t="shared" ca="1" si="109"/>
        <v>0</v>
      </c>
      <c r="BC242" s="137">
        <f t="shared" ca="1" si="109"/>
        <v>0</v>
      </c>
      <c r="BE242" s="137">
        <f t="shared" ca="1" si="107"/>
        <v>0</v>
      </c>
      <c r="BF242" s="137">
        <f t="shared" ca="1" si="107"/>
        <v>0</v>
      </c>
      <c r="BH242" s="137">
        <f t="shared" ca="1" si="111"/>
        <v>0</v>
      </c>
      <c r="BK242" s="243"/>
      <c r="BL242" s="243"/>
      <c r="BM242" s="244"/>
      <c r="BO242" s="220"/>
      <c r="BP242" s="220"/>
      <c r="BQ242" s="220"/>
      <c r="BR242" s="221"/>
      <c r="BS242" s="221"/>
      <c r="BT242" s="220"/>
      <c r="BU242" s="220"/>
      <c r="BV242" s="220"/>
      <c r="BW242" s="221"/>
      <c r="BX242" s="221"/>
      <c r="BY242" s="220"/>
      <c r="BZ242" s="220"/>
      <c r="CA242" s="220"/>
      <c r="CB242" s="221"/>
      <c r="CC242" s="221"/>
      <c r="CD242" s="220"/>
      <c r="CE242" s="220"/>
      <c r="CF242" s="220"/>
      <c r="CG242" s="221"/>
      <c r="CH242" s="221"/>
      <c r="CI242" s="223"/>
      <c r="CJ242" s="223"/>
      <c r="CK242" s="223"/>
      <c r="CL242" s="220"/>
      <c r="CM242" s="220"/>
      <c r="CN242" s="220"/>
      <c r="CO242" s="221"/>
      <c r="CP242" s="221"/>
      <c r="CQ242" s="220"/>
      <c r="CR242" s="220"/>
      <c r="CS242" s="220"/>
      <c r="CT242" s="221"/>
      <c r="CU242" s="221"/>
      <c r="CW242" s="219"/>
      <c r="CX242" s="221"/>
      <c r="CY242" s="219"/>
      <c r="CZ242" s="219"/>
      <c r="DA242" s="225"/>
      <c r="DB242" s="226"/>
      <c r="DC242" s="225">
        <f t="shared" si="112"/>
        <v>28.832999999999998</v>
      </c>
    </row>
    <row r="243" spans="9:107" ht="14.4" x14ac:dyDescent="0.3">
      <c r="I243" s="168"/>
      <c r="K243" s="168"/>
      <c r="L243" s="168"/>
      <c r="M243" s="168"/>
      <c r="N243" s="168"/>
      <c r="O243" s="168"/>
      <c r="P243" s="168"/>
      <c r="Q243" s="168"/>
      <c r="S243" s="168"/>
      <c r="T243" s="168"/>
      <c r="Z243" s="168"/>
      <c r="AC243" s="168"/>
      <c r="AG243" s="137" t="str">
        <f t="shared" ca="1" si="114"/>
        <v/>
      </c>
      <c r="AL243" s="137">
        <f t="shared" ca="1" si="108"/>
        <v>0</v>
      </c>
      <c r="AM243" s="168">
        <v>3.4000000000000002E-2</v>
      </c>
      <c r="AN243" s="137">
        <f t="shared" ref="AN243:AX266" ca="1" si="115">ABS(INDIRECT(AN$5&amp;(CELL("row", AN243))))</f>
        <v>0</v>
      </c>
      <c r="AO243" s="137">
        <f t="shared" ca="1" si="115"/>
        <v>0</v>
      </c>
      <c r="AP243" s="137">
        <f t="shared" ca="1" si="115"/>
        <v>0</v>
      </c>
      <c r="AQ243" s="137">
        <f t="shared" ca="1" si="115"/>
        <v>0</v>
      </c>
      <c r="AR243" s="137">
        <f t="shared" ca="1" si="115"/>
        <v>0</v>
      </c>
      <c r="AS243" s="137">
        <f t="shared" ca="1" si="115"/>
        <v>0</v>
      </c>
      <c r="AT243" s="137">
        <f t="shared" ca="1" si="115"/>
        <v>0</v>
      </c>
      <c r="AU243" s="137">
        <f t="shared" ca="1" si="115"/>
        <v>0</v>
      </c>
      <c r="AV243" s="137">
        <f t="shared" ca="1" si="115"/>
        <v>0</v>
      </c>
      <c r="AW243" s="137">
        <f t="shared" ca="1" si="115"/>
        <v>0</v>
      </c>
      <c r="AX243" s="137">
        <f t="shared" ca="1" si="115"/>
        <v>0</v>
      </c>
      <c r="AZ243" s="137">
        <f t="shared" ca="1" si="109"/>
        <v>0</v>
      </c>
      <c r="BA243" s="137">
        <f t="shared" ca="1" si="109"/>
        <v>0</v>
      </c>
      <c r="BB243" s="137">
        <f t="shared" ca="1" si="109"/>
        <v>0</v>
      </c>
      <c r="BC243" s="137">
        <f t="shared" ca="1" si="109"/>
        <v>0</v>
      </c>
      <c r="BE243" s="137">
        <f t="shared" ca="1" si="107"/>
        <v>0</v>
      </c>
      <c r="BF243" s="137">
        <f t="shared" ca="1" si="107"/>
        <v>0</v>
      </c>
      <c r="BH243" s="137">
        <f t="shared" ca="1" si="111"/>
        <v>0</v>
      </c>
      <c r="BK243" s="243"/>
      <c r="BL243" s="243"/>
      <c r="BM243" s="244"/>
      <c r="BO243" s="220"/>
      <c r="BP243" s="220"/>
      <c r="BQ243" s="220"/>
      <c r="BR243" s="221"/>
      <c r="BS243" s="221"/>
      <c r="BT243" s="220"/>
      <c r="BU243" s="220"/>
      <c r="BV243" s="220"/>
      <c r="BW243" s="221"/>
      <c r="BX243" s="221"/>
      <c r="BY243" s="220"/>
      <c r="BZ243" s="220"/>
      <c r="CA243" s="220"/>
      <c r="CB243" s="221"/>
      <c r="CC243" s="221"/>
      <c r="CD243" s="220"/>
      <c r="CE243" s="220"/>
      <c r="CF243" s="220"/>
      <c r="CG243" s="221"/>
      <c r="CH243" s="221"/>
      <c r="CI243" s="223"/>
      <c r="CJ243" s="223"/>
      <c r="CK243" s="223"/>
      <c r="CL243" s="220"/>
      <c r="CM243" s="220"/>
      <c r="CN243" s="220"/>
      <c r="CO243" s="221"/>
      <c r="CP243" s="221"/>
      <c r="CQ243" s="220"/>
      <c r="CR243" s="220"/>
      <c r="CS243" s="220"/>
      <c r="CT243" s="221"/>
      <c r="CU243" s="221"/>
      <c r="CW243" s="219"/>
      <c r="CX243" s="221"/>
      <c r="CY243" s="219"/>
      <c r="CZ243" s="219"/>
      <c r="DA243" s="225"/>
      <c r="DB243" s="226"/>
      <c r="DC243" s="225">
        <f t="shared" si="112"/>
        <v>28.832999999999998</v>
      </c>
    </row>
    <row r="244" spans="9:107" ht="14.4" x14ac:dyDescent="0.3">
      <c r="I244" s="168"/>
      <c r="K244" s="168"/>
      <c r="L244" s="168"/>
      <c r="M244" s="168"/>
      <c r="N244" s="168"/>
      <c r="O244" s="168"/>
      <c r="P244" s="168"/>
      <c r="Q244" s="168"/>
      <c r="S244" s="168"/>
      <c r="T244" s="168"/>
      <c r="Z244" s="168"/>
      <c r="AC244" s="168"/>
      <c r="AG244" s="137" t="str">
        <f t="shared" ca="1" si="114"/>
        <v/>
      </c>
      <c r="AL244" s="137">
        <f t="shared" ca="1" si="108"/>
        <v>0</v>
      </c>
      <c r="AM244" s="168">
        <v>8.9999999999999993E-3</v>
      </c>
      <c r="AN244" s="137">
        <f t="shared" ca="1" si="115"/>
        <v>0</v>
      </c>
      <c r="AO244" s="137">
        <f t="shared" ca="1" si="115"/>
        <v>0</v>
      </c>
      <c r="AP244" s="137">
        <f t="shared" ca="1" si="115"/>
        <v>0</v>
      </c>
      <c r="AQ244" s="137">
        <f t="shared" ca="1" si="115"/>
        <v>0</v>
      </c>
      <c r="AR244" s="137">
        <f t="shared" ca="1" si="115"/>
        <v>0</v>
      </c>
      <c r="AS244" s="137">
        <f t="shared" ca="1" si="115"/>
        <v>0</v>
      </c>
      <c r="AT244" s="137">
        <f t="shared" ca="1" si="115"/>
        <v>0</v>
      </c>
      <c r="AU244" s="137">
        <f t="shared" ca="1" si="115"/>
        <v>0</v>
      </c>
      <c r="AV244" s="137">
        <f t="shared" ca="1" si="115"/>
        <v>0</v>
      </c>
      <c r="AW244" s="137">
        <f t="shared" ca="1" si="115"/>
        <v>0</v>
      </c>
      <c r="AX244" s="137">
        <f t="shared" ca="1" si="115"/>
        <v>0</v>
      </c>
      <c r="AZ244" s="137">
        <f t="shared" ca="1" si="109"/>
        <v>0</v>
      </c>
      <c r="BA244" s="137">
        <f t="shared" ca="1" si="109"/>
        <v>0</v>
      </c>
      <c r="BB244" s="137">
        <f t="shared" ca="1" si="109"/>
        <v>0</v>
      </c>
      <c r="BC244" s="137">
        <f t="shared" ca="1" si="109"/>
        <v>0</v>
      </c>
      <c r="BE244" s="137">
        <f t="shared" ca="1" si="107"/>
        <v>0</v>
      </c>
      <c r="BF244" s="137">
        <f t="shared" ca="1" si="107"/>
        <v>0</v>
      </c>
      <c r="BH244" s="137">
        <f t="shared" ca="1" si="111"/>
        <v>0</v>
      </c>
      <c r="BK244" s="243"/>
      <c r="BL244" s="243"/>
      <c r="BM244" s="244"/>
      <c r="BO244" s="220"/>
      <c r="BP244" s="220"/>
      <c r="BQ244" s="220"/>
      <c r="BR244" s="221"/>
      <c r="BS244" s="221"/>
      <c r="BT244" s="220"/>
      <c r="BU244" s="220"/>
      <c r="BV244" s="220"/>
      <c r="BW244" s="221"/>
      <c r="BX244" s="221"/>
      <c r="BY244" s="220"/>
      <c r="BZ244" s="220"/>
      <c r="CA244" s="220"/>
      <c r="CB244" s="221"/>
      <c r="CC244" s="221"/>
      <c r="CD244" s="220"/>
      <c r="CE244" s="220"/>
      <c r="CF244" s="220"/>
      <c r="CG244" s="221"/>
      <c r="CH244" s="221"/>
      <c r="CI244" s="223"/>
      <c r="CJ244" s="223"/>
      <c r="CK244" s="223"/>
      <c r="CL244" s="220"/>
      <c r="CM244" s="220"/>
      <c r="CN244" s="220"/>
      <c r="CO244" s="221"/>
      <c r="CP244" s="221"/>
      <c r="CQ244" s="220"/>
      <c r="CR244" s="220"/>
      <c r="CS244" s="220"/>
      <c r="CT244" s="221"/>
      <c r="CU244" s="221"/>
      <c r="CW244" s="219"/>
      <c r="CX244" s="221"/>
      <c r="CY244" s="219"/>
      <c r="CZ244" s="219"/>
      <c r="DA244" s="225"/>
      <c r="DB244" s="226"/>
      <c r="DC244" s="225">
        <f t="shared" si="112"/>
        <v>28.832999999999998</v>
      </c>
    </row>
    <row r="245" spans="9:107" ht="14.4" x14ac:dyDescent="0.3">
      <c r="I245" s="168"/>
      <c r="K245" s="168"/>
      <c r="L245" s="168"/>
      <c r="M245" s="168"/>
      <c r="N245" s="168"/>
      <c r="O245" s="168"/>
      <c r="P245" s="168"/>
      <c r="Q245" s="168"/>
      <c r="S245" s="168"/>
      <c r="T245" s="168"/>
      <c r="Z245" s="168"/>
      <c r="AA245" s="247"/>
      <c r="AC245" s="168"/>
      <c r="AG245" s="137" t="str">
        <f t="shared" ca="1" si="114"/>
        <v/>
      </c>
      <c r="AL245" s="137">
        <f t="shared" ca="1" si="108"/>
        <v>0</v>
      </c>
      <c r="AM245" s="168">
        <v>2.1560000000000001</v>
      </c>
      <c r="AN245" s="137">
        <f t="shared" ca="1" si="115"/>
        <v>0</v>
      </c>
      <c r="AO245" s="137">
        <f t="shared" ca="1" si="115"/>
        <v>0</v>
      </c>
      <c r="AP245" s="137">
        <f t="shared" ca="1" si="115"/>
        <v>0</v>
      </c>
      <c r="AQ245" s="137">
        <f t="shared" ca="1" si="115"/>
        <v>0</v>
      </c>
      <c r="AR245" s="137">
        <f t="shared" ca="1" si="115"/>
        <v>0</v>
      </c>
      <c r="AS245" s="137">
        <f t="shared" ca="1" si="115"/>
        <v>0</v>
      </c>
      <c r="AT245" s="137">
        <f t="shared" ca="1" si="115"/>
        <v>0</v>
      </c>
      <c r="AU245" s="137">
        <f t="shared" ca="1" si="115"/>
        <v>0</v>
      </c>
      <c r="AV245" s="137">
        <f t="shared" ca="1" si="115"/>
        <v>0</v>
      </c>
      <c r="AW245" s="137">
        <f t="shared" ca="1" si="115"/>
        <v>0</v>
      </c>
      <c r="AX245" s="137">
        <f t="shared" ca="1" si="115"/>
        <v>0</v>
      </c>
      <c r="AZ245" s="137">
        <f t="shared" ca="1" si="109"/>
        <v>0</v>
      </c>
      <c r="BA245" s="137">
        <f t="shared" ca="1" si="109"/>
        <v>0</v>
      </c>
      <c r="BB245" s="137">
        <f t="shared" ca="1" si="109"/>
        <v>0</v>
      </c>
      <c r="BC245" s="137">
        <f t="shared" ca="1" si="109"/>
        <v>0</v>
      </c>
      <c r="BE245" s="137">
        <f t="shared" ca="1" si="107"/>
        <v>0</v>
      </c>
      <c r="BF245" s="137">
        <f t="shared" ca="1" si="107"/>
        <v>0</v>
      </c>
      <c r="BH245" s="137">
        <f t="shared" ca="1" si="111"/>
        <v>0</v>
      </c>
      <c r="BK245" s="243"/>
      <c r="BL245" s="243"/>
      <c r="BM245" s="244"/>
      <c r="BO245" s="220"/>
      <c r="BP245" s="220"/>
      <c r="BQ245" s="220"/>
      <c r="BR245" s="221"/>
      <c r="BS245" s="221"/>
      <c r="BT245" s="220"/>
      <c r="BU245" s="220"/>
      <c r="BV245" s="220"/>
      <c r="BW245" s="221"/>
      <c r="BX245" s="221"/>
      <c r="BY245" s="220"/>
      <c r="BZ245" s="220"/>
      <c r="CA245" s="220"/>
      <c r="CB245" s="221"/>
      <c r="CC245" s="221"/>
      <c r="CD245" s="220"/>
      <c r="CE245" s="220"/>
      <c r="CF245" s="220"/>
      <c r="CG245" s="221"/>
      <c r="CH245" s="221"/>
      <c r="CI245" s="223"/>
      <c r="CJ245" s="223"/>
      <c r="CK245" s="223"/>
      <c r="CL245" s="220"/>
      <c r="CM245" s="220"/>
      <c r="CN245" s="220"/>
      <c r="CO245" s="221"/>
      <c r="CP245" s="221"/>
      <c r="CQ245" s="220"/>
      <c r="CR245" s="220"/>
      <c r="CS245" s="220"/>
      <c r="CT245" s="221"/>
      <c r="CU245" s="221"/>
      <c r="CW245" s="219"/>
      <c r="CX245" s="221"/>
      <c r="CY245" s="219"/>
      <c r="CZ245" s="219"/>
      <c r="DA245" s="225"/>
      <c r="DB245" s="226"/>
      <c r="DC245" s="225">
        <f t="shared" si="112"/>
        <v>28.832999999999998</v>
      </c>
    </row>
    <row r="246" spans="9:107" ht="14.4" x14ac:dyDescent="0.3">
      <c r="I246" s="168"/>
      <c r="K246" s="168"/>
      <c r="L246" s="168"/>
      <c r="M246" s="168"/>
      <c r="N246" s="168"/>
      <c r="O246" s="168"/>
      <c r="P246" s="168"/>
      <c r="Q246" s="168"/>
      <c r="S246" s="168"/>
      <c r="T246" s="168"/>
      <c r="Z246" s="168"/>
      <c r="AA246" s="247"/>
      <c r="AC246" s="168"/>
      <c r="AG246" s="137" t="str">
        <f t="shared" ca="1" si="114"/>
        <v/>
      </c>
      <c r="AL246" s="137">
        <f t="shared" ca="1" si="108"/>
        <v>0</v>
      </c>
      <c r="AM246" s="168">
        <v>2.4780000000000002</v>
      </c>
      <c r="AN246" s="137">
        <f t="shared" ca="1" si="115"/>
        <v>0</v>
      </c>
      <c r="AO246" s="137">
        <f t="shared" ca="1" si="115"/>
        <v>0</v>
      </c>
      <c r="AP246" s="137">
        <f t="shared" ca="1" si="115"/>
        <v>0</v>
      </c>
      <c r="AQ246" s="137">
        <f t="shared" ca="1" si="115"/>
        <v>0</v>
      </c>
      <c r="AR246" s="137">
        <f t="shared" ca="1" si="115"/>
        <v>0</v>
      </c>
      <c r="AS246" s="137">
        <f t="shared" ca="1" si="115"/>
        <v>0</v>
      </c>
      <c r="AT246" s="137">
        <f t="shared" ca="1" si="115"/>
        <v>0</v>
      </c>
      <c r="AU246" s="137">
        <f t="shared" ca="1" si="115"/>
        <v>0</v>
      </c>
      <c r="AV246" s="137">
        <f t="shared" ca="1" si="115"/>
        <v>0</v>
      </c>
      <c r="AW246" s="137">
        <f t="shared" ca="1" si="115"/>
        <v>0</v>
      </c>
      <c r="AX246" s="137">
        <f t="shared" ca="1" si="115"/>
        <v>0</v>
      </c>
      <c r="AZ246" s="137">
        <f t="shared" ca="1" si="109"/>
        <v>0</v>
      </c>
      <c r="BA246" s="137">
        <f t="shared" ca="1" si="109"/>
        <v>0</v>
      </c>
      <c r="BB246" s="137">
        <f t="shared" ca="1" si="109"/>
        <v>0</v>
      </c>
      <c r="BC246" s="137">
        <f t="shared" ca="1" si="109"/>
        <v>0</v>
      </c>
      <c r="BE246" s="137">
        <f t="shared" ca="1" si="107"/>
        <v>0</v>
      </c>
      <c r="BF246" s="137">
        <f t="shared" ca="1" si="107"/>
        <v>0</v>
      </c>
      <c r="BH246" s="137">
        <f t="shared" ca="1" si="111"/>
        <v>0</v>
      </c>
      <c r="BK246" s="243"/>
      <c r="BL246" s="243"/>
      <c r="BM246" s="244"/>
      <c r="BO246" s="220"/>
      <c r="BP246" s="220"/>
      <c r="BQ246" s="220"/>
      <c r="BR246" s="221"/>
      <c r="BS246" s="221"/>
      <c r="BT246" s="220"/>
      <c r="BU246" s="220"/>
      <c r="BV246" s="220"/>
      <c r="BW246" s="221"/>
      <c r="BX246" s="221"/>
      <c r="BY246" s="220"/>
      <c r="BZ246" s="220"/>
      <c r="CA246" s="220"/>
      <c r="CB246" s="221"/>
      <c r="CC246" s="221"/>
      <c r="CD246" s="220"/>
      <c r="CE246" s="220"/>
      <c r="CF246" s="220"/>
      <c r="CG246" s="221"/>
      <c r="CH246" s="221"/>
      <c r="CI246" s="223"/>
      <c r="CJ246" s="223"/>
      <c r="CK246" s="223"/>
      <c r="CL246" s="220"/>
      <c r="CM246" s="220"/>
      <c r="CN246" s="220"/>
      <c r="CO246" s="221"/>
      <c r="CP246" s="221"/>
      <c r="CQ246" s="220"/>
      <c r="CR246" s="220"/>
      <c r="CS246" s="220"/>
      <c r="CT246" s="221"/>
      <c r="CU246" s="221"/>
      <c r="CW246" s="219"/>
      <c r="CX246" s="221"/>
      <c r="CY246" s="219"/>
      <c r="CZ246" s="219"/>
      <c r="DA246" s="225"/>
      <c r="DB246" s="226"/>
      <c r="DC246" s="225">
        <f t="shared" si="112"/>
        <v>28.832999999999998</v>
      </c>
    </row>
    <row r="247" spans="9:107" ht="14.4" x14ac:dyDescent="0.3">
      <c r="I247" s="168"/>
      <c r="K247" s="168"/>
      <c r="L247" s="168"/>
      <c r="M247" s="168"/>
      <c r="N247" s="168"/>
      <c r="O247" s="168"/>
      <c r="P247" s="168"/>
      <c r="Q247" s="168"/>
      <c r="S247" s="168"/>
      <c r="T247" s="168"/>
      <c r="Z247" s="168"/>
      <c r="AA247" s="247"/>
      <c r="AC247" s="168"/>
      <c r="AG247" s="137" t="str">
        <f t="shared" ca="1" si="114"/>
        <v/>
      </c>
      <c r="AL247" s="137">
        <f t="shared" ca="1" si="108"/>
        <v>0</v>
      </c>
      <c r="AM247" s="168">
        <v>4.048</v>
      </c>
      <c r="AN247" s="137">
        <f t="shared" ca="1" si="115"/>
        <v>0</v>
      </c>
      <c r="AO247" s="137">
        <f t="shared" ca="1" si="115"/>
        <v>0</v>
      </c>
      <c r="AP247" s="137">
        <f t="shared" ca="1" si="115"/>
        <v>0</v>
      </c>
      <c r="AQ247" s="137">
        <f t="shared" ca="1" si="115"/>
        <v>0</v>
      </c>
      <c r="AR247" s="137">
        <f t="shared" ca="1" si="115"/>
        <v>0</v>
      </c>
      <c r="AS247" s="137">
        <f t="shared" ca="1" si="115"/>
        <v>0</v>
      </c>
      <c r="AT247" s="137">
        <f t="shared" ca="1" si="115"/>
        <v>0</v>
      </c>
      <c r="AU247" s="137">
        <f t="shared" ca="1" si="115"/>
        <v>0</v>
      </c>
      <c r="AV247" s="137">
        <f t="shared" ca="1" si="115"/>
        <v>0</v>
      </c>
      <c r="AW247" s="137">
        <f t="shared" ca="1" si="115"/>
        <v>0</v>
      </c>
      <c r="AX247" s="137">
        <f t="shared" ca="1" si="115"/>
        <v>0</v>
      </c>
      <c r="AZ247" s="137">
        <f t="shared" ca="1" si="109"/>
        <v>0</v>
      </c>
      <c r="BA247" s="137">
        <f t="shared" ca="1" si="109"/>
        <v>0</v>
      </c>
      <c r="BB247" s="137">
        <f t="shared" ca="1" si="109"/>
        <v>0</v>
      </c>
      <c r="BC247" s="137">
        <f t="shared" ca="1" si="109"/>
        <v>0</v>
      </c>
      <c r="BE247" s="137">
        <f t="shared" ref="BE247:BF310" ca="1" si="116">ABS(INDIRECT(BE$5&amp;(CELL("row", BE247))))</f>
        <v>0</v>
      </c>
      <c r="BF247" s="137">
        <f t="shared" ca="1" si="116"/>
        <v>0</v>
      </c>
      <c r="BH247" s="137">
        <f t="shared" ca="1" si="111"/>
        <v>0</v>
      </c>
      <c r="BK247" s="243"/>
      <c r="BL247" s="243"/>
      <c r="BM247" s="244"/>
      <c r="BO247" s="220"/>
      <c r="BP247" s="220"/>
      <c r="BQ247" s="220"/>
      <c r="BR247" s="221"/>
      <c r="BS247" s="221"/>
      <c r="BT247" s="220"/>
      <c r="BU247" s="220"/>
      <c r="BV247" s="220"/>
      <c r="BW247" s="221"/>
      <c r="BX247" s="221"/>
      <c r="BY247" s="220"/>
      <c r="BZ247" s="220"/>
      <c r="CA247" s="220"/>
      <c r="CB247" s="221"/>
      <c r="CC247" s="221"/>
      <c r="CD247" s="220"/>
      <c r="CE247" s="220"/>
      <c r="CF247" s="220"/>
      <c r="CG247" s="221"/>
      <c r="CH247" s="221"/>
      <c r="CI247" s="223"/>
      <c r="CJ247" s="223"/>
      <c r="CK247" s="223"/>
      <c r="CL247" s="220"/>
      <c r="CM247" s="220"/>
      <c r="CN247" s="220"/>
      <c r="CO247" s="221"/>
      <c r="CP247" s="221"/>
      <c r="CQ247" s="220"/>
      <c r="CR247" s="220"/>
      <c r="CS247" s="220"/>
      <c r="CT247" s="221"/>
      <c r="CU247" s="221"/>
      <c r="CW247" s="219"/>
      <c r="CX247" s="221"/>
      <c r="CY247" s="219"/>
      <c r="CZ247" s="219"/>
      <c r="DA247" s="225"/>
      <c r="DB247" s="226"/>
      <c r="DC247" s="225">
        <f t="shared" si="112"/>
        <v>28.832999999999998</v>
      </c>
    </row>
    <row r="248" spans="9:107" ht="14.4" x14ac:dyDescent="0.3">
      <c r="I248" s="168"/>
      <c r="K248" s="168"/>
      <c r="L248" s="168"/>
      <c r="M248" s="168"/>
      <c r="N248" s="168"/>
      <c r="O248" s="168"/>
      <c r="P248" s="168"/>
      <c r="Q248" s="168"/>
      <c r="S248" s="168"/>
      <c r="T248" s="168"/>
      <c r="Z248" s="168"/>
      <c r="AA248" s="247"/>
      <c r="AC248" s="168"/>
      <c r="AG248" s="137" t="str">
        <f t="shared" ca="1" si="114"/>
        <v/>
      </c>
      <c r="AL248" s="137">
        <f t="shared" ca="1" si="108"/>
        <v>0</v>
      </c>
      <c r="AM248" s="168">
        <v>1.7999999999999999E-2</v>
      </c>
      <c r="AN248" s="137">
        <f t="shared" ca="1" si="115"/>
        <v>0</v>
      </c>
      <c r="AO248" s="137">
        <f t="shared" ca="1" si="115"/>
        <v>0</v>
      </c>
      <c r="AP248" s="137">
        <f t="shared" ca="1" si="115"/>
        <v>0</v>
      </c>
      <c r="AQ248" s="137">
        <f t="shared" ca="1" si="115"/>
        <v>0</v>
      </c>
      <c r="AR248" s="137">
        <f t="shared" ca="1" si="115"/>
        <v>0</v>
      </c>
      <c r="AS248" s="137">
        <f t="shared" ca="1" si="115"/>
        <v>0</v>
      </c>
      <c r="AT248" s="137">
        <f t="shared" ca="1" si="115"/>
        <v>0</v>
      </c>
      <c r="AU248" s="137">
        <f t="shared" ca="1" si="115"/>
        <v>0</v>
      </c>
      <c r="AV248" s="137">
        <f t="shared" ca="1" si="115"/>
        <v>0</v>
      </c>
      <c r="AW248" s="137">
        <f t="shared" ca="1" si="115"/>
        <v>0</v>
      </c>
      <c r="AX248" s="137">
        <f t="shared" ca="1" si="115"/>
        <v>0</v>
      </c>
      <c r="AZ248" s="137">
        <f t="shared" ca="1" si="109"/>
        <v>0</v>
      </c>
      <c r="BA248" s="137">
        <f t="shared" ca="1" si="109"/>
        <v>0</v>
      </c>
      <c r="BB248" s="137">
        <f t="shared" ca="1" si="109"/>
        <v>0</v>
      </c>
      <c r="BC248" s="137">
        <f t="shared" ref="BC248:BC311" ca="1" si="117">ABS(INDIRECT(BC$5&amp;(CELL("row", BC248))))</f>
        <v>0</v>
      </c>
      <c r="BE248" s="137">
        <f t="shared" ca="1" si="116"/>
        <v>0</v>
      </c>
      <c r="BF248" s="137">
        <f t="shared" ca="1" si="116"/>
        <v>0</v>
      </c>
      <c r="BH248" s="137">
        <f t="shared" ca="1" si="111"/>
        <v>0</v>
      </c>
      <c r="BK248" s="243"/>
      <c r="BL248" s="243"/>
      <c r="BM248" s="244"/>
      <c r="BN248" s="219"/>
      <c r="BO248" s="220"/>
      <c r="BP248" s="220"/>
      <c r="BQ248" s="220"/>
      <c r="BR248" s="221"/>
      <c r="BS248" s="221"/>
      <c r="BT248" s="220"/>
      <c r="BU248" s="220"/>
      <c r="BV248" s="220"/>
      <c r="BW248" s="221"/>
      <c r="BX248" s="221"/>
      <c r="BY248" s="220"/>
      <c r="BZ248" s="220"/>
      <c r="CA248" s="220"/>
      <c r="CB248" s="221"/>
      <c r="CC248" s="221"/>
      <c r="CD248" s="220"/>
      <c r="CE248" s="220"/>
      <c r="CF248" s="220"/>
      <c r="CG248" s="221"/>
      <c r="CH248" s="221"/>
      <c r="CI248" s="223"/>
      <c r="CJ248" s="223"/>
      <c r="CK248" s="223"/>
      <c r="CL248" s="220"/>
      <c r="CM248" s="220"/>
      <c r="CN248" s="220"/>
      <c r="CO248" s="221"/>
      <c r="CP248" s="221"/>
      <c r="CQ248" s="220"/>
      <c r="CR248" s="220"/>
      <c r="CS248" s="220"/>
      <c r="CT248" s="221"/>
      <c r="CU248" s="221"/>
      <c r="CW248" s="219"/>
      <c r="CX248" s="221"/>
      <c r="CY248" s="219"/>
      <c r="CZ248" s="219"/>
      <c r="DA248" s="225"/>
      <c r="DB248" s="226"/>
      <c r="DC248" s="225">
        <f t="shared" si="112"/>
        <v>28.832999999999998</v>
      </c>
    </row>
    <row r="249" spans="9:107" ht="14.4" x14ac:dyDescent="0.3">
      <c r="I249" s="168"/>
      <c r="K249" s="168"/>
      <c r="L249" s="168"/>
      <c r="M249" s="168"/>
      <c r="N249" s="168"/>
      <c r="O249" s="168"/>
      <c r="P249" s="168"/>
      <c r="Q249" s="168"/>
      <c r="S249" s="168"/>
      <c r="T249" s="168"/>
      <c r="Z249" s="168"/>
      <c r="AA249" s="247"/>
      <c r="AC249" s="168"/>
      <c r="AG249" s="137" t="str">
        <f t="shared" ca="1" si="114"/>
        <v/>
      </c>
      <c r="AL249" s="137">
        <f t="shared" ref="AL249:AL312" ca="1" si="118">INDIRECT(AL$5&amp;(CELL("row", AL249)))</f>
        <v>0</v>
      </c>
      <c r="AM249" s="168">
        <v>0.13500000000000001</v>
      </c>
      <c r="AN249" s="137">
        <f t="shared" ca="1" si="115"/>
        <v>0</v>
      </c>
      <c r="AO249" s="137">
        <f t="shared" ca="1" si="115"/>
        <v>0</v>
      </c>
      <c r="AP249" s="137">
        <f t="shared" ca="1" si="115"/>
        <v>0</v>
      </c>
      <c r="AQ249" s="137">
        <f t="shared" ca="1" si="115"/>
        <v>0</v>
      </c>
      <c r="AR249" s="137">
        <f t="shared" ca="1" si="115"/>
        <v>0</v>
      </c>
      <c r="AS249" s="137">
        <f t="shared" ca="1" si="115"/>
        <v>0</v>
      </c>
      <c r="AT249" s="137">
        <f t="shared" ca="1" si="115"/>
        <v>0</v>
      </c>
      <c r="AU249" s="137">
        <f t="shared" ca="1" si="115"/>
        <v>0</v>
      </c>
      <c r="AV249" s="137">
        <f t="shared" ca="1" si="115"/>
        <v>0</v>
      </c>
      <c r="AW249" s="137">
        <f t="shared" ca="1" si="115"/>
        <v>0</v>
      </c>
      <c r="AX249" s="137">
        <f t="shared" ca="1" si="115"/>
        <v>0</v>
      </c>
      <c r="AZ249" s="137">
        <f t="shared" ref="AZ249:BC312" ca="1" si="119">ABS(INDIRECT(AZ$5&amp;(CELL("row", AZ249))))</f>
        <v>0</v>
      </c>
      <c r="BA249" s="137">
        <f t="shared" ca="1" si="119"/>
        <v>0</v>
      </c>
      <c r="BB249" s="137">
        <f t="shared" ca="1" si="119"/>
        <v>0</v>
      </c>
      <c r="BC249" s="137">
        <f t="shared" ca="1" si="117"/>
        <v>0</v>
      </c>
      <c r="BE249" s="137">
        <f t="shared" ca="1" si="116"/>
        <v>0</v>
      </c>
      <c r="BF249" s="137">
        <f t="shared" ca="1" si="116"/>
        <v>0</v>
      </c>
      <c r="BH249" s="137">
        <f t="shared" ca="1" si="111"/>
        <v>0</v>
      </c>
      <c r="BK249" s="243"/>
      <c r="BL249" s="243"/>
      <c r="BM249" s="244"/>
      <c r="BO249" s="220"/>
      <c r="BP249" s="220"/>
      <c r="BQ249" s="220"/>
      <c r="BR249" s="221"/>
      <c r="BS249" s="221"/>
      <c r="BT249" s="220"/>
      <c r="BU249" s="220"/>
      <c r="BV249" s="220"/>
      <c r="BW249" s="221"/>
      <c r="BX249" s="221"/>
      <c r="BY249" s="220"/>
      <c r="BZ249" s="220"/>
      <c r="CA249" s="220"/>
      <c r="CB249" s="221"/>
      <c r="CC249" s="221"/>
      <c r="CD249" s="220"/>
      <c r="CE249" s="220"/>
      <c r="CF249" s="220"/>
      <c r="CG249" s="221"/>
      <c r="CH249" s="221"/>
      <c r="CI249" s="223"/>
      <c r="CJ249" s="223"/>
      <c r="CK249" s="223"/>
      <c r="CL249" s="220"/>
      <c r="CM249" s="220"/>
      <c r="CN249" s="220"/>
      <c r="CO249" s="221"/>
      <c r="CP249" s="221"/>
      <c r="CQ249" s="220"/>
      <c r="CR249" s="220"/>
      <c r="CS249" s="220"/>
      <c r="CT249" s="221"/>
      <c r="CU249" s="221"/>
      <c r="CW249" s="219"/>
      <c r="CX249" s="221"/>
      <c r="CY249" s="219"/>
      <c r="CZ249" s="219"/>
      <c r="DA249" s="225"/>
      <c r="DB249" s="226"/>
      <c r="DC249" s="225">
        <f t="shared" si="112"/>
        <v>28.832999999999998</v>
      </c>
    </row>
    <row r="250" spans="9:107" ht="14.4" x14ac:dyDescent="0.3">
      <c r="I250" s="168"/>
      <c r="K250" s="168"/>
      <c r="L250" s="168"/>
      <c r="M250" s="168"/>
      <c r="N250" s="168"/>
      <c r="O250" s="168"/>
      <c r="P250" s="168"/>
      <c r="Q250" s="168"/>
      <c r="S250" s="168"/>
      <c r="T250" s="168"/>
      <c r="Z250" s="168"/>
      <c r="AA250" s="247"/>
      <c r="AC250" s="168"/>
      <c r="AG250" s="137" t="str">
        <f t="shared" ca="1" si="114"/>
        <v/>
      </c>
      <c r="AL250" s="137">
        <f t="shared" ca="1" si="118"/>
        <v>0</v>
      </c>
      <c r="AM250" s="168">
        <v>0.24299999999999999</v>
      </c>
      <c r="AN250" s="137">
        <f t="shared" ca="1" si="115"/>
        <v>0</v>
      </c>
      <c r="AO250" s="137">
        <f t="shared" ca="1" si="115"/>
        <v>0</v>
      </c>
      <c r="AP250" s="137">
        <f t="shared" ca="1" si="115"/>
        <v>0</v>
      </c>
      <c r="AQ250" s="137">
        <f t="shared" ca="1" si="115"/>
        <v>0</v>
      </c>
      <c r="AR250" s="137">
        <f t="shared" ca="1" si="115"/>
        <v>0</v>
      </c>
      <c r="AS250" s="137">
        <f t="shared" ca="1" si="115"/>
        <v>0</v>
      </c>
      <c r="AT250" s="137">
        <f t="shared" ca="1" si="115"/>
        <v>0</v>
      </c>
      <c r="AU250" s="137">
        <f t="shared" ca="1" si="115"/>
        <v>0</v>
      </c>
      <c r="AV250" s="137">
        <f t="shared" ca="1" si="115"/>
        <v>0</v>
      </c>
      <c r="AW250" s="137">
        <f t="shared" ca="1" si="115"/>
        <v>0</v>
      </c>
      <c r="AX250" s="137">
        <f t="shared" ca="1" si="115"/>
        <v>0</v>
      </c>
      <c r="AZ250" s="137">
        <f t="shared" ca="1" si="119"/>
        <v>0</v>
      </c>
      <c r="BA250" s="137">
        <f t="shared" ca="1" si="119"/>
        <v>0</v>
      </c>
      <c r="BB250" s="137">
        <f t="shared" ca="1" si="119"/>
        <v>0</v>
      </c>
      <c r="BC250" s="137">
        <f t="shared" ca="1" si="117"/>
        <v>0</v>
      </c>
      <c r="BE250" s="137">
        <f t="shared" ca="1" si="116"/>
        <v>0</v>
      </c>
      <c r="BF250" s="137">
        <f t="shared" ca="1" si="116"/>
        <v>0</v>
      </c>
      <c r="BH250" s="137">
        <f t="shared" ca="1" si="111"/>
        <v>0</v>
      </c>
      <c r="BK250" s="243"/>
      <c r="BL250" s="243"/>
      <c r="BM250" s="244"/>
      <c r="BO250" s="220"/>
      <c r="BP250" s="220"/>
      <c r="BQ250" s="220"/>
      <c r="BR250" s="221"/>
      <c r="BS250" s="221"/>
      <c r="BT250" s="220"/>
      <c r="BU250" s="220"/>
      <c r="BV250" s="220"/>
      <c r="BW250" s="221"/>
      <c r="BX250" s="221"/>
      <c r="BY250" s="220"/>
      <c r="BZ250" s="220"/>
      <c r="CA250" s="220"/>
      <c r="CB250" s="221"/>
      <c r="CC250" s="221"/>
      <c r="CD250" s="220"/>
      <c r="CE250" s="220"/>
      <c r="CF250" s="220"/>
      <c r="CG250" s="221"/>
      <c r="CH250" s="221"/>
      <c r="CI250" s="223"/>
      <c r="CJ250" s="223"/>
      <c r="CK250" s="223"/>
      <c r="CL250" s="220"/>
      <c r="CM250" s="220"/>
      <c r="CN250" s="220"/>
      <c r="CO250" s="221"/>
      <c r="CP250" s="221"/>
      <c r="CQ250" s="220"/>
      <c r="CR250" s="220"/>
      <c r="CS250" s="220"/>
      <c r="CT250" s="221"/>
      <c r="CU250" s="221"/>
      <c r="CW250" s="219"/>
      <c r="CX250" s="221"/>
      <c r="CY250" s="219"/>
      <c r="CZ250" s="219"/>
      <c r="DA250" s="225"/>
      <c r="DB250" s="226"/>
      <c r="DC250" s="225">
        <f t="shared" si="112"/>
        <v>28.832999999999998</v>
      </c>
    </row>
    <row r="251" spans="9:107" ht="14.4" x14ac:dyDescent="0.3">
      <c r="I251" s="168"/>
      <c r="K251" s="168"/>
      <c r="L251" s="168"/>
      <c r="M251" s="168"/>
      <c r="N251" s="168"/>
      <c r="O251" s="168"/>
      <c r="P251" s="168"/>
      <c r="Q251" s="168"/>
      <c r="S251" s="168"/>
      <c r="T251" s="168"/>
      <c r="Z251" s="168"/>
      <c r="AA251" s="248"/>
      <c r="AC251" s="168"/>
      <c r="AG251" s="137" t="str">
        <f t="shared" ca="1" si="114"/>
        <v/>
      </c>
      <c r="AL251" s="137">
        <f t="shared" ca="1" si="118"/>
        <v>0</v>
      </c>
      <c r="AM251" s="168">
        <v>7.6999999999999999E-2</v>
      </c>
      <c r="AN251" s="137">
        <f t="shared" ca="1" si="115"/>
        <v>0</v>
      </c>
      <c r="AO251" s="137">
        <f t="shared" ca="1" si="115"/>
        <v>0</v>
      </c>
      <c r="AP251" s="137">
        <f t="shared" ca="1" si="115"/>
        <v>0</v>
      </c>
      <c r="AQ251" s="137">
        <f t="shared" ca="1" si="115"/>
        <v>0</v>
      </c>
      <c r="AR251" s="137">
        <f t="shared" ca="1" si="115"/>
        <v>0</v>
      </c>
      <c r="AS251" s="137">
        <f t="shared" ca="1" si="115"/>
        <v>0</v>
      </c>
      <c r="AT251" s="137">
        <f t="shared" ca="1" si="115"/>
        <v>0</v>
      </c>
      <c r="AU251" s="137">
        <f t="shared" ca="1" si="115"/>
        <v>0</v>
      </c>
      <c r="AV251" s="137">
        <f t="shared" ca="1" si="115"/>
        <v>0</v>
      </c>
      <c r="AW251" s="137">
        <f t="shared" ca="1" si="115"/>
        <v>0</v>
      </c>
      <c r="AX251" s="137">
        <f t="shared" ca="1" si="115"/>
        <v>0</v>
      </c>
      <c r="AZ251" s="137">
        <f t="shared" ca="1" si="119"/>
        <v>0</v>
      </c>
      <c r="BA251" s="137">
        <f t="shared" ca="1" si="119"/>
        <v>0</v>
      </c>
      <c r="BB251" s="137">
        <f t="shared" ca="1" si="119"/>
        <v>0</v>
      </c>
      <c r="BC251" s="137">
        <f t="shared" ca="1" si="117"/>
        <v>0</v>
      </c>
      <c r="BE251" s="137">
        <f t="shared" ca="1" si="116"/>
        <v>0</v>
      </c>
      <c r="BF251" s="137">
        <f t="shared" ca="1" si="116"/>
        <v>0</v>
      </c>
      <c r="BH251" s="137">
        <f t="shared" ca="1" si="111"/>
        <v>0</v>
      </c>
      <c r="BK251" s="243"/>
      <c r="BL251" s="243"/>
      <c r="BM251" s="244"/>
      <c r="BO251" s="220"/>
      <c r="BP251" s="220"/>
      <c r="BQ251" s="220"/>
      <c r="BR251" s="221"/>
      <c r="BS251" s="221"/>
      <c r="BT251" s="220"/>
      <c r="BU251" s="220"/>
      <c r="BV251" s="220"/>
      <c r="BW251" s="221"/>
      <c r="BX251" s="221"/>
      <c r="BY251" s="220"/>
      <c r="BZ251" s="220"/>
      <c r="CA251" s="220"/>
      <c r="CB251" s="221"/>
      <c r="CC251" s="221"/>
      <c r="CD251" s="220"/>
      <c r="CE251" s="220"/>
      <c r="CF251" s="220"/>
      <c r="CG251" s="221"/>
      <c r="CH251" s="221"/>
      <c r="CI251" s="223"/>
      <c r="CJ251" s="223"/>
      <c r="CK251" s="223"/>
      <c r="CL251" s="220"/>
      <c r="CM251" s="220"/>
      <c r="CN251" s="220"/>
      <c r="CO251" s="221"/>
      <c r="CP251" s="221"/>
      <c r="CQ251" s="220"/>
      <c r="CR251" s="220"/>
      <c r="CS251" s="220"/>
      <c r="CT251" s="221"/>
      <c r="CU251" s="221"/>
      <c r="CW251" s="219"/>
      <c r="CX251" s="221"/>
      <c r="CY251" s="219"/>
      <c r="CZ251" s="219"/>
      <c r="DA251" s="225"/>
      <c r="DB251" s="226"/>
      <c r="DC251" s="225">
        <f t="shared" si="112"/>
        <v>28.832999999999998</v>
      </c>
    </row>
    <row r="252" spans="9:107" ht="14.4" x14ac:dyDescent="0.3">
      <c r="I252" s="168"/>
      <c r="K252" s="168"/>
      <c r="L252" s="168"/>
      <c r="M252" s="168"/>
      <c r="N252" s="168"/>
      <c r="O252" s="168"/>
      <c r="P252" s="168"/>
      <c r="Q252" s="168"/>
      <c r="S252" s="168"/>
      <c r="T252" s="168"/>
      <c r="Z252" s="168"/>
      <c r="AA252" s="248"/>
      <c r="AC252" s="168"/>
      <c r="AG252" s="137" t="str">
        <f t="shared" ca="1" si="114"/>
        <v/>
      </c>
      <c r="AL252" s="137">
        <f t="shared" ca="1" si="118"/>
        <v>0</v>
      </c>
      <c r="AM252" s="168">
        <v>7.7210000000000001</v>
      </c>
      <c r="AN252" s="137">
        <f t="shared" ca="1" si="115"/>
        <v>0</v>
      </c>
      <c r="AO252" s="137">
        <f t="shared" ca="1" si="115"/>
        <v>0</v>
      </c>
      <c r="AP252" s="137">
        <f t="shared" ca="1" si="115"/>
        <v>0</v>
      </c>
      <c r="AQ252" s="137">
        <f t="shared" ca="1" si="115"/>
        <v>0</v>
      </c>
      <c r="AR252" s="137">
        <f t="shared" ca="1" si="115"/>
        <v>0</v>
      </c>
      <c r="AS252" s="137">
        <f t="shared" ca="1" si="115"/>
        <v>0</v>
      </c>
      <c r="AT252" s="137">
        <f t="shared" ca="1" si="115"/>
        <v>0</v>
      </c>
      <c r="AU252" s="137">
        <f t="shared" ca="1" si="115"/>
        <v>0</v>
      </c>
      <c r="AV252" s="137">
        <f t="shared" ca="1" si="115"/>
        <v>0</v>
      </c>
      <c r="AW252" s="137">
        <f t="shared" ca="1" si="115"/>
        <v>0</v>
      </c>
      <c r="AX252" s="137">
        <f t="shared" ca="1" si="115"/>
        <v>0</v>
      </c>
      <c r="AZ252" s="137">
        <f t="shared" ca="1" si="119"/>
        <v>0</v>
      </c>
      <c r="BA252" s="137">
        <f t="shared" ca="1" si="119"/>
        <v>0</v>
      </c>
      <c r="BB252" s="137">
        <f t="shared" ca="1" si="119"/>
        <v>0</v>
      </c>
      <c r="BC252" s="137">
        <f t="shared" ca="1" si="117"/>
        <v>0</v>
      </c>
      <c r="BE252" s="137">
        <f t="shared" ca="1" si="116"/>
        <v>0</v>
      </c>
      <c r="BF252" s="137">
        <f t="shared" ca="1" si="116"/>
        <v>0</v>
      </c>
      <c r="BH252" s="137">
        <f t="shared" ca="1" si="111"/>
        <v>0</v>
      </c>
      <c r="BK252" s="243"/>
      <c r="BL252" s="243"/>
      <c r="BM252" s="244"/>
      <c r="BO252" s="220"/>
      <c r="BP252" s="220"/>
      <c r="BQ252" s="220"/>
      <c r="BR252" s="221"/>
      <c r="BS252" s="221"/>
      <c r="BT252" s="220"/>
      <c r="BU252" s="220"/>
      <c r="BV252" s="220"/>
      <c r="BW252" s="221"/>
      <c r="BX252" s="221"/>
      <c r="BY252" s="220"/>
      <c r="BZ252" s="220"/>
      <c r="CA252" s="220"/>
      <c r="CB252" s="221"/>
      <c r="CC252" s="221"/>
      <c r="CD252" s="220"/>
      <c r="CE252" s="220"/>
      <c r="CF252" s="220"/>
      <c r="CG252" s="221"/>
      <c r="CH252" s="221"/>
      <c r="CI252" s="223"/>
      <c r="CJ252" s="223"/>
      <c r="CK252" s="223"/>
      <c r="CL252" s="220"/>
      <c r="CM252" s="220"/>
      <c r="CN252" s="220"/>
      <c r="CO252" s="221"/>
      <c r="CP252" s="221"/>
      <c r="CQ252" s="220"/>
      <c r="CR252" s="220"/>
      <c r="CS252" s="220"/>
      <c r="CT252" s="221"/>
      <c r="CU252" s="221"/>
      <c r="CW252" s="219"/>
      <c r="CX252" s="221"/>
      <c r="CY252" s="219"/>
      <c r="CZ252" s="219"/>
      <c r="DA252" s="225"/>
      <c r="DB252" s="226"/>
      <c r="DC252" s="225">
        <f t="shared" si="112"/>
        <v>28.832999999999998</v>
      </c>
    </row>
    <row r="253" spans="9:107" ht="14.4" x14ac:dyDescent="0.3">
      <c r="I253" s="168"/>
      <c r="K253" s="168"/>
      <c r="L253" s="168"/>
      <c r="M253" s="168"/>
      <c r="N253" s="168"/>
      <c r="O253" s="168"/>
      <c r="P253" s="168"/>
      <c r="Q253" s="168"/>
      <c r="S253" s="168"/>
      <c r="T253" s="168"/>
      <c r="Z253" s="168"/>
      <c r="AA253" s="248"/>
      <c r="AC253" s="168"/>
      <c r="AG253" s="137" t="str">
        <f t="shared" ca="1" si="114"/>
        <v/>
      </c>
      <c r="AL253" s="137">
        <f t="shared" ca="1" si="118"/>
        <v>0</v>
      </c>
      <c r="AM253" s="168">
        <v>4.617</v>
      </c>
      <c r="AN253" s="137">
        <f t="shared" ca="1" si="115"/>
        <v>0</v>
      </c>
      <c r="AO253" s="137">
        <f t="shared" ca="1" si="115"/>
        <v>0</v>
      </c>
      <c r="AP253" s="137">
        <f t="shared" ca="1" si="115"/>
        <v>0</v>
      </c>
      <c r="AQ253" s="137">
        <f t="shared" ca="1" si="115"/>
        <v>0</v>
      </c>
      <c r="AR253" s="137">
        <f t="shared" ca="1" si="115"/>
        <v>0</v>
      </c>
      <c r="AS253" s="137">
        <f t="shared" ca="1" si="115"/>
        <v>0</v>
      </c>
      <c r="AT253" s="137">
        <f t="shared" ca="1" si="115"/>
        <v>0</v>
      </c>
      <c r="AU253" s="137">
        <f t="shared" ca="1" si="115"/>
        <v>0</v>
      </c>
      <c r="AV253" s="137">
        <f t="shared" ca="1" si="115"/>
        <v>0</v>
      </c>
      <c r="AW253" s="137">
        <f t="shared" ca="1" si="115"/>
        <v>0</v>
      </c>
      <c r="AX253" s="137">
        <f t="shared" ca="1" si="115"/>
        <v>0</v>
      </c>
      <c r="AZ253" s="137">
        <f t="shared" ca="1" si="119"/>
        <v>0</v>
      </c>
      <c r="BA253" s="137">
        <f t="shared" ca="1" si="119"/>
        <v>0</v>
      </c>
      <c r="BB253" s="137">
        <f t="shared" ca="1" si="119"/>
        <v>0</v>
      </c>
      <c r="BC253" s="137">
        <f t="shared" ca="1" si="117"/>
        <v>0</v>
      </c>
      <c r="BE253" s="137">
        <f t="shared" ca="1" si="116"/>
        <v>0</v>
      </c>
      <c r="BF253" s="137">
        <f t="shared" ca="1" si="116"/>
        <v>0</v>
      </c>
      <c r="BH253" s="137">
        <f t="shared" ca="1" si="111"/>
        <v>0</v>
      </c>
      <c r="BK253" s="243"/>
      <c r="BL253" s="243"/>
      <c r="BM253" s="244"/>
      <c r="BO253" s="220"/>
      <c r="BP253" s="220"/>
      <c r="BQ253" s="220"/>
      <c r="BR253" s="221"/>
      <c r="BS253" s="221"/>
      <c r="BT253" s="220"/>
      <c r="BU253" s="220"/>
      <c r="BV253" s="220"/>
      <c r="BW253" s="221"/>
      <c r="BX253" s="221"/>
      <c r="BY253" s="220"/>
      <c r="BZ253" s="220"/>
      <c r="CA253" s="220"/>
      <c r="CB253" s="221"/>
      <c r="CC253" s="221"/>
      <c r="CD253" s="220"/>
      <c r="CE253" s="220"/>
      <c r="CF253" s="220"/>
      <c r="CG253" s="221"/>
      <c r="CH253" s="221"/>
      <c r="CI253" s="223"/>
      <c r="CJ253" s="223"/>
      <c r="CK253" s="223"/>
      <c r="CL253" s="220"/>
      <c r="CM253" s="220"/>
      <c r="CN253" s="220"/>
      <c r="CO253" s="221"/>
      <c r="CP253" s="221"/>
      <c r="CQ253" s="220"/>
      <c r="CR253" s="220"/>
      <c r="CS253" s="220"/>
      <c r="CT253" s="221"/>
      <c r="CU253" s="221"/>
      <c r="CW253" s="219"/>
      <c r="CX253" s="221"/>
      <c r="CY253" s="219"/>
      <c r="CZ253" s="219"/>
      <c r="DA253" s="225"/>
      <c r="DB253" s="226"/>
      <c r="DC253" s="225">
        <f t="shared" si="112"/>
        <v>28.832999999999998</v>
      </c>
    </row>
    <row r="254" spans="9:107" ht="14.4" x14ac:dyDescent="0.3">
      <c r="I254" s="168"/>
      <c r="K254" s="168"/>
      <c r="L254" s="168"/>
      <c r="M254" s="168"/>
      <c r="N254" s="168"/>
      <c r="O254" s="168"/>
      <c r="P254" s="168"/>
      <c r="Q254" s="168"/>
      <c r="S254" s="168"/>
      <c r="T254" s="168"/>
      <c r="Z254" s="168"/>
      <c r="AA254" s="248"/>
      <c r="AC254" s="168"/>
      <c r="AG254" s="137" t="str">
        <f t="shared" ca="1" si="114"/>
        <v/>
      </c>
      <c r="AL254" s="137">
        <f t="shared" ca="1" si="118"/>
        <v>0</v>
      </c>
      <c r="AM254" s="168">
        <v>1.0999999999999999E-2</v>
      </c>
      <c r="AN254" s="137">
        <f t="shared" ca="1" si="115"/>
        <v>0</v>
      </c>
      <c r="AO254" s="137">
        <f t="shared" ca="1" si="115"/>
        <v>0</v>
      </c>
      <c r="AP254" s="137">
        <f t="shared" ca="1" si="115"/>
        <v>0</v>
      </c>
      <c r="AQ254" s="137">
        <f t="shared" ca="1" si="115"/>
        <v>0</v>
      </c>
      <c r="AR254" s="137">
        <f t="shared" ca="1" si="115"/>
        <v>0</v>
      </c>
      <c r="AS254" s="137">
        <f t="shared" ca="1" si="115"/>
        <v>0</v>
      </c>
      <c r="AT254" s="137">
        <f t="shared" ca="1" si="115"/>
        <v>0</v>
      </c>
      <c r="AU254" s="137">
        <f t="shared" ca="1" si="115"/>
        <v>0</v>
      </c>
      <c r="AV254" s="137">
        <f t="shared" ca="1" si="115"/>
        <v>0</v>
      </c>
      <c r="AW254" s="137">
        <f t="shared" ca="1" si="115"/>
        <v>0</v>
      </c>
      <c r="AX254" s="137">
        <f t="shared" ca="1" si="115"/>
        <v>0</v>
      </c>
      <c r="AZ254" s="137">
        <f t="shared" ca="1" si="119"/>
        <v>0</v>
      </c>
      <c r="BA254" s="137">
        <f t="shared" ca="1" si="119"/>
        <v>0</v>
      </c>
      <c r="BB254" s="137">
        <f t="shared" ca="1" si="119"/>
        <v>0</v>
      </c>
      <c r="BC254" s="137">
        <f t="shared" ca="1" si="117"/>
        <v>0</v>
      </c>
      <c r="BE254" s="137">
        <f t="shared" ca="1" si="116"/>
        <v>0</v>
      </c>
      <c r="BF254" s="137">
        <f t="shared" ca="1" si="116"/>
        <v>0</v>
      </c>
      <c r="BH254" s="137">
        <f t="shared" ca="1" si="111"/>
        <v>0</v>
      </c>
      <c r="BK254" s="243"/>
      <c r="BL254" s="243"/>
      <c r="BM254" s="244"/>
      <c r="BN254" s="231"/>
      <c r="BO254" s="220"/>
      <c r="BP254" s="220"/>
      <c r="BQ254" s="220"/>
      <c r="BR254" s="221"/>
      <c r="BS254" s="221"/>
      <c r="BT254" s="220"/>
      <c r="BU254" s="220"/>
      <c r="BV254" s="220"/>
      <c r="BW254" s="221"/>
      <c r="BX254" s="221"/>
      <c r="BY254" s="220"/>
      <c r="BZ254" s="220"/>
      <c r="CA254" s="220"/>
      <c r="CB254" s="221"/>
      <c r="CC254" s="221"/>
      <c r="CD254" s="220"/>
      <c r="CE254" s="220"/>
      <c r="CF254" s="220"/>
      <c r="CG254" s="221"/>
      <c r="CH254" s="221"/>
      <c r="CI254" s="223"/>
      <c r="CJ254" s="223"/>
      <c r="CK254" s="223"/>
      <c r="CL254" s="220"/>
      <c r="CM254" s="220"/>
      <c r="CN254" s="220"/>
      <c r="CO254" s="221"/>
      <c r="CP254" s="221"/>
      <c r="CQ254" s="220"/>
      <c r="CR254" s="220"/>
      <c r="CS254" s="220"/>
      <c r="CT254" s="221"/>
      <c r="CU254" s="221"/>
      <c r="CW254" s="219"/>
      <c r="CX254" s="221"/>
      <c r="CY254" s="219"/>
      <c r="CZ254" s="219"/>
      <c r="DA254" s="225"/>
      <c r="DB254" s="226"/>
      <c r="DC254" s="225">
        <f t="shared" si="112"/>
        <v>28.832999999999998</v>
      </c>
    </row>
    <row r="255" spans="9:107" ht="14.4" x14ac:dyDescent="0.3">
      <c r="I255" s="168"/>
      <c r="K255" s="168"/>
      <c r="L255" s="168"/>
      <c r="M255" s="168"/>
      <c r="N255" s="168"/>
      <c r="O255" s="168"/>
      <c r="P255" s="168"/>
      <c r="Q255" s="168"/>
      <c r="S255" s="168"/>
      <c r="T255" s="168"/>
      <c r="Z255" s="168"/>
      <c r="AA255" s="248"/>
      <c r="AC255" s="168"/>
      <c r="AG255" s="137" t="str">
        <f t="shared" ca="1" si="114"/>
        <v/>
      </c>
      <c r="AL255" s="137">
        <f t="shared" ca="1" si="118"/>
        <v>0</v>
      </c>
      <c r="AM255" s="168">
        <v>4.3999999999999997E-2</v>
      </c>
      <c r="AN255" s="137">
        <f t="shared" ca="1" si="115"/>
        <v>0</v>
      </c>
      <c r="AO255" s="137">
        <f t="shared" ca="1" si="115"/>
        <v>0</v>
      </c>
      <c r="AP255" s="137">
        <f t="shared" ca="1" si="115"/>
        <v>0</v>
      </c>
      <c r="AQ255" s="137">
        <f t="shared" ca="1" si="115"/>
        <v>0</v>
      </c>
      <c r="AR255" s="137">
        <f t="shared" ca="1" si="115"/>
        <v>0</v>
      </c>
      <c r="AS255" s="137">
        <f t="shared" ca="1" si="115"/>
        <v>0</v>
      </c>
      <c r="AT255" s="137">
        <f t="shared" ca="1" si="115"/>
        <v>0</v>
      </c>
      <c r="AU255" s="137">
        <f t="shared" ca="1" si="115"/>
        <v>0</v>
      </c>
      <c r="AV255" s="137">
        <f t="shared" ca="1" si="115"/>
        <v>0</v>
      </c>
      <c r="AW255" s="137">
        <f t="shared" ca="1" si="115"/>
        <v>0</v>
      </c>
      <c r="AX255" s="137">
        <f t="shared" ca="1" si="115"/>
        <v>0</v>
      </c>
      <c r="AZ255" s="137">
        <f t="shared" ca="1" si="119"/>
        <v>0</v>
      </c>
      <c r="BA255" s="137">
        <f t="shared" ca="1" si="119"/>
        <v>0</v>
      </c>
      <c r="BB255" s="137">
        <f t="shared" ca="1" si="119"/>
        <v>0</v>
      </c>
      <c r="BC255" s="137">
        <f t="shared" ca="1" si="117"/>
        <v>0</v>
      </c>
      <c r="BE255" s="137">
        <f t="shared" ca="1" si="116"/>
        <v>0</v>
      </c>
      <c r="BF255" s="137">
        <f t="shared" ca="1" si="116"/>
        <v>0</v>
      </c>
      <c r="BH255" s="137">
        <f t="shared" ca="1" si="111"/>
        <v>0</v>
      </c>
      <c r="BK255" s="243"/>
      <c r="BL255" s="243"/>
      <c r="BM255" s="244"/>
      <c r="BN255" s="231"/>
      <c r="BO255" s="220"/>
      <c r="BP255" s="220"/>
      <c r="BQ255" s="220"/>
      <c r="BR255" s="221"/>
      <c r="BS255" s="221"/>
      <c r="BT255" s="220"/>
      <c r="BU255" s="220"/>
      <c r="BV255" s="220"/>
      <c r="BW255" s="221"/>
      <c r="BX255" s="221"/>
      <c r="BY255" s="220"/>
      <c r="BZ255" s="220"/>
      <c r="CA255" s="220"/>
      <c r="CB255" s="221"/>
      <c r="CC255" s="221"/>
      <c r="CD255" s="220"/>
      <c r="CE255" s="220"/>
      <c r="CF255" s="220"/>
      <c r="CG255" s="221"/>
      <c r="CH255" s="221"/>
      <c r="CI255" s="223"/>
      <c r="CJ255" s="223"/>
      <c r="CK255" s="223"/>
      <c r="CL255" s="220"/>
      <c r="CM255" s="220"/>
      <c r="CN255" s="220"/>
      <c r="CO255" s="221"/>
      <c r="CP255" s="221"/>
      <c r="CQ255" s="220"/>
      <c r="CR255" s="220"/>
      <c r="CS255" s="220"/>
      <c r="CT255" s="221"/>
      <c r="CU255" s="221"/>
      <c r="CW255" s="219"/>
      <c r="CX255" s="221"/>
      <c r="CY255" s="219"/>
      <c r="CZ255" s="219"/>
      <c r="DA255" s="225"/>
      <c r="DB255" s="226"/>
      <c r="DC255" s="225">
        <f t="shared" si="112"/>
        <v>28.832999999999998</v>
      </c>
    </row>
    <row r="256" spans="9:107" ht="14.4" x14ac:dyDescent="0.3">
      <c r="I256" s="168"/>
      <c r="K256" s="168"/>
      <c r="L256" s="168"/>
      <c r="M256" s="168"/>
      <c r="N256" s="168"/>
      <c r="O256" s="168"/>
      <c r="P256" s="168"/>
      <c r="Q256" s="168"/>
      <c r="S256" s="168"/>
      <c r="T256" s="168"/>
      <c r="Z256" s="168"/>
      <c r="AA256" s="248"/>
      <c r="AC256" s="168"/>
      <c r="AG256" s="137" t="str">
        <f t="shared" ca="1" si="114"/>
        <v/>
      </c>
      <c r="AL256" s="137">
        <f t="shared" ca="1" si="118"/>
        <v>0</v>
      </c>
      <c r="AM256" s="168">
        <v>1.9E-2</v>
      </c>
      <c r="AN256" s="137">
        <f t="shared" ca="1" si="115"/>
        <v>0</v>
      </c>
      <c r="AO256" s="137">
        <f t="shared" ca="1" si="115"/>
        <v>0</v>
      </c>
      <c r="AP256" s="137">
        <f t="shared" ca="1" si="115"/>
        <v>0</v>
      </c>
      <c r="AQ256" s="137">
        <f t="shared" ca="1" si="115"/>
        <v>0</v>
      </c>
      <c r="AR256" s="137">
        <f t="shared" ca="1" si="115"/>
        <v>0</v>
      </c>
      <c r="AS256" s="137">
        <f t="shared" ca="1" si="115"/>
        <v>0</v>
      </c>
      <c r="AT256" s="137">
        <f t="shared" ca="1" si="115"/>
        <v>0</v>
      </c>
      <c r="AU256" s="137">
        <f t="shared" ca="1" si="115"/>
        <v>0</v>
      </c>
      <c r="AV256" s="137">
        <f t="shared" ca="1" si="115"/>
        <v>0</v>
      </c>
      <c r="AW256" s="137">
        <f t="shared" ca="1" si="115"/>
        <v>0</v>
      </c>
      <c r="AX256" s="137">
        <f t="shared" ca="1" si="115"/>
        <v>0</v>
      </c>
      <c r="AZ256" s="137">
        <f t="shared" ca="1" si="119"/>
        <v>0</v>
      </c>
      <c r="BA256" s="137">
        <f t="shared" ca="1" si="119"/>
        <v>0</v>
      </c>
      <c r="BB256" s="137">
        <f t="shared" ca="1" si="119"/>
        <v>0</v>
      </c>
      <c r="BC256" s="137">
        <f t="shared" ca="1" si="117"/>
        <v>0</v>
      </c>
      <c r="BE256" s="137">
        <f t="shared" ca="1" si="116"/>
        <v>0</v>
      </c>
      <c r="BF256" s="137">
        <f t="shared" ca="1" si="116"/>
        <v>0</v>
      </c>
      <c r="BH256" s="137">
        <f t="shared" ca="1" si="111"/>
        <v>0</v>
      </c>
      <c r="BK256" s="243"/>
      <c r="BL256" s="243"/>
      <c r="BM256" s="244"/>
      <c r="BO256" s="220"/>
      <c r="BP256" s="220"/>
      <c r="BQ256" s="220"/>
      <c r="BR256" s="221"/>
      <c r="BS256" s="221"/>
      <c r="BT256" s="220"/>
      <c r="BU256" s="220"/>
      <c r="BV256" s="220"/>
      <c r="BW256" s="221"/>
      <c r="BX256" s="221"/>
      <c r="BY256" s="220"/>
      <c r="BZ256" s="220"/>
      <c r="CA256" s="220"/>
      <c r="CB256" s="221"/>
      <c r="CC256" s="221"/>
      <c r="CD256" s="220"/>
      <c r="CE256" s="220"/>
      <c r="CF256" s="220"/>
      <c r="CG256" s="221"/>
      <c r="CH256" s="221"/>
      <c r="CI256" s="223"/>
      <c r="CJ256" s="223"/>
      <c r="CK256" s="223"/>
      <c r="CL256" s="220"/>
      <c r="CM256" s="220"/>
      <c r="CN256" s="220"/>
      <c r="CO256" s="221"/>
      <c r="CP256" s="221"/>
      <c r="CQ256" s="220"/>
      <c r="CR256" s="220"/>
      <c r="CS256" s="220"/>
      <c r="CT256" s="221"/>
      <c r="CU256" s="221"/>
      <c r="CW256" s="219"/>
      <c r="CX256" s="221"/>
      <c r="CY256" s="219"/>
      <c r="CZ256" s="219"/>
      <c r="DA256" s="225"/>
      <c r="DB256" s="226"/>
      <c r="DC256" s="225">
        <f t="shared" si="112"/>
        <v>28.832999999999998</v>
      </c>
    </row>
    <row r="257" spans="9:107" ht="14.4" x14ac:dyDescent="0.3">
      <c r="I257" s="168"/>
      <c r="K257" s="168"/>
      <c r="L257" s="168"/>
      <c r="M257" s="168"/>
      <c r="N257" s="168"/>
      <c r="O257" s="168"/>
      <c r="P257" s="168"/>
      <c r="Q257" s="168"/>
      <c r="S257" s="168"/>
      <c r="T257" s="168"/>
      <c r="Z257" s="168"/>
      <c r="AA257" s="248"/>
      <c r="AC257" s="168"/>
      <c r="AG257" s="137" t="str">
        <f t="shared" ca="1" si="114"/>
        <v/>
      </c>
      <c r="AL257" s="137">
        <f t="shared" ca="1" si="118"/>
        <v>0</v>
      </c>
      <c r="AM257" s="168">
        <v>0.03</v>
      </c>
      <c r="AN257" s="137">
        <f t="shared" ca="1" si="115"/>
        <v>0</v>
      </c>
      <c r="AO257" s="137">
        <f t="shared" ca="1" si="115"/>
        <v>0</v>
      </c>
      <c r="AP257" s="137">
        <f t="shared" ca="1" si="115"/>
        <v>0</v>
      </c>
      <c r="AQ257" s="137">
        <f t="shared" ca="1" si="115"/>
        <v>0</v>
      </c>
      <c r="AR257" s="137">
        <f t="shared" ca="1" si="115"/>
        <v>0</v>
      </c>
      <c r="AS257" s="137">
        <f t="shared" ca="1" si="115"/>
        <v>0</v>
      </c>
      <c r="AT257" s="137">
        <f t="shared" ca="1" si="115"/>
        <v>0</v>
      </c>
      <c r="AU257" s="137">
        <f t="shared" ca="1" si="115"/>
        <v>0</v>
      </c>
      <c r="AV257" s="137">
        <f t="shared" ca="1" si="115"/>
        <v>0</v>
      </c>
      <c r="AW257" s="137">
        <f t="shared" ca="1" si="115"/>
        <v>0</v>
      </c>
      <c r="AX257" s="137">
        <f t="shared" ca="1" si="115"/>
        <v>0</v>
      </c>
      <c r="AZ257" s="137">
        <f t="shared" ca="1" si="119"/>
        <v>0</v>
      </c>
      <c r="BA257" s="137">
        <f t="shared" ca="1" si="119"/>
        <v>0</v>
      </c>
      <c r="BB257" s="137">
        <f t="shared" ca="1" si="119"/>
        <v>0</v>
      </c>
      <c r="BC257" s="137">
        <f t="shared" ca="1" si="117"/>
        <v>0</v>
      </c>
      <c r="BE257" s="137">
        <f t="shared" ca="1" si="116"/>
        <v>0</v>
      </c>
      <c r="BF257" s="137">
        <f t="shared" ca="1" si="116"/>
        <v>0</v>
      </c>
      <c r="BH257" s="137">
        <f t="shared" ca="1" si="111"/>
        <v>0</v>
      </c>
      <c r="BK257" s="243"/>
      <c r="BL257" s="243"/>
      <c r="BM257" s="244"/>
      <c r="BO257" s="220"/>
      <c r="BP257" s="220"/>
      <c r="BQ257" s="220"/>
      <c r="BR257" s="221"/>
      <c r="BS257" s="221"/>
      <c r="BT257" s="220"/>
      <c r="BU257" s="220"/>
      <c r="BV257" s="220"/>
      <c r="BW257" s="221"/>
      <c r="BX257" s="221"/>
      <c r="BY257" s="220"/>
      <c r="BZ257" s="220"/>
      <c r="CA257" s="220"/>
      <c r="CB257" s="221"/>
      <c r="CC257" s="221"/>
      <c r="CD257" s="220"/>
      <c r="CE257" s="220"/>
      <c r="CF257" s="220"/>
      <c r="CG257" s="221"/>
      <c r="CH257" s="221"/>
      <c r="CI257" s="223"/>
      <c r="CJ257" s="223"/>
      <c r="CK257" s="223"/>
      <c r="CL257" s="220"/>
      <c r="CM257" s="220"/>
      <c r="CN257" s="220"/>
      <c r="CO257" s="221"/>
      <c r="CP257" s="221"/>
      <c r="CQ257" s="220"/>
      <c r="CR257" s="220"/>
      <c r="CS257" s="220"/>
      <c r="CT257" s="221"/>
      <c r="CU257" s="221"/>
      <c r="CW257" s="219"/>
      <c r="CX257" s="221"/>
      <c r="CY257" s="219"/>
      <c r="CZ257" s="219"/>
      <c r="DA257" s="225"/>
      <c r="DB257" s="226"/>
      <c r="DC257" s="225">
        <f t="shared" si="112"/>
        <v>28.832999999999998</v>
      </c>
    </row>
    <row r="258" spans="9:107" ht="14.4" x14ac:dyDescent="0.3">
      <c r="I258" s="168"/>
      <c r="K258" s="168"/>
      <c r="L258" s="168"/>
      <c r="M258" s="168"/>
      <c r="N258" s="168"/>
      <c r="O258" s="168"/>
      <c r="P258" s="168"/>
      <c r="Q258" s="168"/>
      <c r="S258" s="168"/>
      <c r="T258" s="168"/>
      <c r="Z258" s="168"/>
      <c r="AA258" s="248"/>
      <c r="AC258" s="168"/>
      <c r="AG258" s="137" t="str">
        <f t="shared" ca="1" si="114"/>
        <v/>
      </c>
      <c r="AL258" s="137">
        <f t="shared" ca="1" si="118"/>
        <v>0</v>
      </c>
      <c r="AM258" s="168">
        <v>6.8000000000000005E-2</v>
      </c>
      <c r="AN258" s="137">
        <f t="shared" ca="1" si="115"/>
        <v>0</v>
      </c>
      <c r="AO258" s="137">
        <f t="shared" ca="1" si="115"/>
        <v>0</v>
      </c>
      <c r="AP258" s="137">
        <f t="shared" ca="1" si="115"/>
        <v>0</v>
      </c>
      <c r="AQ258" s="137">
        <f t="shared" ca="1" si="115"/>
        <v>0</v>
      </c>
      <c r="AR258" s="137">
        <f t="shared" ca="1" si="115"/>
        <v>0</v>
      </c>
      <c r="AS258" s="137">
        <f t="shared" ca="1" si="115"/>
        <v>0</v>
      </c>
      <c r="AT258" s="137">
        <f t="shared" ca="1" si="115"/>
        <v>0</v>
      </c>
      <c r="AU258" s="137">
        <f t="shared" ca="1" si="115"/>
        <v>0</v>
      </c>
      <c r="AV258" s="137">
        <f t="shared" ca="1" si="115"/>
        <v>0</v>
      </c>
      <c r="AW258" s="137">
        <f t="shared" ca="1" si="115"/>
        <v>0</v>
      </c>
      <c r="AX258" s="137">
        <f t="shared" ca="1" si="115"/>
        <v>0</v>
      </c>
      <c r="AZ258" s="137">
        <f t="shared" ca="1" si="119"/>
        <v>0</v>
      </c>
      <c r="BA258" s="137">
        <f t="shared" ca="1" si="119"/>
        <v>0</v>
      </c>
      <c r="BB258" s="137">
        <f t="shared" ca="1" si="119"/>
        <v>0</v>
      </c>
      <c r="BC258" s="137">
        <f t="shared" ca="1" si="117"/>
        <v>0</v>
      </c>
      <c r="BE258" s="137">
        <f t="shared" ca="1" si="116"/>
        <v>0</v>
      </c>
      <c r="BF258" s="137">
        <f t="shared" ca="1" si="116"/>
        <v>0</v>
      </c>
      <c r="BH258" s="137">
        <f t="shared" ca="1" si="111"/>
        <v>0</v>
      </c>
      <c r="BK258" s="243"/>
      <c r="BL258" s="243"/>
      <c r="BM258" s="244"/>
      <c r="BO258" s="220"/>
      <c r="BP258" s="220"/>
      <c r="BQ258" s="220"/>
      <c r="BR258" s="221"/>
      <c r="BS258" s="221"/>
      <c r="BT258" s="220"/>
      <c r="BU258" s="220"/>
      <c r="BV258" s="220"/>
      <c r="BW258" s="221"/>
      <c r="BX258" s="221"/>
      <c r="BY258" s="220"/>
      <c r="BZ258" s="220"/>
      <c r="CA258" s="220"/>
      <c r="CB258" s="221"/>
      <c r="CC258" s="221"/>
      <c r="CD258" s="220"/>
      <c r="CE258" s="220"/>
      <c r="CF258" s="220"/>
      <c r="CG258" s="221"/>
      <c r="CH258" s="221"/>
      <c r="CI258" s="223"/>
      <c r="CJ258" s="223"/>
      <c r="CK258" s="223"/>
      <c r="CL258" s="220"/>
      <c r="CM258" s="220"/>
      <c r="CN258" s="220"/>
      <c r="CO258" s="221"/>
      <c r="CP258" s="221"/>
      <c r="CQ258" s="220"/>
      <c r="CR258" s="220"/>
      <c r="CS258" s="220"/>
      <c r="CT258" s="221"/>
      <c r="CU258" s="221"/>
      <c r="CW258" s="219"/>
      <c r="CX258" s="221"/>
      <c r="CY258" s="219"/>
      <c r="CZ258" s="219"/>
      <c r="DA258" s="225"/>
      <c r="DB258" s="226"/>
      <c r="DC258" s="225">
        <f t="shared" si="112"/>
        <v>28.832999999999998</v>
      </c>
    </row>
    <row r="259" spans="9:107" ht="14.4" x14ac:dyDescent="0.3">
      <c r="I259" s="168"/>
      <c r="K259" s="168"/>
      <c r="L259" s="168"/>
      <c r="M259" s="168"/>
      <c r="N259" s="168"/>
      <c r="O259" s="168"/>
      <c r="P259" s="168"/>
      <c r="Q259" s="168"/>
      <c r="S259" s="168"/>
      <c r="T259" s="168"/>
      <c r="X259" s="249"/>
      <c r="Y259" s="250"/>
      <c r="Z259" s="168"/>
      <c r="AC259" s="168"/>
      <c r="AG259" s="137" t="str">
        <f t="shared" ca="1" si="114"/>
        <v/>
      </c>
      <c r="AL259" s="137">
        <f t="shared" ca="1" si="118"/>
        <v>0</v>
      </c>
      <c r="AM259" s="168">
        <v>9.8000000000000004E-2</v>
      </c>
      <c r="AN259" s="137">
        <f t="shared" ca="1" si="115"/>
        <v>0</v>
      </c>
      <c r="AO259" s="137">
        <f t="shared" ca="1" si="115"/>
        <v>0</v>
      </c>
      <c r="AP259" s="137">
        <f t="shared" ca="1" si="115"/>
        <v>0</v>
      </c>
      <c r="AQ259" s="137">
        <f t="shared" ca="1" si="115"/>
        <v>0</v>
      </c>
      <c r="AR259" s="137">
        <f t="shared" ca="1" si="115"/>
        <v>0</v>
      </c>
      <c r="AS259" s="137">
        <f t="shared" ca="1" si="115"/>
        <v>0</v>
      </c>
      <c r="AT259" s="137">
        <f t="shared" ca="1" si="115"/>
        <v>0</v>
      </c>
      <c r="AU259" s="137">
        <f t="shared" ca="1" si="115"/>
        <v>0</v>
      </c>
      <c r="AV259" s="137">
        <f t="shared" ca="1" si="115"/>
        <v>0</v>
      </c>
      <c r="AW259" s="137">
        <f t="shared" ca="1" si="115"/>
        <v>0</v>
      </c>
      <c r="AX259" s="137">
        <f t="shared" ca="1" si="115"/>
        <v>0</v>
      </c>
      <c r="AZ259" s="137">
        <f t="shared" ca="1" si="119"/>
        <v>0</v>
      </c>
      <c r="BA259" s="137">
        <f t="shared" ca="1" si="119"/>
        <v>0</v>
      </c>
      <c r="BB259" s="137">
        <f t="shared" ca="1" si="119"/>
        <v>0</v>
      </c>
      <c r="BC259" s="137">
        <f t="shared" ca="1" si="117"/>
        <v>0</v>
      </c>
      <c r="BE259" s="137">
        <f t="shared" ca="1" si="116"/>
        <v>0</v>
      </c>
      <c r="BF259" s="137">
        <f t="shared" ca="1" si="116"/>
        <v>0</v>
      </c>
      <c r="BH259" s="137">
        <f t="shared" ca="1" si="111"/>
        <v>0</v>
      </c>
      <c r="BK259" s="243"/>
      <c r="BL259" s="243"/>
      <c r="BM259" s="244"/>
      <c r="BO259" s="220"/>
      <c r="BP259" s="220"/>
      <c r="BQ259" s="220"/>
      <c r="BR259" s="221"/>
      <c r="BS259" s="221"/>
      <c r="BT259" s="220"/>
      <c r="BU259" s="220"/>
      <c r="BV259" s="220"/>
      <c r="BW259" s="221"/>
      <c r="BX259" s="221"/>
      <c r="BY259" s="220"/>
      <c r="BZ259" s="220"/>
      <c r="CA259" s="220"/>
      <c r="CB259" s="221"/>
      <c r="CC259" s="221"/>
      <c r="CD259" s="220"/>
      <c r="CE259" s="220"/>
      <c r="CF259" s="220"/>
      <c r="CG259" s="221"/>
      <c r="CH259" s="221"/>
      <c r="CI259" s="223"/>
      <c r="CJ259" s="223"/>
      <c r="CK259" s="223"/>
      <c r="CL259" s="220"/>
      <c r="CM259" s="220"/>
      <c r="CN259" s="220"/>
      <c r="CO259" s="221"/>
      <c r="CP259" s="221"/>
      <c r="CQ259" s="220"/>
      <c r="CR259" s="220"/>
      <c r="CS259" s="220"/>
      <c r="CT259" s="221"/>
      <c r="CU259" s="221"/>
      <c r="CW259" s="219"/>
      <c r="CX259" s="221"/>
      <c r="CY259" s="219"/>
      <c r="CZ259" s="219"/>
      <c r="DA259" s="225"/>
      <c r="DB259" s="226"/>
      <c r="DC259" s="225">
        <f t="shared" si="112"/>
        <v>28.832999999999998</v>
      </c>
    </row>
    <row r="260" spans="9:107" ht="14.4" x14ac:dyDescent="0.3">
      <c r="I260" s="168"/>
      <c r="K260" s="168"/>
      <c r="L260" s="168"/>
      <c r="M260" s="168"/>
      <c r="N260" s="168"/>
      <c r="O260" s="168"/>
      <c r="P260" s="168"/>
      <c r="Q260" s="168"/>
      <c r="S260" s="168"/>
      <c r="T260" s="168"/>
      <c r="X260" s="249"/>
      <c r="Y260" s="250"/>
      <c r="Z260" s="168"/>
      <c r="AC260" s="168"/>
      <c r="AG260" s="137" t="str">
        <f t="shared" ca="1" si="114"/>
        <v/>
      </c>
      <c r="AL260" s="137">
        <f t="shared" ca="1" si="118"/>
        <v>0</v>
      </c>
      <c r="AM260" s="168">
        <v>0.11700000000000001</v>
      </c>
      <c r="AN260" s="137">
        <f t="shared" ca="1" si="115"/>
        <v>0</v>
      </c>
      <c r="AO260" s="137">
        <f t="shared" ca="1" si="115"/>
        <v>0</v>
      </c>
      <c r="AP260" s="137">
        <f t="shared" ca="1" si="115"/>
        <v>0</v>
      </c>
      <c r="AQ260" s="137">
        <f t="shared" ca="1" si="115"/>
        <v>0</v>
      </c>
      <c r="AR260" s="137">
        <f t="shared" ca="1" si="115"/>
        <v>0</v>
      </c>
      <c r="AS260" s="137">
        <f t="shared" ca="1" si="115"/>
        <v>0</v>
      </c>
      <c r="AT260" s="137">
        <f t="shared" ca="1" si="115"/>
        <v>0</v>
      </c>
      <c r="AU260" s="137">
        <f t="shared" ca="1" si="115"/>
        <v>0</v>
      </c>
      <c r="AV260" s="137">
        <f t="shared" ca="1" si="115"/>
        <v>0</v>
      </c>
      <c r="AW260" s="137">
        <f t="shared" ca="1" si="115"/>
        <v>0</v>
      </c>
      <c r="AX260" s="137">
        <f t="shared" ca="1" si="115"/>
        <v>0</v>
      </c>
      <c r="AZ260" s="137">
        <f t="shared" ca="1" si="119"/>
        <v>0</v>
      </c>
      <c r="BA260" s="137">
        <f t="shared" ca="1" si="119"/>
        <v>0</v>
      </c>
      <c r="BB260" s="137">
        <f t="shared" ca="1" si="119"/>
        <v>0</v>
      </c>
      <c r="BC260" s="137">
        <f t="shared" ca="1" si="117"/>
        <v>0</v>
      </c>
      <c r="BE260" s="137">
        <f t="shared" ca="1" si="116"/>
        <v>0</v>
      </c>
      <c r="BF260" s="137">
        <f t="shared" ca="1" si="116"/>
        <v>0</v>
      </c>
      <c r="BH260" s="137">
        <f t="shared" ca="1" si="111"/>
        <v>0</v>
      </c>
      <c r="BK260" s="243"/>
      <c r="BL260" s="243"/>
      <c r="BM260" s="244"/>
      <c r="BO260" s="220"/>
      <c r="BP260" s="220"/>
      <c r="BQ260" s="220"/>
      <c r="BR260" s="221"/>
      <c r="BS260" s="221"/>
      <c r="BT260" s="220"/>
      <c r="BU260" s="220"/>
      <c r="BV260" s="220"/>
      <c r="BW260" s="221"/>
      <c r="BX260" s="221"/>
      <c r="BY260" s="220"/>
      <c r="BZ260" s="220"/>
      <c r="CA260" s="220"/>
      <c r="CB260" s="221"/>
      <c r="CC260" s="221"/>
      <c r="CD260" s="220"/>
      <c r="CE260" s="220"/>
      <c r="CF260" s="220"/>
      <c r="CG260" s="221"/>
      <c r="CH260" s="221"/>
      <c r="CI260" s="223"/>
      <c r="CJ260" s="223"/>
      <c r="CK260" s="223"/>
      <c r="CL260" s="220"/>
      <c r="CM260" s="220"/>
      <c r="CN260" s="220"/>
      <c r="CO260" s="221"/>
      <c r="CP260" s="221"/>
      <c r="CQ260" s="220"/>
      <c r="CR260" s="220"/>
      <c r="CS260" s="220"/>
      <c r="CT260" s="221"/>
      <c r="CU260" s="221"/>
      <c r="CW260" s="219"/>
      <c r="CX260" s="221"/>
      <c r="CY260" s="219"/>
      <c r="CZ260" s="219"/>
      <c r="DA260" s="225"/>
      <c r="DB260" s="226"/>
      <c r="DC260" s="225">
        <f t="shared" si="112"/>
        <v>28.832999999999998</v>
      </c>
    </row>
    <row r="261" spans="9:107" ht="14.4" x14ac:dyDescent="0.3">
      <c r="I261" s="168"/>
      <c r="K261" s="168"/>
      <c r="L261" s="168"/>
      <c r="M261" s="168"/>
      <c r="N261" s="168"/>
      <c r="O261" s="168"/>
      <c r="P261" s="168"/>
      <c r="Q261" s="168"/>
      <c r="S261" s="168"/>
      <c r="T261" s="168"/>
      <c r="X261" s="249"/>
      <c r="Y261" s="250"/>
      <c r="Z261" s="168"/>
      <c r="AC261" s="168"/>
      <c r="AG261" s="137" t="str">
        <f t="shared" ca="1" si="114"/>
        <v/>
      </c>
      <c r="AL261" s="137">
        <f t="shared" ca="1" si="118"/>
        <v>0</v>
      </c>
      <c r="AM261" s="168">
        <v>0.157</v>
      </c>
      <c r="AN261" s="137">
        <f t="shared" ca="1" si="115"/>
        <v>0</v>
      </c>
      <c r="AO261" s="137">
        <f t="shared" ca="1" si="115"/>
        <v>0</v>
      </c>
      <c r="AP261" s="137">
        <f t="shared" ca="1" si="115"/>
        <v>0</v>
      </c>
      <c r="AQ261" s="137">
        <f t="shared" ca="1" si="115"/>
        <v>0</v>
      </c>
      <c r="AR261" s="137">
        <f t="shared" ca="1" si="115"/>
        <v>0</v>
      </c>
      <c r="AS261" s="137">
        <f t="shared" ca="1" si="115"/>
        <v>0</v>
      </c>
      <c r="AT261" s="137">
        <f t="shared" ca="1" si="115"/>
        <v>0</v>
      </c>
      <c r="AU261" s="137">
        <f t="shared" ca="1" si="115"/>
        <v>0</v>
      </c>
      <c r="AV261" s="137">
        <f t="shared" ca="1" si="115"/>
        <v>0</v>
      </c>
      <c r="AW261" s="137">
        <f t="shared" ca="1" si="115"/>
        <v>0</v>
      </c>
      <c r="AX261" s="137">
        <f t="shared" ca="1" si="115"/>
        <v>0</v>
      </c>
      <c r="AZ261" s="137">
        <f t="shared" ca="1" si="119"/>
        <v>0</v>
      </c>
      <c r="BA261" s="137">
        <f t="shared" ca="1" si="119"/>
        <v>0</v>
      </c>
      <c r="BB261" s="137">
        <f t="shared" ca="1" si="119"/>
        <v>0</v>
      </c>
      <c r="BC261" s="137">
        <f t="shared" ca="1" si="117"/>
        <v>0</v>
      </c>
      <c r="BE261" s="137">
        <f t="shared" ca="1" si="116"/>
        <v>0</v>
      </c>
      <c r="BF261" s="137">
        <f t="shared" ca="1" si="116"/>
        <v>0</v>
      </c>
      <c r="BH261" s="137">
        <f t="shared" ca="1" si="111"/>
        <v>0</v>
      </c>
      <c r="BK261" s="243"/>
      <c r="BL261" s="243"/>
      <c r="BM261" s="244"/>
      <c r="BO261" s="220"/>
      <c r="BP261" s="220"/>
      <c r="BQ261" s="220"/>
      <c r="BR261" s="221"/>
      <c r="BS261" s="221"/>
      <c r="BT261" s="220"/>
      <c r="BU261" s="220"/>
      <c r="BV261" s="220"/>
      <c r="BW261" s="221"/>
      <c r="BX261" s="221"/>
      <c r="BY261" s="220"/>
      <c r="BZ261" s="220"/>
      <c r="CA261" s="220"/>
      <c r="CB261" s="221"/>
      <c r="CC261" s="221"/>
      <c r="CD261" s="220"/>
      <c r="CE261" s="220"/>
      <c r="CF261" s="220"/>
      <c r="CG261" s="221"/>
      <c r="CH261" s="221"/>
      <c r="CI261" s="223"/>
      <c r="CJ261" s="223"/>
      <c r="CK261" s="223"/>
      <c r="CL261" s="220"/>
      <c r="CM261" s="220"/>
      <c r="CN261" s="220"/>
      <c r="CO261" s="221"/>
      <c r="CP261" s="221"/>
      <c r="CQ261" s="220"/>
      <c r="CR261" s="220"/>
      <c r="CS261" s="220"/>
      <c r="CT261" s="221"/>
      <c r="CU261" s="221"/>
      <c r="CW261" s="219"/>
      <c r="CX261" s="221"/>
      <c r="CY261" s="219"/>
      <c r="CZ261" s="219"/>
      <c r="DA261" s="225"/>
      <c r="DB261" s="226"/>
      <c r="DC261" s="225">
        <f t="shared" si="112"/>
        <v>28.832999999999998</v>
      </c>
    </row>
    <row r="262" spans="9:107" ht="14.4" x14ac:dyDescent="0.3">
      <c r="I262" s="168"/>
      <c r="K262" s="168"/>
      <c r="L262" s="168"/>
      <c r="M262" s="168"/>
      <c r="N262" s="168"/>
      <c r="O262" s="168"/>
      <c r="P262" s="168"/>
      <c r="Q262" s="168"/>
      <c r="S262" s="168"/>
      <c r="T262" s="168"/>
      <c r="X262" s="249"/>
      <c r="Y262" s="250"/>
      <c r="Z262" s="168"/>
      <c r="AC262" s="168"/>
      <c r="AG262" s="137" t="str">
        <f t="shared" ca="1" si="114"/>
        <v/>
      </c>
      <c r="AL262" s="137">
        <f t="shared" ca="1" si="118"/>
        <v>0</v>
      </c>
      <c r="AM262" s="168">
        <v>0.16400000000000001</v>
      </c>
      <c r="AN262" s="137">
        <f t="shared" ca="1" si="115"/>
        <v>0</v>
      </c>
      <c r="AO262" s="137">
        <f t="shared" ca="1" si="115"/>
        <v>0</v>
      </c>
      <c r="AP262" s="137">
        <f t="shared" ca="1" si="115"/>
        <v>0</v>
      </c>
      <c r="AQ262" s="137">
        <f t="shared" ca="1" si="115"/>
        <v>0</v>
      </c>
      <c r="AR262" s="137">
        <f t="shared" ca="1" si="115"/>
        <v>0</v>
      </c>
      <c r="AS262" s="137">
        <f t="shared" ca="1" si="115"/>
        <v>0</v>
      </c>
      <c r="AT262" s="137">
        <f t="shared" ca="1" si="115"/>
        <v>0</v>
      </c>
      <c r="AU262" s="137">
        <f t="shared" ca="1" si="115"/>
        <v>0</v>
      </c>
      <c r="AV262" s="137">
        <f t="shared" ca="1" si="115"/>
        <v>0</v>
      </c>
      <c r="AW262" s="137">
        <f t="shared" ca="1" si="115"/>
        <v>0</v>
      </c>
      <c r="AX262" s="137">
        <f t="shared" ca="1" si="115"/>
        <v>0</v>
      </c>
      <c r="AZ262" s="137">
        <f t="shared" ca="1" si="119"/>
        <v>0</v>
      </c>
      <c r="BA262" s="137">
        <f t="shared" ca="1" si="119"/>
        <v>0</v>
      </c>
      <c r="BB262" s="137">
        <f t="shared" ca="1" si="119"/>
        <v>0</v>
      </c>
      <c r="BC262" s="137">
        <f t="shared" ca="1" si="117"/>
        <v>0</v>
      </c>
      <c r="BE262" s="137">
        <f t="shared" ca="1" si="116"/>
        <v>0</v>
      </c>
      <c r="BF262" s="137">
        <f t="shared" ca="1" si="116"/>
        <v>0</v>
      </c>
      <c r="BH262" s="137">
        <f t="shared" ca="1" si="111"/>
        <v>0</v>
      </c>
      <c r="BK262" s="243"/>
      <c r="BL262" s="243"/>
      <c r="BM262" s="244"/>
      <c r="BO262" s="220"/>
      <c r="BP262" s="220"/>
      <c r="BQ262" s="220"/>
      <c r="BR262" s="221"/>
      <c r="BS262" s="221"/>
      <c r="BT262" s="220"/>
      <c r="BU262" s="220"/>
      <c r="BV262" s="220"/>
      <c r="BW262" s="221"/>
      <c r="BX262" s="221"/>
      <c r="BY262" s="220"/>
      <c r="BZ262" s="220"/>
      <c r="CA262" s="220"/>
      <c r="CB262" s="221"/>
      <c r="CC262" s="221"/>
      <c r="CD262" s="220"/>
      <c r="CE262" s="220"/>
      <c r="CF262" s="220"/>
      <c r="CG262" s="221"/>
      <c r="CH262" s="221"/>
      <c r="CI262" s="223"/>
      <c r="CJ262" s="223"/>
      <c r="CK262" s="223"/>
      <c r="CL262" s="220"/>
      <c r="CM262" s="220"/>
      <c r="CN262" s="220"/>
      <c r="CO262" s="221"/>
      <c r="CP262" s="221"/>
      <c r="CQ262" s="220"/>
      <c r="CR262" s="220"/>
      <c r="CS262" s="220"/>
      <c r="CT262" s="221"/>
      <c r="CU262" s="221"/>
      <c r="CW262" s="219"/>
      <c r="CX262" s="221"/>
      <c r="CY262" s="219"/>
      <c r="CZ262" s="219"/>
      <c r="DA262" s="225"/>
      <c r="DB262" s="226"/>
      <c r="DC262" s="225">
        <f t="shared" si="112"/>
        <v>28.832999999999998</v>
      </c>
    </row>
    <row r="263" spans="9:107" ht="14.4" x14ac:dyDescent="0.3">
      <c r="I263" s="168"/>
      <c r="K263" s="168"/>
      <c r="L263" s="168"/>
      <c r="M263" s="168"/>
      <c r="N263" s="168"/>
      <c r="O263" s="168"/>
      <c r="P263" s="168"/>
      <c r="Q263" s="168"/>
      <c r="S263" s="168"/>
      <c r="T263" s="168"/>
      <c r="X263" s="249"/>
      <c r="Y263" s="250"/>
      <c r="Z263" s="168"/>
      <c r="AC263" s="168"/>
      <c r="AG263" s="137" t="str">
        <f t="shared" ca="1" si="114"/>
        <v/>
      </c>
      <c r="AL263" s="137">
        <f t="shared" ca="1" si="118"/>
        <v>0</v>
      </c>
      <c r="AM263" s="168">
        <v>9.4E-2</v>
      </c>
      <c r="AN263" s="137">
        <f t="shared" ca="1" si="115"/>
        <v>0</v>
      </c>
      <c r="AO263" s="137">
        <f t="shared" ca="1" si="115"/>
        <v>0</v>
      </c>
      <c r="AP263" s="137">
        <f t="shared" ca="1" si="115"/>
        <v>0</v>
      </c>
      <c r="AQ263" s="137">
        <f t="shared" ca="1" si="115"/>
        <v>0</v>
      </c>
      <c r="AR263" s="137">
        <f t="shared" ca="1" si="115"/>
        <v>0</v>
      </c>
      <c r="AS263" s="137">
        <f t="shared" ca="1" si="115"/>
        <v>0</v>
      </c>
      <c r="AT263" s="137">
        <f t="shared" ca="1" si="115"/>
        <v>0</v>
      </c>
      <c r="AU263" s="137">
        <f t="shared" ca="1" si="115"/>
        <v>0</v>
      </c>
      <c r="AV263" s="137">
        <f t="shared" ca="1" si="115"/>
        <v>0</v>
      </c>
      <c r="AW263" s="137">
        <f t="shared" ca="1" si="115"/>
        <v>0</v>
      </c>
      <c r="AX263" s="137">
        <f t="shared" ca="1" si="115"/>
        <v>0</v>
      </c>
      <c r="AZ263" s="137">
        <f t="shared" ca="1" si="119"/>
        <v>0</v>
      </c>
      <c r="BA263" s="137">
        <f t="shared" ca="1" si="119"/>
        <v>0</v>
      </c>
      <c r="BB263" s="137">
        <f t="shared" ca="1" si="119"/>
        <v>0</v>
      </c>
      <c r="BC263" s="137">
        <f t="shared" ca="1" si="117"/>
        <v>0</v>
      </c>
      <c r="BE263" s="137">
        <f t="shared" ca="1" si="116"/>
        <v>0</v>
      </c>
      <c r="BF263" s="137">
        <f t="shared" ca="1" si="116"/>
        <v>0</v>
      </c>
      <c r="BH263" s="137">
        <f t="shared" ca="1" si="111"/>
        <v>0</v>
      </c>
      <c r="BK263" s="243"/>
      <c r="BL263" s="243"/>
      <c r="BM263" s="244"/>
      <c r="BO263" s="220"/>
      <c r="BP263" s="220"/>
      <c r="BQ263" s="220"/>
      <c r="BR263" s="221"/>
      <c r="BS263" s="221"/>
      <c r="BT263" s="220"/>
      <c r="BU263" s="220"/>
      <c r="BV263" s="220"/>
      <c r="BW263" s="221"/>
      <c r="BX263" s="221"/>
      <c r="BY263" s="220"/>
      <c r="BZ263" s="220"/>
      <c r="CA263" s="220"/>
      <c r="CB263" s="221"/>
      <c r="CC263" s="221"/>
      <c r="CD263" s="220"/>
      <c r="CE263" s="220"/>
      <c r="CF263" s="220"/>
      <c r="CG263" s="221"/>
      <c r="CH263" s="221"/>
      <c r="CI263" s="223"/>
      <c r="CJ263" s="223"/>
      <c r="CK263" s="223"/>
      <c r="CL263" s="220"/>
      <c r="CM263" s="220"/>
      <c r="CN263" s="220"/>
      <c r="CO263" s="221"/>
      <c r="CP263" s="221"/>
      <c r="CQ263" s="220"/>
      <c r="CR263" s="220"/>
      <c r="CS263" s="220"/>
      <c r="CT263" s="221"/>
      <c r="CU263" s="221"/>
      <c r="CW263" s="219"/>
      <c r="CX263" s="221"/>
      <c r="CY263" s="219"/>
      <c r="CZ263" s="219"/>
      <c r="DA263" s="225"/>
      <c r="DB263" s="226"/>
      <c r="DC263" s="225">
        <f t="shared" si="112"/>
        <v>28.832999999999998</v>
      </c>
    </row>
    <row r="264" spans="9:107" ht="14.4" x14ac:dyDescent="0.3">
      <c r="I264" s="168"/>
      <c r="K264" s="168"/>
      <c r="L264" s="168"/>
      <c r="M264" s="168"/>
      <c r="N264" s="168"/>
      <c r="O264" s="168"/>
      <c r="P264" s="168"/>
      <c r="Q264" s="168"/>
      <c r="S264" s="168"/>
      <c r="T264" s="168"/>
      <c r="X264" s="249"/>
      <c r="Y264" s="250"/>
      <c r="Z264" s="168"/>
      <c r="AC264" s="168"/>
      <c r="AG264" s="137" t="str">
        <f t="shared" ca="1" si="114"/>
        <v/>
      </c>
      <c r="AL264" s="137">
        <f t="shared" ca="1" si="118"/>
        <v>0</v>
      </c>
      <c r="AM264" s="168">
        <v>9.7000000000000003E-2</v>
      </c>
      <c r="AN264" s="137">
        <f t="shared" ca="1" si="115"/>
        <v>0</v>
      </c>
      <c r="AO264" s="137">
        <f t="shared" ca="1" si="115"/>
        <v>0</v>
      </c>
      <c r="AP264" s="137">
        <f t="shared" ca="1" si="115"/>
        <v>0</v>
      </c>
      <c r="AQ264" s="137">
        <f t="shared" ca="1" si="115"/>
        <v>0</v>
      </c>
      <c r="AR264" s="137">
        <f t="shared" ca="1" si="115"/>
        <v>0</v>
      </c>
      <c r="AS264" s="137">
        <f t="shared" ca="1" si="115"/>
        <v>0</v>
      </c>
      <c r="AT264" s="137">
        <f t="shared" ca="1" si="115"/>
        <v>0</v>
      </c>
      <c r="AU264" s="137">
        <f t="shared" ca="1" si="115"/>
        <v>0</v>
      </c>
      <c r="AV264" s="137">
        <f t="shared" ca="1" si="115"/>
        <v>0</v>
      </c>
      <c r="AW264" s="137">
        <f t="shared" ca="1" si="115"/>
        <v>0</v>
      </c>
      <c r="AX264" s="137">
        <f t="shared" ca="1" si="115"/>
        <v>0</v>
      </c>
      <c r="AZ264" s="137">
        <f t="shared" ca="1" si="119"/>
        <v>0</v>
      </c>
      <c r="BA264" s="137">
        <f t="shared" ca="1" si="119"/>
        <v>0</v>
      </c>
      <c r="BB264" s="137">
        <f t="shared" ca="1" si="119"/>
        <v>0</v>
      </c>
      <c r="BC264" s="137">
        <f t="shared" ca="1" si="117"/>
        <v>0</v>
      </c>
      <c r="BE264" s="137">
        <f t="shared" ca="1" si="116"/>
        <v>0</v>
      </c>
      <c r="BF264" s="137">
        <f t="shared" ca="1" si="116"/>
        <v>0</v>
      </c>
      <c r="BH264" s="137">
        <f t="shared" ref="BH264:BH327" ca="1" si="120">INDIRECT(BH$5&amp;(CELL("row", BH264)))</f>
        <v>0</v>
      </c>
      <c r="BK264" s="243"/>
      <c r="BL264" s="243"/>
      <c r="BM264" s="244"/>
      <c r="BO264" s="220"/>
      <c r="BP264" s="220"/>
      <c r="BQ264" s="220"/>
      <c r="BR264" s="221"/>
      <c r="BS264" s="221"/>
      <c r="BT264" s="220"/>
      <c r="BU264" s="220"/>
      <c r="BV264" s="220"/>
      <c r="BW264" s="221"/>
      <c r="BX264" s="221"/>
      <c r="BY264" s="220"/>
      <c r="BZ264" s="220"/>
      <c r="CA264" s="220"/>
      <c r="CB264" s="221"/>
      <c r="CC264" s="221"/>
      <c r="CD264" s="220"/>
      <c r="CE264" s="220"/>
      <c r="CF264" s="220"/>
      <c r="CG264" s="221"/>
      <c r="CH264" s="221"/>
      <c r="CI264" s="223"/>
      <c r="CJ264" s="223"/>
      <c r="CK264" s="223"/>
      <c r="CL264" s="220"/>
      <c r="CM264" s="220"/>
      <c r="CN264" s="220"/>
      <c r="CO264" s="221"/>
      <c r="CP264" s="221"/>
      <c r="CQ264" s="220"/>
      <c r="CR264" s="220"/>
      <c r="CS264" s="220"/>
      <c r="CT264" s="221"/>
      <c r="CU264" s="221"/>
      <c r="CW264" s="219"/>
      <c r="CX264" s="221"/>
      <c r="CY264" s="219"/>
      <c r="CZ264" s="219"/>
      <c r="DA264" s="225"/>
      <c r="DB264" s="226"/>
      <c r="DC264" s="225">
        <f t="shared" si="112"/>
        <v>28.832999999999998</v>
      </c>
    </row>
    <row r="265" spans="9:107" ht="14.4" x14ac:dyDescent="0.3">
      <c r="I265" s="168"/>
      <c r="K265" s="168"/>
      <c r="L265" s="168"/>
      <c r="M265" s="168"/>
      <c r="N265" s="168"/>
      <c r="O265" s="168"/>
      <c r="P265" s="168"/>
      <c r="Q265" s="168"/>
      <c r="S265" s="168"/>
      <c r="T265" s="168"/>
      <c r="X265" s="249"/>
      <c r="Y265" s="250"/>
      <c r="Z265" s="168"/>
      <c r="AC265" s="168"/>
      <c r="AG265" s="137" t="str">
        <f t="shared" ca="1" si="114"/>
        <v/>
      </c>
      <c r="AL265" s="137">
        <f t="shared" ca="1" si="118"/>
        <v>0</v>
      </c>
      <c r="AM265" s="168">
        <v>1.2E-2</v>
      </c>
      <c r="AN265" s="137">
        <f t="shared" ca="1" si="115"/>
        <v>0</v>
      </c>
      <c r="AO265" s="137">
        <f t="shared" ca="1" si="115"/>
        <v>0</v>
      </c>
      <c r="AP265" s="137">
        <f t="shared" ca="1" si="115"/>
        <v>0</v>
      </c>
      <c r="AQ265" s="137">
        <f t="shared" ca="1" si="115"/>
        <v>0</v>
      </c>
      <c r="AR265" s="137">
        <f t="shared" ca="1" si="115"/>
        <v>0</v>
      </c>
      <c r="AS265" s="137">
        <f t="shared" ca="1" si="115"/>
        <v>0</v>
      </c>
      <c r="AT265" s="137">
        <f t="shared" ca="1" si="115"/>
        <v>0</v>
      </c>
      <c r="AU265" s="137">
        <f t="shared" ca="1" si="115"/>
        <v>0</v>
      </c>
      <c r="AV265" s="137">
        <f t="shared" ca="1" si="115"/>
        <v>0</v>
      </c>
      <c r="AW265" s="137">
        <f t="shared" ca="1" si="115"/>
        <v>0</v>
      </c>
      <c r="AX265" s="137">
        <f t="shared" ca="1" si="115"/>
        <v>0</v>
      </c>
      <c r="AZ265" s="137">
        <f t="shared" ca="1" si="119"/>
        <v>0</v>
      </c>
      <c r="BA265" s="137">
        <f t="shared" ca="1" si="119"/>
        <v>0</v>
      </c>
      <c r="BB265" s="137">
        <f t="shared" ca="1" si="119"/>
        <v>0</v>
      </c>
      <c r="BC265" s="137">
        <f t="shared" ca="1" si="117"/>
        <v>0</v>
      </c>
      <c r="BE265" s="137">
        <f t="shared" ca="1" si="116"/>
        <v>0</v>
      </c>
      <c r="BF265" s="137">
        <f t="shared" ca="1" si="116"/>
        <v>0</v>
      </c>
      <c r="BH265" s="137">
        <f t="shared" ca="1" si="120"/>
        <v>0</v>
      </c>
      <c r="BK265" s="243"/>
      <c r="BL265" s="243"/>
      <c r="BM265" s="244"/>
      <c r="BO265" s="220"/>
      <c r="BP265" s="220"/>
      <c r="BQ265" s="220"/>
      <c r="BR265" s="221"/>
      <c r="BS265" s="221"/>
      <c r="BT265" s="220"/>
      <c r="BU265" s="220"/>
      <c r="BV265" s="220"/>
      <c r="BW265" s="221"/>
      <c r="BX265" s="221"/>
      <c r="BY265" s="220"/>
      <c r="BZ265" s="220"/>
      <c r="CA265" s="220"/>
      <c r="CB265" s="221"/>
      <c r="CC265" s="221"/>
      <c r="CD265" s="220"/>
      <c r="CE265" s="220"/>
      <c r="CF265" s="220"/>
      <c r="CG265" s="221"/>
      <c r="CH265" s="221"/>
      <c r="CI265" s="223"/>
      <c r="CJ265" s="223"/>
      <c r="CK265" s="223"/>
      <c r="CL265" s="220"/>
      <c r="CM265" s="220"/>
      <c r="CN265" s="220"/>
      <c r="CO265" s="221"/>
      <c r="CP265" s="221"/>
      <c r="CQ265" s="220"/>
      <c r="CR265" s="220"/>
      <c r="CS265" s="220"/>
      <c r="CT265" s="221"/>
      <c r="CU265" s="221"/>
      <c r="CW265" s="219"/>
      <c r="CX265" s="221"/>
      <c r="CY265" s="219"/>
      <c r="CZ265" s="219"/>
      <c r="DA265" s="225"/>
      <c r="DB265" s="226"/>
      <c r="DC265" s="225">
        <f t="shared" ref="DC265:DC328" si="121">IF(ISERROR(DA265),-999,0.000000068133*DA265^4-0.00003873*DA265^3+0.0090986*DA265^2+3.3034*DA265+28.833)</f>
        <v>28.832999999999998</v>
      </c>
    </row>
    <row r="266" spans="9:107" ht="14.4" x14ac:dyDescent="0.3">
      <c r="I266" s="168"/>
      <c r="K266" s="168"/>
      <c r="L266" s="168"/>
      <c r="M266" s="168"/>
      <c r="N266" s="168"/>
      <c r="O266" s="168"/>
      <c r="P266" s="168"/>
      <c r="Q266" s="168"/>
      <c r="S266" s="168"/>
      <c r="T266" s="168"/>
      <c r="X266" s="249"/>
      <c r="Y266" s="250"/>
      <c r="Z266" s="168"/>
      <c r="AC266" s="168"/>
      <c r="AG266" s="137" t="str">
        <f t="shared" ca="1" si="114"/>
        <v/>
      </c>
      <c r="AL266" s="137">
        <f t="shared" ca="1" si="118"/>
        <v>0</v>
      </c>
      <c r="AM266" s="168">
        <v>8.1000000000000003E-2</v>
      </c>
      <c r="AN266" s="137">
        <f t="shared" ca="1" si="115"/>
        <v>0</v>
      </c>
      <c r="AO266" s="137">
        <f t="shared" ca="1" si="115"/>
        <v>0</v>
      </c>
      <c r="AP266" s="137">
        <f t="shared" ref="AN266:AX289" ca="1" si="122">ABS(INDIRECT(AP$5&amp;(CELL("row", AP266))))</f>
        <v>0</v>
      </c>
      <c r="AQ266" s="137">
        <f t="shared" ca="1" si="122"/>
        <v>0</v>
      </c>
      <c r="AR266" s="137">
        <f t="shared" ca="1" si="122"/>
        <v>0</v>
      </c>
      <c r="AS266" s="137">
        <f t="shared" ca="1" si="122"/>
        <v>0</v>
      </c>
      <c r="AT266" s="137">
        <f t="shared" ca="1" si="122"/>
        <v>0</v>
      </c>
      <c r="AU266" s="137">
        <f t="shared" ca="1" si="122"/>
        <v>0</v>
      </c>
      <c r="AV266" s="137">
        <f t="shared" ca="1" si="122"/>
        <v>0</v>
      </c>
      <c r="AW266" s="137">
        <f t="shared" ca="1" si="122"/>
        <v>0</v>
      </c>
      <c r="AX266" s="137">
        <f t="shared" ca="1" si="122"/>
        <v>0</v>
      </c>
      <c r="AZ266" s="137">
        <f t="shared" ca="1" si="119"/>
        <v>0</v>
      </c>
      <c r="BA266" s="137">
        <f t="shared" ca="1" si="119"/>
        <v>0</v>
      </c>
      <c r="BB266" s="137">
        <f t="shared" ca="1" si="119"/>
        <v>0</v>
      </c>
      <c r="BC266" s="137">
        <f t="shared" ca="1" si="117"/>
        <v>0</v>
      </c>
      <c r="BE266" s="137">
        <f t="shared" ca="1" si="116"/>
        <v>0</v>
      </c>
      <c r="BF266" s="137">
        <f t="shared" ca="1" si="116"/>
        <v>0</v>
      </c>
      <c r="BH266" s="137">
        <f t="shared" ca="1" si="120"/>
        <v>0</v>
      </c>
      <c r="BK266" s="243"/>
      <c r="BL266" s="243"/>
      <c r="BM266" s="244"/>
      <c r="BO266" s="220"/>
      <c r="BP266" s="220"/>
      <c r="BQ266" s="220"/>
      <c r="BR266" s="221"/>
      <c r="BS266" s="221"/>
      <c r="BT266" s="220"/>
      <c r="BU266" s="220"/>
      <c r="BV266" s="220"/>
      <c r="BW266" s="221"/>
      <c r="BX266" s="221"/>
      <c r="BY266" s="220"/>
      <c r="BZ266" s="220"/>
      <c r="CA266" s="220"/>
      <c r="CB266" s="221"/>
      <c r="CC266" s="221"/>
      <c r="CD266" s="220"/>
      <c r="CE266" s="220"/>
      <c r="CF266" s="220"/>
      <c r="CG266" s="221"/>
      <c r="CH266" s="221"/>
      <c r="CI266" s="223"/>
      <c r="CJ266" s="223"/>
      <c r="CK266" s="223"/>
      <c r="CL266" s="220"/>
      <c r="CM266" s="220"/>
      <c r="CN266" s="220"/>
      <c r="CO266" s="221"/>
      <c r="CP266" s="221"/>
      <c r="CQ266" s="220"/>
      <c r="CR266" s="220"/>
      <c r="CS266" s="220"/>
      <c r="CT266" s="221"/>
      <c r="CU266" s="221"/>
      <c r="CW266" s="219"/>
      <c r="CX266" s="221"/>
      <c r="CY266" s="219"/>
      <c r="CZ266" s="219"/>
      <c r="DA266" s="225"/>
      <c r="DB266" s="226"/>
      <c r="DC266" s="225">
        <f t="shared" si="121"/>
        <v>28.832999999999998</v>
      </c>
    </row>
    <row r="267" spans="9:107" ht="14.4" x14ac:dyDescent="0.3">
      <c r="I267" s="168"/>
      <c r="K267" s="168"/>
      <c r="L267" s="168"/>
      <c r="M267" s="168"/>
      <c r="N267" s="168"/>
      <c r="O267" s="168"/>
      <c r="P267" s="168"/>
      <c r="Q267" s="168"/>
      <c r="S267" s="168"/>
      <c r="T267" s="168"/>
      <c r="X267" s="249"/>
      <c r="Y267" s="250"/>
      <c r="Z267" s="168"/>
      <c r="AC267" s="168"/>
      <c r="AG267" s="137" t="str">
        <f t="shared" ca="1" si="114"/>
        <v/>
      </c>
      <c r="AL267" s="137">
        <f t="shared" ca="1" si="118"/>
        <v>0</v>
      </c>
      <c r="AM267" s="168">
        <v>0.03</v>
      </c>
      <c r="AN267" s="137">
        <f t="shared" ca="1" si="122"/>
        <v>0</v>
      </c>
      <c r="AO267" s="137">
        <f t="shared" ca="1" si="122"/>
        <v>0</v>
      </c>
      <c r="AP267" s="137">
        <f t="shared" ca="1" si="122"/>
        <v>0</v>
      </c>
      <c r="AQ267" s="137">
        <f t="shared" ca="1" si="122"/>
        <v>0</v>
      </c>
      <c r="AR267" s="137">
        <f t="shared" ca="1" si="122"/>
        <v>0</v>
      </c>
      <c r="AS267" s="137">
        <f t="shared" ca="1" si="122"/>
        <v>0</v>
      </c>
      <c r="AT267" s="137">
        <f t="shared" ca="1" si="122"/>
        <v>0</v>
      </c>
      <c r="AU267" s="137">
        <f t="shared" ca="1" si="122"/>
        <v>0</v>
      </c>
      <c r="AV267" s="137">
        <f t="shared" ca="1" si="122"/>
        <v>0</v>
      </c>
      <c r="AW267" s="137">
        <f t="shared" ca="1" si="122"/>
        <v>0</v>
      </c>
      <c r="AX267" s="137">
        <f t="shared" ca="1" si="122"/>
        <v>0</v>
      </c>
      <c r="AZ267" s="137">
        <f t="shared" ca="1" si="119"/>
        <v>0</v>
      </c>
      <c r="BA267" s="137">
        <f t="shared" ca="1" si="119"/>
        <v>0</v>
      </c>
      <c r="BB267" s="137">
        <f t="shared" ca="1" si="119"/>
        <v>0</v>
      </c>
      <c r="BC267" s="137">
        <f t="shared" ca="1" si="117"/>
        <v>0</v>
      </c>
      <c r="BE267" s="137">
        <f t="shared" ca="1" si="116"/>
        <v>0</v>
      </c>
      <c r="BF267" s="137">
        <f t="shared" ca="1" si="116"/>
        <v>0</v>
      </c>
      <c r="BH267" s="137">
        <f t="shared" ca="1" si="120"/>
        <v>0</v>
      </c>
      <c r="BK267" s="243"/>
      <c r="BL267" s="243"/>
      <c r="BM267" s="244"/>
      <c r="BO267" s="220"/>
      <c r="BP267" s="220"/>
      <c r="BQ267" s="220"/>
      <c r="BR267" s="221"/>
      <c r="BS267" s="221"/>
      <c r="BT267" s="220"/>
      <c r="BU267" s="220"/>
      <c r="BV267" s="220"/>
      <c r="BW267" s="221"/>
      <c r="BX267" s="221"/>
      <c r="BY267" s="220"/>
      <c r="BZ267" s="220"/>
      <c r="CA267" s="220"/>
      <c r="CB267" s="221"/>
      <c r="CC267" s="221"/>
      <c r="CD267" s="220"/>
      <c r="CE267" s="220"/>
      <c r="CF267" s="220"/>
      <c r="CG267" s="221"/>
      <c r="CH267" s="221"/>
      <c r="CI267" s="223"/>
      <c r="CJ267" s="223"/>
      <c r="CK267" s="223"/>
      <c r="CL267" s="220"/>
      <c r="CM267" s="220"/>
      <c r="CN267" s="220"/>
      <c r="CO267" s="221"/>
      <c r="CP267" s="221"/>
      <c r="CQ267" s="220"/>
      <c r="CR267" s="220"/>
      <c r="CS267" s="220"/>
      <c r="CT267" s="221"/>
      <c r="CU267" s="221"/>
      <c r="CW267" s="219"/>
      <c r="CX267" s="221"/>
      <c r="CY267" s="219"/>
      <c r="CZ267" s="219"/>
      <c r="DA267" s="225"/>
      <c r="DB267" s="226"/>
      <c r="DC267" s="225">
        <f t="shared" si="121"/>
        <v>28.832999999999998</v>
      </c>
    </row>
    <row r="268" spans="9:107" ht="14.4" x14ac:dyDescent="0.3">
      <c r="I268" s="168"/>
      <c r="K268" s="168"/>
      <c r="L268" s="168"/>
      <c r="M268" s="168"/>
      <c r="N268" s="168"/>
      <c r="O268" s="168"/>
      <c r="P268" s="168"/>
      <c r="Q268" s="168"/>
      <c r="S268" s="168"/>
      <c r="T268" s="168"/>
      <c r="X268" s="249"/>
      <c r="Y268" s="250"/>
      <c r="Z268" s="168"/>
      <c r="AC268" s="168"/>
      <c r="AG268" s="137" t="str">
        <f t="shared" ca="1" si="114"/>
        <v/>
      </c>
      <c r="AL268" s="137">
        <f t="shared" ca="1" si="118"/>
        <v>0</v>
      </c>
      <c r="AM268" s="168">
        <v>7.2999999999999995E-2</v>
      </c>
      <c r="AN268" s="137">
        <f t="shared" ca="1" si="122"/>
        <v>0</v>
      </c>
      <c r="AO268" s="137">
        <f t="shared" ca="1" si="122"/>
        <v>0</v>
      </c>
      <c r="AP268" s="137">
        <f t="shared" ca="1" si="122"/>
        <v>0</v>
      </c>
      <c r="AQ268" s="137">
        <f t="shared" ca="1" si="122"/>
        <v>0</v>
      </c>
      <c r="AR268" s="137">
        <f t="shared" ca="1" si="122"/>
        <v>0</v>
      </c>
      <c r="AS268" s="137">
        <f t="shared" ca="1" si="122"/>
        <v>0</v>
      </c>
      <c r="AT268" s="137">
        <f t="shared" ca="1" si="122"/>
        <v>0</v>
      </c>
      <c r="AU268" s="137">
        <f t="shared" ca="1" si="122"/>
        <v>0</v>
      </c>
      <c r="AV268" s="137">
        <f t="shared" ca="1" si="122"/>
        <v>0</v>
      </c>
      <c r="AW268" s="137">
        <f t="shared" ca="1" si="122"/>
        <v>0</v>
      </c>
      <c r="AX268" s="137">
        <f t="shared" ca="1" si="122"/>
        <v>0</v>
      </c>
      <c r="AZ268" s="137">
        <f t="shared" ca="1" si="119"/>
        <v>0</v>
      </c>
      <c r="BA268" s="137">
        <f t="shared" ca="1" si="119"/>
        <v>0</v>
      </c>
      <c r="BB268" s="137">
        <f t="shared" ca="1" si="119"/>
        <v>0</v>
      </c>
      <c r="BC268" s="137">
        <f t="shared" ca="1" si="117"/>
        <v>0</v>
      </c>
      <c r="BE268" s="137">
        <f t="shared" ca="1" si="116"/>
        <v>0</v>
      </c>
      <c r="BF268" s="137">
        <f t="shared" ca="1" si="116"/>
        <v>0</v>
      </c>
      <c r="BH268" s="137">
        <f t="shared" ca="1" si="120"/>
        <v>0</v>
      </c>
      <c r="BK268" s="243"/>
      <c r="BL268" s="243"/>
      <c r="BM268" s="244"/>
      <c r="BO268" s="220"/>
      <c r="BP268" s="220"/>
      <c r="BQ268" s="220"/>
      <c r="BR268" s="221"/>
      <c r="BS268" s="221"/>
      <c r="BT268" s="220"/>
      <c r="BU268" s="220"/>
      <c r="BV268" s="220"/>
      <c r="BW268" s="221"/>
      <c r="BX268" s="221"/>
      <c r="BY268" s="220"/>
      <c r="BZ268" s="220"/>
      <c r="CA268" s="220"/>
      <c r="CB268" s="221"/>
      <c r="CC268" s="221"/>
      <c r="CD268" s="220"/>
      <c r="CE268" s="220"/>
      <c r="CF268" s="220"/>
      <c r="CG268" s="221"/>
      <c r="CH268" s="221"/>
      <c r="CI268" s="223"/>
      <c r="CJ268" s="223"/>
      <c r="CK268" s="223"/>
      <c r="CL268" s="220"/>
      <c r="CM268" s="220"/>
      <c r="CN268" s="220"/>
      <c r="CO268" s="221"/>
      <c r="CP268" s="221"/>
      <c r="CQ268" s="220"/>
      <c r="CR268" s="220"/>
      <c r="CS268" s="220"/>
      <c r="CT268" s="221"/>
      <c r="CU268" s="221"/>
      <c r="CW268" s="219"/>
      <c r="CX268" s="221"/>
      <c r="CY268" s="219"/>
      <c r="CZ268" s="219"/>
      <c r="DA268" s="225"/>
      <c r="DB268" s="226"/>
      <c r="DC268" s="225">
        <f t="shared" si="121"/>
        <v>28.832999999999998</v>
      </c>
    </row>
    <row r="269" spans="9:107" ht="14.4" x14ac:dyDescent="0.3">
      <c r="I269" s="168"/>
      <c r="K269" s="168"/>
      <c r="L269" s="168"/>
      <c r="M269" s="168"/>
      <c r="N269" s="168"/>
      <c r="O269" s="168"/>
      <c r="P269" s="168"/>
      <c r="Q269" s="168"/>
      <c r="S269" s="168"/>
      <c r="T269" s="168"/>
      <c r="X269" s="251"/>
      <c r="Z269" s="168"/>
      <c r="AA269" s="252"/>
      <c r="AC269" s="168"/>
      <c r="AG269" s="137" t="str">
        <f t="shared" ca="1" si="114"/>
        <v/>
      </c>
      <c r="AL269" s="137">
        <f t="shared" ca="1" si="118"/>
        <v>0</v>
      </c>
      <c r="AM269" s="168">
        <v>2.5999999999999999E-2</v>
      </c>
      <c r="AN269" s="137">
        <f t="shared" ca="1" si="122"/>
        <v>0</v>
      </c>
      <c r="AO269" s="137">
        <f t="shared" ca="1" si="122"/>
        <v>0</v>
      </c>
      <c r="AP269" s="137">
        <f t="shared" ca="1" si="122"/>
        <v>0</v>
      </c>
      <c r="AQ269" s="137">
        <f t="shared" ca="1" si="122"/>
        <v>0</v>
      </c>
      <c r="AR269" s="137">
        <f t="shared" ca="1" si="122"/>
        <v>0</v>
      </c>
      <c r="AS269" s="137">
        <f t="shared" ca="1" si="122"/>
        <v>0</v>
      </c>
      <c r="AT269" s="137">
        <f t="shared" ca="1" si="122"/>
        <v>0</v>
      </c>
      <c r="AU269" s="137">
        <f t="shared" ca="1" si="122"/>
        <v>0</v>
      </c>
      <c r="AV269" s="137">
        <f t="shared" ca="1" si="122"/>
        <v>0</v>
      </c>
      <c r="AW269" s="137">
        <f t="shared" ca="1" si="122"/>
        <v>0</v>
      </c>
      <c r="AX269" s="137">
        <f t="shared" ca="1" si="122"/>
        <v>0</v>
      </c>
      <c r="AZ269" s="137">
        <f t="shared" ca="1" si="119"/>
        <v>0</v>
      </c>
      <c r="BA269" s="137">
        <f t="shared" ca="1" si="119"/>
        <v>0</v>
      </c>
      <c r="BB269" s="137">
        <f t="shared" ca="1" si="119"/>
        <v>0</v>
      </c>
      <c r="BC269" s="137">
        <f t="shared" ca="1" si="117"/>
        <v>0</v>
      </c>
      <c r="BE269" s="137">
        <f t="shared" ca="1" si="116"/>
        <v>0</v>
      </c>
      <c r="BF269" s="137">
        <f t="shared" ca="1" si="116"/>
        <v>0</v>
      </c>
      <c r="BH269" s="137">
        <f t="shared" ca="1" si="120"/>
        <v>0</v>
      </c>
      <c r="BK269" s="243"/>
      <c r="BL269" s="243"/>
      <c r="BM269" s="244"/>
      <c r="BO269" s="220"/>
      <c r="BP269" s="220"/>
      <c r="BQ269" s="220"/>
      <c r="BR269" s="221"/>
      <c r="BS269" s="221"/>
      <c r="BT269" s="220"/>
      <c r="BU269" s="220"/>
      <c r="BV269" s="220"/>
      <c r="BW269" s="221"/>
      <c r="BX269" s="221"/>
      <c r="BY269" s="220"/>
      <c r="BZ269" s="220"/>
      <c r="CA269" s="220"/>
      <c r="CB269" s="221"/>
      <c r="CC269" s="221"/>
      <c r="CD269" s="220"/>
      <c r="CE269" s="220"/>
      <c r="CF269" s="220"/>
      <c r="CG269" s="221"/>
      <c r="CH269" s="221"/>
      <c r="CI269" s="223"/>
      <c r="CJ269" s="223"/>
      <c r="CK269" s="223"/>
      <c r="CL269" s="220"/>
      <c r="CM269" s="220"/>
      <c r="CN269" s="220"/>
      <c r="CO269" s="221"/>
      <c r="CP269" s="221"/>
      <c r="CQ269" s="220"/>
      <c r="CR269" s="220"/>
      <c r="CS269" s="220"/>
      <c r="CT269" s="221"/>
      <c r="CU269" s="221"/>
      <c r="CW269" s="219"/>
      <c r="CX269" s="221"/>
      <c r="CY269" s="219"/>
      <c r="CZ269" s="219"/>
      <c r="DA269" s="225"/>
      <c r="DB269" s="226"/>
      <c r="DC269" s="225">
        <f t="shared" si="121"/>
        <v>28.832999999999998</v>
      </c>
    </row>
    <row r="270" spans="9:107" ht="14.4" x14ac:dyDescent="0.3">
      <c r="I270" s="168"/>
      <c r="K270" s="168"/>
      <c r="L270" s="168"/>
      <c r="M270" s="168"/>
      <c r="N270" s="168"/>
      <c r="O270" s="168"/>
      <c r="P270" s="168"/>
      <c r="Q270" s="168"/>
      <c r="S270" s="168"/>
      <c r="T270" s="168"/>
      <c r="X270" s="251"/>
      <c r="Z270" s="168"/>
      <c r="AA270" s="252"/>
      <c r="AC270" s="168"/>
      <c r="AG270" s="137" t="str">
        <f t="shared" ca="1" si="114"/>
        <v/>
      </c>
      <c r="AL270" s="137">
        <f t="shared" ca="1" si="118"/>
        <v>0</v>
      </c>
      <c r="AM270" s="168">
        <v>2.4E-2</v>
      </c>
      <c r="AN270" s="137">
        <f t="shared" ca="1" si="122"/>
        <v>0</v>
      </c>
      <c r="AO270" s="137">
        <f t="shared" ca="1" si="122"/>
        <v>0</v>
      </c>
      <c r="AP270" s="137">
        <f t="shared" ca="1" si="122"/>
        <v>0</v>
      </c>
      <c r="AQ270" s="137">
        <f t="shared" ca="1" si="122"/>
        <v>0</v>
      </c>
      <c r="AR270" s="137">
        <f t="shared" ca="1" si="122"/>
        <v>0</v>
      </c>
      <c r="AS270" s="137">
        <f t="shared" ca="1" si="122"/>
        <v>0</v>
      </c>
      <c r="AT270" s="137">
        <f t="shared" ca="1" si="122"/>
        <v>0</v>
      </c>
      <c r="AU270" s="137">
        <f t="shared" ca="1" si="122"/>
        <v>0</v>
      </c>
      <c r="AV270" s="137">
        <f t="shared" ca="1" si="122"/>
        <v>0</v>
      </c>
      <c r="AW270" s="137">
        <f t="shared" ca="1" si="122"/>
        <v>0</v>
      </c>
      <c r="AX270" s="137">
        <f t="shared" ca="1" si="122"/>
        <v>0</v>
      </c>
      <c r="AZ270" s="137">
        <f t="shared" ca="1" si="119"/>
        <v>0</v>
      </c>
      <c r="BA270" s="137">
        <f t="shared" ca="1" si="119"/>
        <v>0</v>
      </c>
      <c r="BB270" s="137">
        <f t="shared" ca="1" si="119"/>
        <v>0</v>
      </c>
      <c r="BC270" s="137">
        <f t="shared" ca="1" si="117"/>
        <v>0</v>
      </c>
      <c r="BE270" s="137">
        <f t="shared" ca="1" si="116"/>
        <v>0</v>
      </c>
      <c r="BF270" s="137">
        <f t="shared" ca="1" si="116"/>
        <v>0</v>
      </c>
      <c r="BH270" s="137">
        <f t="shared" ca="1" si="120"/>
        <v>0</v>
      </c>
      <c r="BK270" s="243"/>
      <c r="BL270" s="243"/>
      <c r="BM270" s="244"/>
      <c r="BO270" s="220"/>
      <c r="BP270" s="220"/>
      <c r="BQ270" s="220"/>
      <c r="BR270" s="221"/>
      <c r="BS270" s="221"/>
      <c r="BT270" s="220"/>
      <c r="BU270" s="220"/>
      <c r="BV270" s="220"/>
      <c r="BW270" s="221"/>
      <c r="BX270" s="221"/>
      <c r="BY270" s="220"/>
      <c r="BZ270" s="220"/>
      <c r="CA270" s="220"/>
      <c r="CB270" s="221"/>
      <c r="CC270" s="221"/>
      <c r="CD270" s="220"/>
      <c r="CE270" s="220"/>
      <c r="CF270" s="220"/>
      <c r="CG270" s="221"/>
      <c r="CH270" s="221"/>
      <c r="CI270" s="223"/>
      <c r="CJ270" s="223"/>
      <c r="CK270" s="223"/>
      <c r="CL270" s="220"/>
      <c r="CM270" s="220"/>
      <c r="CN270" s="220"/>
      <c r="CO270" s="221"/>
      <c r="CP270" s="221"/>
      <c r="CQ270" s="220"/>
      <c r="CR270" s="220"/>
      <c r="CS270" s="220"/>
      <c r="CT270" s="221"/>
      <c r="CU270" s="221"/>
      <c r="CW270" s="219"/>
      <c r="CX270" s="221"/>
      <c r="CY270" s="219"/>
      <c r="CZ270" s="219"/>
      <c r="DA270" s="225"/>
      <c r="DB270" s="226"/>
      <c r="DC270" s="225">
        <f t="shared" si="121"/>
        <v>28.832999999999998</v>
      </c>
    </row>
    <row r="271" spans="9:107" ht="14.4" x14ac:dyDescent="0.3">
      <c r="I271" s="168"/>
      <c r="K271" s="168"/>
      <c r="L271" s="168"/>
      <c r="M271" s="168"/>
      <c r="N271" s="168"/>
      <c r="O271" s="168"/>
      <c r="P271" s="168"/>
      <c r="Q271" s="168"/>
      <c r="S271" s="168"/>
      <c r="T271" s="168"/>
      <c r="X271" s="251"/>
      <c r="Z271" s="168"/>
      <c r="AA271" s="252"/>
      <c r="AC271" s="168"/>
      <c r="AG271" s="137" t="str">
        <f t="shared" ca="1" si="114"/>
        <v/>
      </c>
      <c r="AL271" s="137">
        <f t="shared" ca="1" si="118"/>
        <v>0</v>
      </c>
      <c r="AM271" s="168">
        <v>2.1000000000000001E-2</v>
      </c>
      <c r="AN271" s="137">
        <f t="shared" ca="1" si="122"/>
        <v>0</v>
      </c>
      <c r="AO271" s="137">
        <f t="shared" ca="1" si="122"/>
        <v>0</v>
      </c>
      <c r="AP271" s="137">
        <f t="shared" ca="1" si="122"/>
        <v>0</v>
      </c>
      <c r="AQ271" s="137">
        <f t="shared" ca="1" si="122"/>
        <v>0</v>
      </c>
      <c r="AR271" s="137">
        <f t="shared" ca="1" si="122"/>
        <v>0</v>
      </c>
      <c r="AS271" s="137">
        <f t="shared" ca="1" si="122"/>
        <v>0</v>
      </c>
      <c r="AT271" s="137">
        <f t="shared" ca="1" si="122"/>
        <v>0</v>
      </c>
      <c r="AU271" s="137">
        <f t="shared" ca="1" si="122"/>
        <v>0</v>
      </c>
      <c r="AV271" s="137">
        <f t="shared" ca="1" si="122"/>
        <v>0</v>
      </c>
      <c r="AW271" s="137">
        <f t="shared" ca="1" si="122"/>
        <v>0</v>
      </c>
      <c r="AX271" s="137">
        <f t="shared" ca="1" si="122"/>
        <v>0</v>
      </c>
      <c r="AZ271" s="137">
        <f t="shared" ca="1" si="119"/>
        <v>0</v>
      </c>
      <c r="BA271" s="137">
        <f t="shared" ca="1" si="119"/>
        <v>0</v>
      </c>
      <c r="BB271" s="137">
        <f t="shared" ca="1" si="119"/>
        <v>0</v>
      </c>
      <c r="BC271" s="137">
        <f t="shared" ca="1" si="117"/>
        <v>0</v>
      </c>
      <c r="BE271" s="137">
        <f t="shared" ca="1" si="116"/>
        <v>0</v>
      </c>
      <c r="BF271" s="137">
        <f t="shared" ca="1" si="116"/>
        <v>0</v>
      </c>
      <c r="BH271" s="137">
        <f t="shared" ca="1" si="120"/>
        <v>0</v>
      </c>
      <c r="BK271" s="243"/>
      <c r="BL271" s="243"/>
      <c r="BM271" s="244"/>
      <c r="BO271" s="220"/>
      <c r="BP271" s="220"/>
      <c r="BQ271" s="220"/>
      <c r="BR271" s="221"/>
      <c r="BS271" s="221"/>
      <c r="BT271" s="220"/>
      <c r="BU271" s="220"/>
      <c r="BV271" s="220"/>
      <c r="BW271" s="221"/>
      <c r="BX271" s="221"/>
      <c r="BY271" s="220"/>
      <c r="BZ271" s="220"/>
      <c r="CA271" s="220"/>
      <c r="CB271" s="221"/>
      <c r="CC271" s="221"/>
      <c r="CD271" s="220"/>
      <c r="CE271" s="220"/>
      <c r="CF271" s="220"/>
      <c r="CG271" s="221"/>
      <c r="CH271" s="221"/>
      <c r="CI271" s="223"/>
      <c r="CJ271" s="223"/>
      <c r="CK271" s="223"/>
      <c r="CL271" s="220"/>
      <c r="CM271" s="220"/>
      <c r="CN271" s="220"/>
      <c r="CO271" s="221"/>
      <c r="CP271" s="221"/>
      <c r="CQ271" s="220"/>
      <c r="CR271" s="220"/>
      <c r="CS271" s="220"/>
      <c r="CT271" s="221"/>
      <c r="CU271" s="221"/>
      <c r="CW271" s="219"/>
      <c r="CX271" s="221"/>
      <c r="CY271" s="219"/>
      <c r="CZ271" s="219"/>
      <c r="DA271" s="225"/>
      <c r="DB271" s="226"/>
      <c r="DC271" s="225">
        <f t="shared" si="121"/>
        <v>28.832999999999998</v>
      </c>
    </row>
    <row r="272" spans="9:107" ht="14.4" x14ac:dyDescent="0.3">
      <c r="I272" s="168"/>
      <c r="K272" s="168"/>
      <c r="L272" s="168"/>
      <c r="M272" s="168"/>
      <c r="N272" s="168"/>
      <c r="O272" s="168"/>
      <c r="P272" s="168"/>
      <c r="Q272" s="168"/>
      <c r="S272" s="168"/>
      <c r="T272" s="168"/>
      <c r="X272" s="251"/>
      <c r="Z272" s="168"/>
      <c r="AA272" s="252"/>
      <c r="AC272" s="168"/>
      <c r="AG272" s="137" t="str">
        <f t="shared" ca="1" si="114"/>
        <v/>
      </c>
      <c r="AL272" s="137">
        <f t="shared" ca="1" si="118"/>
        <v>0</v>
      </c>
      <c r="AM272" s="168">
        <v>1.6E-2</v>
      </c>
      <c r="AN272" s="137">
        <f t="shared" ca="1" si="122"/>
        <v>0</v>
      </c>
      <c r="AO272" s="137">
        <f t="shared" ca="1" si="122"/>
        <v>0</v>
      </c>
      <c r="AP272" s="137">
        <f t="shared" ca="1" si="122"/>
        <v>0</v>
      </c>
      <c r="AQ272" s="137">
        <f t="shared" ca="1" si="122"/>
        <v>0</v>
      </c>
      <c r="AR272" s="137">
        <f t="shared" ca="1" si="122"/>
        <v>0</v>
      </c>
      <c r="AS272" s="137">
        <f t="shared" ca="1" si="122"/>
        <v>0</v>
      </c>
      <c r="AT272" s="137">
        <f t="shared" ca="1" si="122"/>
        <v>0</v>
      </c>
      <c r="AU272" s="137">
        <f t="shared" ca="1" si="122"/>
        <v>0</v>
      </c>
      <c r="AV272" s="137">
        <f t="shared" ca="1" si="122"/>
        <v>0</v>
      </c>
      <c r="AW272" s="137">
        <f t="shared" ca="1" si="122"/>
        <v>0</v>
      </c>
      <c r="AX272" s="137">
        <f t="shared" ca="1" si="122"/>
        <v>0</v>
      </c>
      <c r="AZ272" s="137">
        <f t="shared" ca="1" si="119"/>
        <v>0</v>
      </c>
      <c r="BA272" s="137">
        <f t="shared" ca="1" si="119"/>
        <v>0</v>
      </c>
      <c r="BB272" s="137">
        <f t="shared" ca="1" si="119"/>
        <v>0</v>
      </c>
      <c r="BC272" s="137">
        <f t="shared" ca="1" si="117"/>
        <v>0</v>
      </c>
      <c r="BE272" s="137">
        <f t="shared" ca="1" si="116"/>
        <v>0</v>
      </c>
      <c r="BF272" s="137">
        <f t="shared" ca="1" si="116"/>
        <v>0</v>
      </c>
      <c r="BH272" s="137">
        <f t="shared" ca="1" si="120"/>
        <v>0</v>
      </c>
      <c r="BK272" s="243"/>
      <c r="BL272" s="243"/>
      <c r="BM272" s="244"/>
      <c r="BO272" s="220"/>
      <c r="BP272" s="220"/>
      <c r="BQ272" s="220"/>
      <c r="BR272" s="221"/>
      <c r="BS272" s="221"/>
      <c r="BT272" s="220"/>
      <c r="BU272" s="220"/>
      <c r="BV272" s="220"/>
      <c r="BW272" s="221"/>
      <c r="BX272" s="221"/>
      <c r="BY272" s="220"/>
      <c r="BZ272" s="220"/>
      <c r="CA272" s="220"/>
      <c r="CB272" s="221"/>
      <c r="CC272" s="221"/>
      <c r="CD272" s="220"/>
      <c r="CE272" s="220"/>
      <c r="CF272" s="220"/>
      <c r="CG272" s="221"/>
      <c r="CH272" s="221"/>
      <c r="CI272" s="223"/>
      <c r="CJ272" s="223"/>
      <c r="CK272" s="223"/>
      <c r="CL272" s="220"/>
      <c r="CM272" s="220"/>
      <c r="CN272" s="220"/>
      <c r="CO272" s="221"/>
      <c r="CP272" s="221"/>
      <c r="CQ272" s="220"/>
      <c r="CR272" s="220"/>
      <c r="CS272" s="220"/>
      <c r="CT272" s="221"/>
      <c r="CU272" s="221"/>
      <c r="CW272" s="219"/>
      <c r="CX272" s="221"/>
      <c r="CY272" s="219"/>
      <c r="CZ272" s="219"/>
      <c r="DA272" s="225"/>
      <c r="DB272" s="226"/>
      <c r="DC272" s="225">
        <f t="shared" si="121"/>
        <v>28.832999999999998</v>
      </c>
    </row>
    <row r="273" spans="9:107" ht="14.4" x14ac:dyDescent="0.3">
      <c r="I273" s="168"/>
      <c r="K273" s="168"/>
      <c r="L273" s="168"/>
      <c r="M273" s="168"/>
      <c r="N273" s="168"/>
      <c r="O273" s="168"/>
      <c r="P273" s="168"/>
      <c r="Q273" s="168"/>
      <c r="S273" s="168"/>
      <c r="T273" s="168"/>
      <c r="X273" s="251"/>
      <c r="Z273" s="168"/>
      <c r="AA273" s="252"/>
      <c r="AC273" s="168"/>
      <c r="AG273" s="137" t="str">
        <f t="shared" ca="1" si="114"/>
        <v/>
      </c>
      <c r="AL273" s="137">
        <f t="shared" ca="1" si="118"/>
        <v>0</v>
      </c>
      <c r="AM273" s="168">
        <v>8.0000000000000002E-3</v>
      </c>
      <c r="AN273" s="137">
        <f t="shared" ca="1" si="122"/>
        <v>0</v>
      </c>
      <c r="AO273" s="137">
        <f t="shared" ca="1" si="122"/>
        <v>0</v>
      </c>
      <c r="AP273" s="137">
        <f t="shared" ca="1" si="122"/>
        <v>0</v>
      </c>
      <c r="AQ273" s="137">
        <f t="shared" ca="1" si="122"/>
        <v>0</v>
      </c>
      <c r="AR273" s="137">
        <f t="shared" ca="1" si="122"/>
        <v>0</v>
      </c>
      <c r="AS273" s="137">
        <f t="shared" ca="1" si="122"/>
        <v>0</v>
      </c>
      <c r="AT273" s="137">
        <f t="shared" ca="1" si="122"/>
        <v>0</v>
      </c>
      <c r="AU273" s="137">
        <f t="shared" ca="1" si="122"/>
        <v>0</v>
      </c>
      <c r="AV273" s="137">
        <f t="shared" ca="1" si="122"/>
        <v>0</v>
      </c>
      <c r="AW273" s="137">
        <f t="shared" ca="1" si="122"/>
        <v>0</v>
      </c>
      <c r="AX273" s="137">
        <f t="shared" ca="1" si="122"/>
        <v>0</v>
      </c>
      <c r="AZ273" s="137">
        <f t="shared" ca="1" si="119"/>
        <v>0</v>
      </c>
      <c r="BA273" s="137">
        <f t="shared" ca="1" si="119"/>
        <v>0</v>
      </c>
      <c r="BB273" s="137">
        <f t="shared" ca="1" si="119"/>
        <v>0</v>
      </c>
      <c r="BC273" s="137">
        <f t="shared" ca="1" si="117"/>
        <v>0</v>
      </c>
      <c r="BE273" s="137">
        <f t="shared" ca="1" si="116"/>
        <v>0</v>
      </c>
      <c r="BF273" s="137">
        <f t="shared" ca="1" si="116"/>
        <v>0</v>
      </c>
      <c r="BH273" s="137">
        <f t="shared" ca="1" si="120"/>
        <v>0</v>
      </c>
      <c r="BK273" s="243"/>
      <c r="BL273" s="243"/>
      <c r="BM273" s="244"/>
      <c r="BO273" s="220"/>
      <c r="BP273" s="220"/>
      <c r="BQ273" s="220"/>
      <c r="BR273" s="221"/>
      <c r="BS273" s="221"/>
      <c r="BT273" s="220"/>
      <c r="BU273" s="220"/>
      <c r="BV273" s="220"/>
      <c r="BW273" s="221"/>
      <c r="BX273" s="221"/>
      <c r="BY273" s="220"/>
      <c r="BZ273" s="220"/>
      <c r="CA273" s="220"/>
      <c r="CB273" s="221"/>
      <c r="CC273" s="221"/>
      <c r="CD273" s="220"/>
      <c r="CE273" s="220"/>
      <c r="CF273" s="220"/>
      <c r="CG273" s="221"/>
      <c r="CH273" s="221"/>
      <c r="CI273" s="223"/>
      <c r="CJ273" s="223"/>
      <c r="CK273" s="223"/>
      <c r="CL273" s="220"/>
      <c r="CM273" s="220"/>
      <c r="CN273" s="220"/>
      <c r="CO273" s="221"/>
      <c r="CP273" s="221"/>
      <c r="CQ273" s="220"/>
      <c r="CR273" s="220"/>
      <c r="CS273" s="220"/>
      <c r="CT273" s="221"/>
      <c r="CU273" s="221"/>
      <c r="CW273" s="219"/>
      <c r="CX273" s="221"/>
      <c r="CY273" s="219"/>
      <c r="CZ273" s="219"/>
      <c r="DA273" s="225"/>
      <c r="DB273" s="226"/>
      <c r="DC273" s="225">
        <f t="shared" si="121"/>
        <v>28.832999999999998</v>
      </c>
    </row>
    <row r="274" spans="9:107" ht="14.4" x14ac:dyDescent="0.3">
      <c r="I274" s="168"/>
      <c r="K274" s="168"/>
      <c r="L274" s="168"/>
      <c r="M274" s="168"/>
      <c r="N274" s="168"/>
      <c r="O274" s="168"/>
      <c r="P274" s="168"/>
      <c r="Q274" s="168"/>
      <c r="S274" s="168"/>
      <c r="T274" s="168"/>
      <c r="X274" s="251"/>
      <c r="Z274" s="168"/>
      <c r="AA274" s="252"/>
      <c r="AC274" s="168"/>
      <c r="AG274" s="137" t="str">
        <f t="shared" ca="1" si="114"/>
        <v/>
      </c>
      <c r="AL274" s="137">
        <f t="shared" ca="1" si="118"/>
        <v>0</v>
      </c>
      <c r="AM274" s="168">
        <v>6.2E-2</v>
      </c>
      <c r="AN274" s="137">
        <f t="shared" ca="1" si="122"/>
        <v>0</v>
      </c>
      <c r="AO274" s="137">
        <f t="shared" ca="1" si="122"/>
        <v>0</v>
      </c>
      <c r="AP274" s="137">
        <f t="shared" ca="1" si="122"/>
        <v>0</v>
      </c>
      <c r="AQ274" s="137">
        <f t="shared" ca="1" si="122"/>
        <v>0</v>
      </c>
      <c r="AR274" s="137">
        <f t="shared" ca="1" si="122"/>
        <v>0</v>
      </c>
      <c r="AS274" s="137">
        <f t="shared" ca="1" si="122"/>
        <v>0</v>
      </c>
      <c r="AT274" s="137">
        <f t="shared" ca="1" si="122"/>
        <v>0</v>
      </c>
      <c r="AU274" s="137">
        <f t="shared" ca="1" si="122"/>
        <v>0</v>
      </c>
      <c r="AV274" s="137">
        <f t="shared" ca="1" si="122"/>
        <v>0</v>
      </c>
      <c r="AW274" s="137">
        <f t="shared" ca="1" si="122"/>
        <v>0</v>
      </c>
      <c r="AX274" s="137">
        <f t="shared" ca="1" si="122"/>
        <v>0</v>
      </c>
      <c r="AZ274" s="137">
        <f t="shared" ca="1" si="119"/>
        <v>0</v>
      </c>
      <c r="BA274" s="137">
        <f t="shared" ca="1" si="119"/>
        <v>0</v>
      </c>
      <c r="BB274" s="137">
        <f t="shared" ca="1" si="119"/>
        <v>0</v>
      </c>
      <c r="BC274" s="137">
        <f t="shared" ca="1" si="117"/>
        <v>0</v>
      </c>
      <c r="BE274" s="137">
        <f t="shared" ca="1" si="116"/>
        <v>0</v>
      </c>
      <c r="BF274" s="137">
        <f t="shared" ca="1" si="116"/>
        <v>0</v>
      </c>
      <c r="BH274" s="137">
        <f t="shared" ca="1" si="120"/>
        <v>0</v>
      </c>
      <c r="BK274" s="243"/>
      <c r="BL274" s="243"/>
      <c r="BM274" s="244"/>
      <c r="BO274" s="220"/>
      <c r="BP274" s="220"/>
      <c r="BQ274" s="220"/>
      <c r="BR274" s="221"/>
      <c r="BS274" s="221"/>
      <c r="BT274" s="220"/>
      <c r="BU274" s="220"/>
      <c r="BV274" s="220"/>
      <c r="BW274" s="221"/>
      <c r="BX274" s="221"/>
      <c r="BY274" s="220"/>
      <c r="BZ274" s="220"/>
      <c r="CA274" s="220"/>
      <c r="CB274" s="221"/>
      <c r="CC274" s="221"/>
      <c r="CD274" s="220"/>
      <c r="CE274" s="220"/>
      <c r="CF274" s="220"/>
      <c r="CG274" s="221"/>
      <c r="CH274" s="221"/>
      <c r="CI274" s="223"/>
      <c r="CJ274" s="223"/>
      <c r="CK274" s="223"/>
      <c r="CL274" s="220"/>
      <c r="CM274" s="220"/>
      <c r="CN274" s="220"/>
      <c r="CO274" s="221"/>
      <c r="CP274" s="221"/>
      <c r="CQ274" s="220"/>
      <c r="CR274" s="220"/>
      <c r="CS274" s="220"/>
      <c r="CT274" s="221"/>
      <c r="CU274" s="221"/>
      <c r="CW274" s="219"/>
      <c r="CX274" s="221"/>
      <c r="CY274" s="219"/>
      <c r="CZ274" s="219"/>
      <c r="DA274" s="225"/>
      <c r="DB274" s="226"/>
      <c r="DC274" s="225">
        <f t="shared" si="121"/>
        <v>28.832999999999998</v>
      </c>
    </row>
    <row r="275" spans="9:107" ht="14.4" x14ac:dyDescent="0.3">
      <c r="I275" s="168"/>
      <c r="K275" s="168"/>
      <c r="L275" s="168"/>
      <c r="M275" s="168"/>
      <c r="N275" s="168"/>
      <c r="O275" s="168"/>
      <c r="P275" s="168"/>
      <c r="Q275" s="168"/>
      <c r="S275" s="168"/>
      <c r="T275" s="168"/>
      <c r="X275" s="251"/>
      <c r="Z275" s="168"/>
      <c r="AA275" s="252"/>
      <c r="AC275" s="168"/>
      <c r="AG275" s="137" t="str">
        <f t="shared" ca="1" si="114"/>
        <v/>
      </c>
      <c r="AL275" s="137">
        <f t="shared" ca="1" si="118"/>
        <v>0</v>
      </c>
      <c r="AM275" s="168">
        <v>0.112</v>
      </c>
      <c r="AN275" s="137">
        <f t="shared" ca="1" si="122"/>
        <v>0</v>
      </c>
      <c r="AO275" s="137">
        <f t="shared" ca="1" si="122"/>
        <v>0</v>
      </c>
      <c r="AP275" s="137">
        <f t="shared" ca="1" si="122"/>
        <v>0</v>
      </c>
      <c r="AQ275" s="137">
        <f t="shared" ca="1" si="122"/>
        <v>0</v>
      </c>
      <c r="AR275" s="137">
        <f t="shared" ca="1" si="122"/>
        <v>0</v>
      </c>
      <c r="AS275" s="137">
        <f t="shared" ca="1" si="122"/>
        <v>0</v>
      </c>
      <c r="AT275" s="137">
        <f t="shared" ca="1" si="122"/>
        <v>0</v>
      </c>
      <c r="AU275" s="137">
        <f t="shared" ca="1" si="122"/>
        <v>0</v>
      </c>
      <c r="AV275" s="137">
        <f t="shared" ca="1" si="122"/>
        <v>0</v>
      </c>
      <c r="AW275" s="137">
        <f t="shared" ca="1" si="122"/>
        <v>0</v>
      </c>
      <c r="AX275" s="137">
        <f t="shared" ca="1" si="122"/>
        <v>0</v>
      </c>
      <c r="AZ275" s="137">
        <f t="shared" ca="1" si="119"/>
        <v>0</v>
      </c>
      <c r="BA275" s="137">
        <f t="shared" ca="1" si="119"/>
        <v>0</v>
      </c>
      <c r="BB275" s="137">
        <f t="shared" ca="1" si="119"/>
        <v>0</v>
      </c>
      <c r="BC275" s="137">
        <f t="shared" ca="1" si="117"/>
        <v>0</v>
      </c>
      <c r="BE275" s="137">
        <f t="shared" ca="1" si="116"/>
        <v>0</v>
      </c>
      <c r="BF275" s="137">
        <f t="shared" ca="1" si="116"/>
        <v>0</v>
      </c>
      <c r="BH275" s="137">
        <f t="shared" ca="1" si="120"/>
        <v>0</v>
      </c>
      <c r="BK275" s="243"/>
      <c r="BL275" s="243"/>
      <c r="BM275" s="244"/>
      <c r="BO275" s="220"/>
      <c r="BP275" s="220"/>
      <c r="BQ275" s="220"/>
      <c r="BR275" s="221"/>
      <c r="BS275" s="221"/>
      <c r="BT275" s="220"/>
      <c r="BU275" s="220"/>
      <c r="BV275" s="220"/>
      <c r="BW275" s="221"/>
      <c r="BX275" s="221"/>
      <c r="BY275" s="220"/>
      <c r="BZ275" s="220"/>
      <c r="CA275" s="220"/>
      <c r="CB275" s="221"/>
      <c r="CC275" s="221"/>
      <c r="CD275" s="220"/>
      <c r="CE275" s="220"/>
      <c r="CF275" s="220"/>
      <c r="CG275" s="221"/>
      <c r="CH275" s="221"/>
      <c r="CI275" s="223"/>
      <c r="CJ275" s="223"/>
      <c r="CK275" s="223"/>
      <c r="CL275" s="220"/>
      <c r="CM275" s="220"/>
      <c r="CN275" s="220"/>
      <c r="CO275" s="221"/>
      <c r="CP275" s="221"/>
      <c r="CQ275" s="220"/>
      <c r="CR275" s="220"/>
      <c r="CS275" s="220"/>
      <c r="CT275" s="221"/>
      <c r="CU275" s="221"/>
      <c r="CW275" s="219"/>
      <c r="CX275" s="221"/>
      <c r="CY275" s="219"/>
      <c r="CZ275" s="219"/>
      <c r="DA275" s="225"/>
      <c r="DB275" s="226"/>
      <c r="DC275" s="225">
        <f t="shared" si="121"/>
        <v>28.832999999999998</v>
      </c>
    </row>
    <row r="276" spans="9:107" ht="14.4" x14ac:dyDescent="0.3">
      <c r="I276" s="168"/>
      <c r="K276" s="168"/>
      <c r="L276" s="168"/>
      <c r="M276" s="168"/>
      <c r="N276" s="168"/>
      <c r="O276" s="168"/>
      <c r="P276" s="168"/>
      <c r="Q276" s="168"/>
      <c r="S276" s="168"/>
      <c r="T276" s="168"/>
      <c r="X276" s="251"/>
      <c r="Z276" s="168"/>
      <c r="AA276" s="252"/>
      <c r="AC276" s="168"/>
      <c r="AG276" s="137" t="str">
        <f t="shared" ca="1" si="114"/>
        <v/>
      </c>
      <c r="AL276" s="137">
        <f t="shared" ca="1" si="118"/>
        <v>0</v>
      </c>
      <c r="AM276" s="168">
        <v>0.38200000000000001</v>
      </c>
      <c r="AN276" s="137">
        <f t="shared" ca="1" si="122"/>
        <v>0</v>
      </c>
      <c r="AO276" s="137">
        <f t="shared" ca="1" si="122"/>
        <v>0</v>
      </c>
      <c r="AP276" s="137">
        <f t="shared" ca="1" si="122"/>
        <v>0</v>
      </c>
      <c r="AQ276" s="137">
        <f t="shared" ca="1" si="122"/>
        <v>0</v>
      </c>
      <c r="AR276" s="137">
        <f t="shared" ca="1" si="122"/>
        <v>0</v>
      </c>
      <c r="AS276" s="137">
        <f t="shared" ca="1" si="122"/>
        <v>0</v>
      </c>
      <c r="AT276" s="137">
        <f t="shared" ca="1" si="122"/>
        <v>0</v>
      </c>
      <c r="AU276" s="137">
        <f t="shared" ca="1" si="122"/>
        <v>0</v>
      </c>
      <c r="AV276" s="137">
        <f t="shared" ca="1" si="122"/>
        <v>0</v>
      </c>
      <c r="AW276" s="137">
        <f t="shared" ca="1" si="122"/>
        <v>0</v>
      </c>
      <c r="AX276" s="137">
        <f t="shared" ca="1" si="122"/>
        <v>0</v>
      </c>
      <c r="AZ276" s="137">
        <f t="shared" ca="1" si="119"/>
        <v>0</v>
      </c>
      <c r="BA276" s="137">
        <f t="shared" ca="1" si="119"/>
        <v>0</v>
      </c>
      <c r="BB276" s="137">
        <f t="shared" ca="1" si="119"/>
        <v>0</v>
      </c>
      <c r="BC276" s="137">
        <f t="shared" ca="1" si="117"/>
        <v>0</v>
      </c>
      <c r="BE276" s="137">
        <f t="shared" ca="1" si="116"/>
        <v>0</v>
      </c>
      <c r="BF276" s="137">
        <f t="shared" ca="1" si="116"/>
        <v>0</v>
      </c>
      <c r="BH276" s="137">
        <f t="shared" ca="1" si="120"/>
        <v>0</v>
      </c>
      <c r="BK276" s="243"/>
      <c r="BL276" s="243"/>
      <c r="BM276" s="244"/>
      <c r="BO276" s="220"/>
      <c r="BP276" s="220"/>
      <c r="BQ276" s="220"/>
      <c r="BR276" s="221"/>
      <c r="BS276" s="221"/>
      <c r="BT276" s="220"/>
      <c r="BU276" s="220"/>
      <c r="BV276" s="220"/>
      <c r="BW276" s="221"/>
      <c r="BX276" s="221"/>
      <c r="BY276" s="220"/>
      <c r="BZ276" s="220"/>
      <c r="CA276" s="220"/>
      <c r="CB276" s="221"/>
      <c r="CC276" s="221"/>
      <c r="CD276" s="220"/>
      <c r="CE276" s="220"/>
      <c r="CF276" s="220"/>
      <c r="CG276" s="221"/>
      <c r="CH276" s="221"/>
      <c r="CI276" s="223"/>
      <c r="CJ276" s="223"/>
      <c r="CK276" s="223"/>
      <c r="CL276" s="220"/>
      <c r="CM276" s="220"/>
      <c r="CN276" s="220"/>
      <c r="CO276" s="221"/>
      <c r="CP276" s="221"/>
      <c r="CQ276" s="220"/>
      <c r="CR276" s="220"/>
      <c r="CS276" s="220"/>
      <c r="CT276" s="221"/>
      <c r="CU276" s="221"/>
      <c r="CW276" s="219"/>
      <c r="CX276" s="221"/>
      <c r="CY276" s="219"/>
      <c r="CZ276" s="219"/>
      <c r="DA276" s="225"/>
      <c r="DB276" s="226"/>
      <c r="DC276" s="225">
        <f t="shared" si="121"/>
        <v>28.832999999999998</v>
      </c>
    </row>
    <row r="277" spans="9:107" ht="14.4" x14ac:dyDescent="0.3">
      <c r="I277" s="168"/>
      <c r="K277" s="168"/>
      <c r="L277" s="168"/>
      <c r="M277" s="168"/>
      <c r="N277" s="168"/>
      <c r="O277" s="168"/>
      <c r="P277" s="168"/>
      <c r="Q277" s="168"/>
      <c r="S277" s="168"/>
      <c r="T277" s="168"/>
      <c r="X277" s="251"/>
      <c r="Z277" s="168"/>
      <c r="AA277" s="252"/>
      <c r="AC277" s="168"/>
      <c r="AG277" s="137" t="str">
        <f t="shared" ca="1" si="114"/>
        <v/>
      </c>
      <c r="AL277" s="137">
        <f t="shared" ca="1" si="118"/>
        <v>0</v>
      </c>
      <c r="AM277" s="168">
        <v>0.184</v>
      </c>
      <c r="AN277" s="137">
        <f t="shared" ca="1" si="122"/>
        <v>0</v>
      </c>
      <c r="AO277" s="137">
        <f t="shared" ca="1" si="122"/>
        <v>0</v>
      </c>
      <c r="AP277" s="137">
        <f t="shared" ca="1" si="122"/>
        <v>0</v>
      </c>
      <c r="AQ277" s="137">
        <f t="shared" ca="1" si="122"/>
        <v>0</v>
      </c>
      <c r="AR277" s="137">
        <f t="shared" ca="1" si="122"/>
        <v>0</v>
      </c>
      <c r="AS277" s="137">
        <f t="shared" ca="1" si="122"/>
        <v>0</v>
      </c>
      <c r="AT277" s="137">
        <f t="shared" ca="1" si="122"/>
        <v>0</v>
      </c>
      <c r="AU277" s="137">
        <f t="shared" ca="1" si="122"/>
        <v>0</v>
      </c>
      <c r="AV277" s="137">
        <f t="shared" ca="1" si="122"/>
        <v>0</v>
      </c>
      <c r="AW277" s="137">
        <f t="shared" ca="1" si="122"/>
        <v>0</v>
      </c>
      <c r="AX277" s="137">
        <f t="shared" ca="1" si="122"/>
        <v>0</v>
      </c>
      <c r="AZ277" s="137">
        <f t="shared" ca="1" si="119"/>
        <v>0</v>
      </c>
      <c r="BA277" s="137">
        <f t="shared" ca="1" si="119"/>
        <v>0</v>
      </c>
      <c r="BB277" s="137">
        <f t="shared" ca="1" si="119"/>
        <v>0</v>
      </c>
      <c r="BC277" s="137">
        <f t="shared" ca="1" si="117"/>
        <v>0</v>
      </c>
      <c r="BE277" s="137">
        <f t="shared" ca="1" si="116"/>
        <v>0</v>
      </c>
      <c r="BF277" s="137">
        <f t="shared" ca="1" si="116"/>
        <v>0</v>
      </c>
      <c r="BH277" s="137">
        <f t="shared" ca="1" si="120"/>
        <v>0</v>
      </c>
      <c r="BK277" s="243"/>
      <c r="BL277" s="243"/>
      <c r="BM277" s="244"/>
      <c r="BO277" s="220"/>
      <c r="BP277" s="220"/>
      <c r="BQ277" s="220"/>
      <c r="BR277" s="221"/>
      <c r="BS277" s="221"/>
      <c r="BT277" s="220"/>
      <c r="BU277" s="220"/>
      <c r="BV277" s="220"/>
      <c r="BW277" s="221"/>
      <c r="BX277" s="221"/>
      <c r="BY277" s="220"/>
      <c r="BZ277" s="220"/>
      <c r="CA277" s="220"/>
      <c r="CB277" s="221"/>
      <c r="CC277" s="221"/>
      <c r="CD277" s="220"/>
      <c r="CE277" s="220"/>
      <c r="CF277" s="220"/>
      <c r="CG277" s="221"/>
      <c r="CH277" s="221"/>
      <c r="CI277" s="223"/>
      <c r="CJ277" s="223"/>
      <c r="CK277" s="223"/>
      <c r="CL277" s="220"/>
      <c r="CM277" s="220"/>
      <c r="CN277" s="220"/>
      <c r="CO277" s="221"/>
      <c r="CP277" s="221"/>
      <c r="CQ277" s="220"/>
      <c r="CR277" s="220"/>
      <c r="CS277" s="220"/>
      <c r="CT277" s="221"/>
      <c r="CU277" s="221"/>
      <c r="CW277" s="219"/>
      <c r="CX277" s="221"/>
      <c r="CY277" s="219"/>
      <c r="CZ277" s="219"/>
      <c r="DA277" s="225"/>
      <c r="DB277" s="226"/>
      <c r="DC277" s="225">
        <f t="shared" si="121"/>
        <v>28.832999999999998</v>
      </c>
    </row>
    <row r="278" spans="9:107" ht="14.4" x14ac:dyDescent="0.3">
      <c r="I278" s="168"/>
      <c r="K278" s="168"/>
      <c r="L278" s="168"/>
      <c r="M278" s="168"/>
      <c r="N278" s="168"/>
      <c r="O278" s="168"/>
      <c r="P278" s="168"/>
      <c r="Q278" s="168"/>
      <c r="S278" s="168"/>
      <c r="T278" s="168"/>
      <c r="X278" s="251"/>
      <c r="Z278" s="168"/>
      <c r="AA278" s="252"/>
      <c r="AC278" s="168"/>
      <c r="AG278" s="137" t="str">
        <f t="shared" ca="1" si="114"/>
        <v/>
      </c>
      <c r="AL278" s="137">
        <f t="shared" ca="1" si="118"/>
        <v>0</v>
      </c>
      <c r="AM278" s="168">
        <v>0.13</v>
      </c>
      <c r="AN278" s="137">
        <f t="shared" ca="1" si="122"/>
        <v>0</v>
      </c>
      <c r="AO278" s="137">
        <f t="shared" ca="1" si="122"/>
        <v>0</v>
      </c>
      <c r="AP278" s="137">
        <f t="shared" ca="1" si="122"/>
        <v>0</v>
      </c>
      <c r="AQ278" s="137">
        <f t="shared" ca="1" si="122"/>
        <v>0</v>
      </c>
      <c r="AR278" s="137">
        <f t="shared" ca="1" si="122"/>
        <v>0</v>
      </c>
      <c r="AS278" s="137">
        <f t="shared" ca="1" si="122"/>
        <v>0</v>
      </c>
      <c r="AT278" s="137">
        <f t="shared" ca="1" si="122"/>
        <v>0</v>
      </c>
      <c r="AU278" s="137">
        <f t="shared" ca="1" si="122"/>
        <v>0</v>
      </c>
      <c r="AV278" s="137">
        <f t="shared" ca="1" si="122"/>
        <v>0</v>
      </c>
      <c r="AW278" s="137">
        <f t="shared" ca="1" si="122"/>
        <v>0</v>
      </c>
      <c r="AX278" s="137">
        <f t="shared" ca="1" si="122"/>
        <v>0</v>
      </c>
      <c r="AZ278" s="137">
        <f t="shared" ca="1" si="119"/>
        <v>0</v>
      </c>
      <c r="BA278" s="137">
        <f t="shared" ca="1" si="119"/>
        <v>0</v>
      </c>
      <c r="BB278" s="137">
        <f t="shared" ca="1" si="119"/>
        <v>0</v>
      </c>
      <c r="BC278" s="137">
        <f t="shared" ca="1" si="117"/>
        <v>0</v>
      </c>
      <c r="BE278" s="137">
        <f t="shared" ca="1" si="116"/>
        <v>0</v>
      </c>
      <c r="BF278" s="137">
        <f t="shared" ca="1" si="116"/>
        <v>0</v>
      </c>
      <c r="BH278" s="137">
        <f t="shared" ca="1" si="120"/>
        <v>0</v>
      </c>
      <c r="BK278" s="243"/>
      <c r="BL278" s="243"/>
      <c r="BM278" s="244"/>
      <c r="BN278" s="219"/>
      <c r="BO278" s="220"/>
      <c r="BP278" s="220"/>
      <c r="BQ278" s="220"/>
      <c r="BR278" s="221"/>
      <c r="BS278" s="221"/>
      <c r="BT278" s="220"/>
      <c r="BU278" s="220"/>
      <c r="BV278" s="220"/>
      <c r="BW278" s="221"/>
      <c r="BX278" s="221"/>
      <c r="BY278" s="220"/>
      <c r="BZ278" s="220"/>
      <c r="CA278" s="220"/>
      <c r="CB278" s="221"/>
      <c r="CC278" s="221"/>
      <c r="CD278" s="220"/>
      <c r="CE278" s="220"/>
      <c r="CF278" s="220"/>
      <c r="CG278" s="221"/>
      <c r="CH278" s="221"/>
      <c r="CI278" s="223"/>
      <c r="CJ278" s="223"/>
      <c r="CK278" s="223"/>
      <c r="CL278" s="220"/>
      <c r="CM278" s="220"/>
      <c r="CN278" s="220"/>
      <c r="CO278" s="221"/>
      <c r="CP278" s="221"/>
      <c r="CQ278" s="220"/>
      <c r="CR278" s="220"/>
      <c r="CS278" s="220"/>
      <c r="CT278" s="221"/>
      <c r="CU278" s="221"/>
      <c r="CW278" s="219"/>
      <c r="CX278" s="221"/>
      <c r="CY278" s="219"/>
      <c r="CZ278" s="219"/>
      <c r="DA278" s="225"/>
      <c r="DB278" s="226"/>
      <c r="DC278" s="225">
        <f t="shared" si="121"/>
        <v>28.832999999999998</v>
      </c>
    </row>
    <row r="279" spans="9:107" ht="14.4" x14ac:dyDescent="0.3">
      <c r="I279" s="168"/>
      <c r="K279" s="168"/>
      <c r="L279" s="168"/>
      <c r="M279" s="168"/>
      <c r="N279" s="168"/>
      <c r="O279" s="168"/>
      <c r="P279" s="168"/>
      <c r="Q279" s="168"/>
      <c r="S279" s="168"/>
      <c r="T279" s="168"/>
      <c r="X279" s="251"/>
      <c r="Z279" s="168"/>
      <c r="AA279" s="252"/>
      <c r="AC279" s="168"/>
      <c r="AG279" s="137" t="str">
        <f t="shared" ca="1" si="114"/>
        <v/>
      </c>
      <c r="AL279" s="137">
        <f t="shared" ca="1" si="118"/>
        <v>0</v>
      </c>
      <c r="AM279" s="168">
        <v>0.20799999999999999</v>
      </c>
      <c r="AN279" s="137">
        <f t="shared" ca="1" si="122"/>
        <v>0</v>
      </c>
      <c r="AO279" s="137">
        <f t="shared" ca="1" si="122"/>
        <v>0</v>
      </c>
      <c r="AP279" s="137">
        <f t="shared" ca="1" si="122"/>
        <v>0</v>
      </c>
      <c r="AQ279" s="137">
        <f t="shared" ca="1" si="122"/>
        <v>0</v>
      </c>
      <c r="AR279" s="137">
        <f t="shared" ca="1" si="122"/>
        <v>0</v>
      </c>
      <c r="AS279" s="137">
        <f t="shared" ca="1" si="122"/>
        <v>0</v>
      </c>
      <c r="AT279" s="137">
        <f t="shared" ca="1" si="122"/>
        <v>0</v>
      </c>
      <c r="AU279" s="137">
        <f t="shared" ca="1" si="122"/>
        <v>0</v>
      </c>
      <c r="AV279" s="137">
        <f t="shared" ca="1" si="122"/>
        <v>0</v>
      </c>
      <c r="AW279" s="137">
        <f t="shared" ca="1" si="122"/>
        <v>0</v>
      </c>
      <c r="AX279" s="137">
        <f t="shared" ca="1" si="122"/>
        <v>0</v>
      </c>
      <c r="AZ279" s="137">
        <f t="shared" ca="1" si="119"/>
        <v>0</v>
      </c>
      <c r="BA279" s="137">
        <f t="shared" ca="1" si="119"/>
        <v>0</v>
      </c>
      <c r="BB279" s="137">
        <f t="shared" ca="1" si="119"/>
        <v>0</v>
      </c>
      <c r="BC279" s="137">
        <f t="shared" ca="1" si="117"/>
        <v>0</v>
      </c>
      <c r="BE279" s="137">
        <f t="shared" ca="1" si="116"/>
        <v>0</v>
      </c>
      <c r="BF279" s="137">
        <f t="shared" ca="1" si="116"/>
        <v>0</v>
      </c>
      <c r="BH279" s="137">
        <f t="shared" ca="1" si="120"/>
        <v>0</v>
      </c>
      <c r="BK279" s="243"/>
      <c r="BL279" s="243"/>
      <c r="BM279" s="244"/>
      <c r="BO279" s="220"/>
      <c r="BP279" s="220"/>
      <c r="BQ279" s="220"/>
      <c r="BR279" s="221"/>
      <c r="BS279" s="221"/>
      <c r="BT279" s="220"/>
      <c r="BU279" s="220"/>
      <c r="BV279" s="220"/>
      <c r="BW279" s="221"/>
      <c r="BX279" s="221"/>
      <c r="BY279" s="220"/>
      <c r="BZ279" s="220"/>
      <c r="CA279" s="220"/>
      <c r="CB279" s="221"/>
      <c r="CC279" s="221"/>
      <c r="CD279" s="220"/>
      <c r="CE279" s="220"/>
      <c r="CF279" s="220"/>
      <c r="CG279" s="221"/>
      <c r="CH279" s="221"/>
      <c r="CI279" s="223"/>
      <c r="CJ279" s="223"/>
      <c r="CK279" s="223"/>
      <c r="CL279" s="220"/>
      <c r="CM279" s="220"/>
      <c r="CN279" s="220"/>
      <c r="CO279" s="221"/>
      <c r="CP279" s="221"/>
      <c r="CQ279" s="220"/>
      <c r="CR279" s="220"/>
      <c r="CS279" s="220"/>
      <c r="CT279" s="221"/>
      <c r="CU279" s="221"/>
      <c r="CW279" s="219"/>
      <c r="CX279" s="221"/>
      <c r="CY279" s="219"/>
      <c r="CZ279" s="219"/>
      <c r="DA279" s="225"/>
      <c r="DB279" s="226"/>
      <c r="DC279" s="225">
        <f t="shared" si="121"/>
        <v>28.832999999999998</v>
      </c>
    </row>
    <row r="280" spans="9:107" ht="14.4" x14ac:dyDescent="0.3">
      <c r="I280" s="168"/>
      <c r="K280" s="168"/>
      <c r="L280" s="168"/>
      <c r="M280" s="168"/>
      <c r="N280" s="168"/>
      <c r="O280" s="168"/>
      <c r="P280" s="168"/>
      <c r="Q280" s="168"/>
      <c r="S280" s="168"/>
      <c r="T280" s="168"/>
      <c r="X280" s="251"/>
      <c r="Z280" s="168"/>
      <c r="AA280" s="252"/>
      <c r="AC280" s="168"/>
      <c r="AG280" s="137" t="str">
        <f t="shared" ca="1" si="114"/>
        <v/>
      </c>
      <c r="AL280" s="137">
        <f t="shared" ca="1" si="118"/>
        <v>0</v>
      </c>
      <c r="AM280" s="168">
        <v>7.8E-2</v>
      </c>
      <c r="AN280" s="137">
        <f t="shared" ca="1" si="122"/>
        <v>0</v>
      </c>
      <c r="AO280" s="137">
        <f t="shared" ca="1" si="122"/>
        <v>0</v>
      </c>
      <c r="AP280" s="137">
        <f t="shared" ca="1" si="122"/>
        <v>0</v>
      </c>
      <c r="AQ280" s="137">
        <f t="shared" ca="1" si="122"/>
        <v>0</v>
      </c>
      <c r="AR280" s="137">
        <f t="shared" ca="1" si="122"/>
        <v>0</v>
      </c>
      <c r="AS280" s="137">
        <f t="shared" ca="1" si="122"/>
        <v>0</v>
      </c>
      <c r="AT280" s="137">
        <f t="shared" ca="1" si="122"/>
        <v>0</v>
      </c>
      <c r="AU280" s="137">
        <f t="shared" ca="1" si="122"/>
        <v>0</v>
      </c>
      <c r="AV280" s="137">
        <f t="shared" ca="1" si="122"/>
        <v>0</v>
      </c>
      <c r="AW280" s="137">
        <f t="shared" ca="1" si="122"/>
        <v>0</v>
      </c>
      <c r="AX280" s="137">
        <f t="shared" ca="1" si="122"/>
        <v>0</v>
      </c>
      <c r="AZ280" s="137">
        <f t="shared" ca="1" si="119"/>
        <v>0</v>
      </c>
      <c r="BA280" s="137">
        <f t="shared" ca="1" si="119"/>
        <v>0</v>
      </c>
      <c r="BB280" s="137">
        <f t="shared" ca="1" si="119"/>
        <v>0</v>
      </c>
      <c r="BC280" s="137">
        <f t="shared" ca="1" si="117"/>
        <v>0</v>
      </c>
      <c r="BE280" s="137">
        <f t="shared" ca="1" si="116"/>
        <v>0</v>
      </c>
      <c r="BF280" s="137">
        <f t="shared" ca="1" si="116"/>
        <v>0</v>
      </c>
      <c r="BH280" s="137">
        <f t="shared" ca="1" si="120"/>
        <v>0</v>
      </c>
      <c r="BK280" s="243"/>
      <c r="BL280" s="243"/>
      <c r="BM280" s="244"/>
      <c r="BO280" s="220"/>
      <c r="BP280" s="220"/>
      <c r="BQ280" s="220"/>
      <c r="BR280" s="221"/>
      <c r="BS280" s="221"/>
      <c r="BT280" s="220"/>
      <c r="BU280" s="220"/>
      <c r="BV280" s="220"/>
      <c r="BW280" s="221"/>
      <c r="BX280" s="221"/>
      <c r="BY280" s="220"/>
      <c r="BZ280" s="220"/>
      <c r="CA280" s="220"/>
      <c r="CB280" s="221"/>
      <c r="CC280" s="221"/>
      <c r="CD280" s="220"/>
      <c r="CE280" s="220"/>
      <c r="CF280" s="220"/>
      <c r="CG280" s="221"/>
      <c r="CH280" s="221"/>
      <c r="CI280" s="223"/>
      <c r="CJ280" s="223"/>
      <c r="CK280" s="223"/>
      <c r="CL280" s="220"/>
      <c r="CM280" s="220"/>
      <c r="CN280" s="220"/>
      <c r="CO280" s="221"/>
      <c r="CP280" s="221"/>
      <c r="CQ280" s="220"/>
      <c r="CR280" s="220"/>
      <c r="CS280" s="220"/>
      <c r="CT280" s="221"/>
      <c r="CU280" s="221"/>
      <c r="CW280" s="219"/>
      <c r="CX280" s="221"/>
      <c r="CY280" s="219"/>
      <c r="CZ280" s="219"/>
      <c r="DA280" s="225"/>
      <c r="DB280" s="226"/>
      <c r="DC280" s="225">
        <f t="shared" si="121"/>
        <v>28.832999999999998</v>
      </c>
    </row>
    <row r="281" spans="9:107" ht="14.4" x14ac:dyDescent="0.3">
      <c r="I281" s="168"/>
      <c r="K281" s="168"/>
      <c r="L281" s="168"/>
      <c r="M281" s="168"/>
      <c r="N281" s="168"/>
      <c r="O281" s="168"/>
      <c r="P281" s="168"/>
      <c r="Q281" s="168"/>
      <c r="S281" s="168"/>
      <c r="T281" s="168"/>
      <c r="X281" s="251"/>
      <c r="Z281" s="168"/>
      <c r="AA281" s="252"/>
      <c r="AC281" s="168"/>
      <c r="AG281" s="137" t="str">
        <f t="shared" ca="1" si="114"/>
        <v/>
      </c>
      <c r="AL281" s="137">
        <f t="shared" ca="1" si="118"/>
        <v>0</v>
      </c>
      <c r="AM281" s="168">
        <v>7.6999999999999999E-2</v>
      </c>
      <c r="AN281" s="137">
        <f t="shared" ca="1" si="122"/>
        <v>0</v>
      </c>
      <c r="AO281" s="137">
        <f t="shared" ca="1" si="122"/>
        <v>0</v>
      </c>
      <c r="AP281" s="137">
        <f t="shared" ca="1" si="122"/>
        <v>0</v>
      </c>
      <c r="AQ281" s="137">
        <f t="shared" ca="1" si="122"/>
        <v>0</v>
      </c>
      <c r="AR281" s="137">
        <f t="shared" ca="1" si="122"/>
        <v>0</v>
      </c>
      <c r="AS281" s="137">
        <f t="shared" ca="1" si="122"/>
        <v>0</v>
      </c>
      <c r="AT281" s="137">
        <f t="shared" ca="1" si="122"/>
        <v>0</v>
      </c>
      <c r="AU281" s="137">
        <f t="shared" ca="1" si="122"/>
        <v>0</v>
      </c>
      <c r="AV281" s="137">
        <f t="shared" ca="1" si="122"/>
        <v>0</v>
      </c>
      <c r="AW281" s="137">
        <f t="shared" ca="1" si="122"/>
        <v>0</v>
      </c>
      <c r="AX281" s="137">
        <f t="shared" ca="1" si="122"/>
        <v>0</v>
      </c>
      <c r="AZ281" s="137">
        <f t="shared" ca="1" si="119"/>
        <v>0</v>
      </c>
      <c r="BA281" s="137">
        <f t="shared" ca="1" si="119"/>
        <v>0</v>
      </c>
      <c r="BB281" s="137">
        <f t="shared" ca="1" si="119"/>
        <v>0</v>
      </c>
      <c r="BC281" s="137">
        <f t="shared" ca="1" si="117"/>
        <v>0</v>
      </c>
      <c r="BE281" s="137">
        <f t="shared" ca="1" si="116"/>
        <v>0</v>
      </c>
      <c r="BF281" s="137">
        <f t="shared" ca="1" si="116"/>
        <v>0</v>
      </c>
      <c r="BH281" s="137">
        <f t="shared" ca="1" si="120"/>
        <v>0</v>
      </c>
      <c r="BK281" s="243"/>
      <c r="BL281" s="243"/>
      <c r="BM281" s="244"/>
      <c r="BO281" s="220"/>
      <c r="BP281" s="220"/>
      <c r="BQ281" s="220"/>
      <c r="BR281" s="221"/>
      <c r="BS281" s="221"/>
      <c r="BT281" s="220"/>
      <c r="BU281" s="220"/>
      <c r="BV281" s="220"/>
      <c r="BW281" s="221"/>
      <c r="BX281" s="221"/>
      <c r="BY281" s="220"/>
      <c r="BZ281" s="220"/>
      <c r="CA281" s="220"/>
      <c r="CB281" s="221"/>
      <c r="CC281" s="221"/>
      <c r="CD281" s="220"/>
      <c r="CE281" s="220"/>
      <c r="CF281" s="220"/>
      <c r="CG281" s="221"/>
      <c r="CH281" s="221"/>
      <c r="CI281" s="223"/>
      <c r="CJ281" s="223"/>
      <c r="CK281" s="223"/>
      <c r="CL281" s="220"/>
      <c r="CM281" s="220"/>
      <c r="CN281" s="220"/>
      <c r="CO281" s="221"/>
      <c r="CP281" s="221"/>
      <c r="CQ281" s="220"/>
      <c r="CR281" s="220"/>
      <c r="CS281" s="220"/>
      <c r="CT281" s="221"/>
      <c r="CU281" s="221"/>
      <c r="CW281" s="219"/>
      <c r="CX281" s="221"/>
      <c r="CY281" s="219"/>
      <c r="CZ281" s="219"/>
      <c r="DA281" s="225"/>
      <c r="DB281" s="226"/>
      <c r="DC281" s="225">
        <f t="shared" si="121"/>
        <v>28.832999999999998</v>
      </c>
    </row>
    <row r="282" spans="9:107" ht="14.4" x14ac:dyDescent="0.3">
      <c r="I282" s="168"/>
      <c r="K282" s="168"/>
      <c r="L282" s="168"/>
      <c r="M282" s="168"/>
      <c r="N282" s="168"/>
      <c r="O282" s="168"/>
      <c r="P282" s="168"/>
      <c r="Q282" s="168"/>
      <c r="S282" s="168"/>
      <c r="T282" s="168"/>
      <c r="X282" s="251"/>
      <c r="Z282" s="168"/>
      <c r="AA282" s="252"/>
      <c r="AC282" s="168"/>
      <c r="AG282" s="137" t="str">
        <f t="shared" ca="1" si="114"/>
        <v/>
      </c>
      <c r="AL282" s="137">
        <f t="shared" ca="1" si="118"/>
        <v>0</v>
      </c>
      <c r="AM282" s="168">
        <v>0.13800000000000001</v>
      </c>
      <c r="AN282" s="137">
        <f t="shared" ca="1" si="122"/>
        <v>0</v>
      </c>
      <c r="AO282" s="137">
        <f t="shared" ca="1" si="122"/>
        <v>0</v>
      </c>
      <c r="AP282" s="137">
        <f t="shared" ca="1" si="122"/>
        <v>0</v>
      </c>
      <c r="AQ282" s="137">
        <f t="shared" ca="1" si="122"/>
        <v>0</v>
      </c>
      <c r="AR282" s="137">
        <f t="shared" ca="1" si="122"/>
        <v>0</v>
      </c>
      <c r="AS282" s="137">
        <f t="shared" ca="1" si="122"/>
        <v>0</v>
      </c>
      <c r="AT282" s="137">
        <f t="shared" ca="1" si="122"/>
        <v>0</v>
      </c>
      <c r="AU282" s="137">
        <f t="shared" ca="1" si="122"/>
        <v>0</v>
      </c>
      <c r="AV282" s="137">
        <f t="shared" ca="1" si="122"/>
        <v>0</v>
      </c>
      <c r="AW282" s="137">
        <f t="shared" ca="1" si="122"/>
        <v>0</v>
      </c>
      <c r="AX282" s="137">
        <f t="shared" ca="1" si="122"/>
        <v>0</v>
      </c>
      <c r="AZ282" s="137">
        <f t="shared" ca="1" si="119"/>
        <v>0</v>
      </c>
      <c r="BA282" s="137">
        <f t="shared" ca="1" si="119"/>
        <v>0</v>
      </c>
      <c r="BB282" s="137">
        <f t="shared" ca="1" si="119"/>
        <v>0</v>
      </c>
      <c r="BC282" s="137">
        <f t="shared" ca="1" si="117"/>
        <v>0</v>
      </c>
      <c r="BE282" s="137">
        <f t="shared" ca="1" si="116"/>
        <v>0</v>
      </c>
      <c r="BF282" s="137">
        <f t="shared" ca="1" si="116"/>
        <v>0</v>
      </c>
      <c r="BH282" s="137">
        <f t="shared" ca="1" si="120"/>
        <v>0</v>
      </c>
      <c r="BK282" s="243"/>
      <c r="BL282" s="243"/>
      <c r="BM282" s="244"/>
      <c r="BO282" s="220"/>
      <c r="BP282" s="220"/>
      <c r="BQ282" s="220"/>
      <c r="BR282" s="221"/>
      <c r="BS282" s="221"/>
      <c r="BT282" s="220"/>
      <c r="BU282" s="220"/>
      <c r="BV282" s="220"/>
      <c r="BW282" s="221"/>
      <c r="BX282" s="221"/>
      <c r="BY282" s="220"/>
      <c r="BZ282" s="220"/>
      <c r="CA282" s="220"/>
      <c r="CB282" s="221"/>
      <c r="CC282" s="221"/>
      <c r="CD282" s="220"/>
      <c r="CE282" s="220"/>
      <c r="CF282" s="220"/>
      <c r="CG282" s="221"/>
      <c r="CH282" s="221"/>
      <c r="CI282" s="223"/>
      <c r="CJ282" s="223"/>
      <c r="CK282" s="223"/>
      <c r="CL282" s="220"/>
      <c r="CM282" s="220"/>
      <c r="CN282" s="220"/>
      <c r="CO282" s="221"/>
      <c r="CP282" s="221"/>
      <c r="CQ282" s="220"/>
      <c r="CR282" s="220"/>
      <c r="CS282" s="220"/>
      <c r="CT282" s="221"/>
      <c r="CU282" s="221"/>
      <c r="CW282" s="219"/>
      <c r="CX282" s="221"/>
      <c r="CY282" s="219"/>
      <c r="CZ282" s="219"/>
      <c r="DA282" s="225"/>
      <c r="DB282" s="226"/>
      <c r="DC282" s="225">
        <f t="shared" si="121"/>
        <v>28.832999999999998</v>
      </c>
    </row>
    <row r="283" spans="9:107" ht="14.4" x14ac:dyDescent="0.3">
      <c r="I283" s="168"/>
      <c r="K283" s="168"/>
      <c r="L283" s="168"/>
      <c r="M283" s="168"/>
      <c r="N283" s="168"/>
      <c r="O283" s="168"/>
      <c r="P283" s="168"/>
      <c r="Q283" s="168"/>
      <c r="S283" s="168"/>
      <c r="T283" s="168"/>
      <c r="X283" s="251"/>
      <c r="Z283" s="168"/>
      <c r="AA283" s="252"/>
      <c r="AC283" s="168"/>
      <c r="AG283" s="137" t="str">
        <f t="shared" ca="1" si="114"/>
        <v/>
      </c>
      <c r="AL283" s="137">
        <f t="shared" ca="1" si="118"/>
        <v>0</v>
      </c>
      <c r="AM283" s="168">
        <v>4.7E-2</v>
      </c>
      <c r="AN283" s="137">
        <f t="shared" ca="1" si="122"/>
        <v>0</v>
      </c>
      <c r="AO283" s="137">
        <f t="shared" ca="1" si="122"/>
        <v>0</v>
      </c>
      <c r="AP283" s="137">
        <f t="shared" ca="1" si="122"/>
        <v>0</v>
      </c>
      <c r="AQ283" s="137">
        <f t="shared" ca="1" si="122"/>
        <v>0</v>
      </c>
      <c r="AR283" s="137">
        <f t="shared" ca="1" si="122"/>
        <v>0</v>
      </c>
      <c r="AS283" s="137">
        <f t="shared" ca="1" si="122"/>
        <v>0</v>
      </c>
      <c r="AT283" s="137">
        <f t="shared" ca="1" si="122"/>
        <v>0</v>
      </c>
      <c r="AU283" s="137">
        <f t="shared" ca="1" si="122"/>
        <v>0</v>
      </c>
      <c r="AV283" s="137">
        <f t="shared" ca="1" si="122"/>
        <v>0</v>
      </c>
      <c r="AW283" s="137">
        <f t="shared" ca="1" si="122"/>
        <v>0</v>
      </c>
      <c r="AX283" s="137">
        <f t="shared" ca="1" si="122"/>
        <v>0</v>
      </c>
      <c r="AZ283" s="137">
        <f t="shared" ca="1" si="119"/>
        <v>0</v>
      </c>
      <c r="BA283" s="137">
        <f t="shared" ca="1" si="119"/>
        <v>0</v>
      </c>
      <c r="BB283" s="137">
        <f t="shared" ca="1" si="119"/>
        <v>0</v>
      </c>
      <c r="BC283" s="137">
        <f t="shared" ca="1" si="117"/>
        <v>0</v>
      </c>
      <c r="BE283" s="137">
        <f t="shared" ca="1" si="116"/>
        <v>0</v>
      </c>
      <c r="BF283" s="137">
        <f t="shared" ca="1" si="116"/>
        <v>0</v>
      </c>
      <c r="BH283" s="137">
        <f t="shared" ca="1" si="120"/>
        <v>0</v>
      </c>
      <c r="BK283" s="243"/>
      <c r="BL283" s="243"/>
      <c r="BM283" s="244"/>
      <c r="BO283" s="220"/>
      <c r="BP283" s="220"/>
      <c r="BQ283" s="220"/>
      <c r="BR283" s="221"/>
      <c r="BS283" s="221"/>
      <c r="BT283" s="220"/>
      <c r="BU283" s="220"/>
      <c r="BV283" s="220"/>
      <c r="BW283" s="221"/>
      <c r="BX283" s="221"/>
      <c r="BY283" s="220"/>
      <c r="BZ283" s="220"/>
      <c r="CA283" s="220"/>
      <c r="CB283" s="221"/>
      <c r="CC283" s="221"/>
      <c r="CD283" s="220"/>
      <c r="CE283" s="220"/>
      <c r="CF283" s="220"/>
      <c r="CG283" s="221"/>
      <c r="CH283" s="221"/>
      <c r="CI283" s="223"/>
      <c r="CJ283" s="223"/>
      <c r="CK283" s="223"/>
      <c r="CL283" s="220"/>
      <c r="CM283" s="220"/>
      <c r="CN283" s="220"/>
      <c r="CO283" s="221"/>
      <c r="CP283" s="221"/>
      <c r="CQ283" s="220"/>
      <c r="CR283" s="220"/>
      <c r="CS283" s="220"/>
      <c r="CT283" s="221"/>
      <c r="CU283" s="221"/>
      <c r="CW283" s="219"/>
      <c r="CX283" s="221"/>
      <c r="CY283" s="219"/>
      <c r="CZ283" s="219"/>
      <c r="DA283" s="225"/>
      <c r="DB283" s="226"/>
      <c r="DC283" s="225">
        <f t="shared" si="121"/>
        <v>28.832999999999998</v>
      </c>
    </row>
    <row r="284" spans="9:107" ht="14.4" x14ac:dyDescent="0.3">
      <c r="I284" s="168"/>
      <c r="K284" s="168"/>
      <c r="L284" s="168"/>
      <c r="M284" s="168"/>
      <c r="N284" s="168"/>
      <c r="O284" s="168"/>
      <c r="P284" s="168"/>
      <c r="Q284" s="168"/>
      <c r="S284" s="168"/>
      <c r="T284" s="168"/>
      <c r="X284" s="251"/>
      <c r="Z284" s="168"/>
      <c r="AA284" s="252"/>
      <c r="AC284" s="168"/>
      <c r="AG284" s="137" t="str">
        <f t="shared" ca="1" si="114"/>
        <v/>
      </c>
      <c r="AL284" s="137">
        <f t="shared" ca="1" si="118"/>
        <v>0</v>
      </c>
      <c r="AM284" s="168">
        <v>0.01</v>
      </c>
      <c r="AN284" s="137">
        <f t="shared" ca="1" si="122"/>
        <v>0</v>
      </c>
      <c r="AO284" s="137">
        <f t="shared" ca="1" si="122"/>
        <v>0</v>
      </c>
      <c r="AP284" s="137">
        <f t="shared" ca="1" si="122"/>
        <v>0</v>
      </c>
      <c r="AQ284" s="137">
        <f t="shared" ca="1" si="122"/>
        <v>0</v>
      </c>
      <c r="AR284" s="137">
        <f t="shared" ca="1" si="122"/>
        <v>0</v>
      </c>
      <c r="AS284" s="137">
        <f t="shared" ca="1" si="122"/>
        <v>0</v>
      </c>
      <c r="AT284" s="137">
        <f t="shared" ca="1" si="122"/>
        <v>0</v>
      </c>
      <c r="AU284" s="137">
        <f t="shared" ca="1" si="122"/>
        <v>0</v>
      </c>
      <c r="AV284" s="137">
        <f t="shared" ca="1" si="122"/>
        <v>0</v>
      </c>
      <c r="AW284" s="137">
        <f t="shared" ca="1" si="122"/>
        <v>0</v>
      </c>
      <c r="AX284" s="137">
        <f t="shared" ca="1" si="122"/>
        <v>0</v>
      </c>
      <c r="AZ284" s="137">
        <f t="shared" ca="1" si="119"/>
        <v>0</v>
      </c>
      <c r="BA284" s="137">
        <f t="shared" ca="1" si="119"/>
        <v>0</v>
      </c>
      <c r="BB284" s="137">
        <f t="shared" ca="1" si="119"/>
        <v>0</v>
      </c>
      <c r="BC284" s="137">
        <f t="shared" ca="1" si="117"/>
        <v>0</v>
      </c>
      <c r="BE284" s="137">
        <f t="shared" ca="1" si="116"/>
        <v>0</v>
      </c>
      <c r="BF284" s="137">
        <f t="shared" ca="1" si="116"/>
        <v>0</v>
      </c>
      <c r="BH284" s="137">
        <f t="shared" ca="1" si="120"/>
        <v>0</v>
      </c>
      <c r="BK284" s="243"/>
      <c r="BL284" s="243"/>
      <c r="BM284" s="244"/>
      <c r="BN284" s="231"/>
      <c r="BO284" s="220"/>
      <c r="BP284" s="220"/>
      <c r="BQ284" s="220"/>
      <c r="BR284" s="221"/>
      <c r="BS284" s="221"/>
      <c r="BT284" s="220"/>
      <c r="BU284" s="220"/>
      <c r="BV284" s="220"/>
      <c r="BW284" s="221"/>
      <c r="BX284" s="221"/>
      <c r="BY284" s="220"/>
      <c r="BZ284" s="220"/>
      <c r="CA284" s="220"/>
      <c r="CB284" s="221"/>
      <c r="CC284" s="221"/>
      <c r="CD284" s="220"/>
      <c r="CE284" s="220"/>
      <c r="CF284" s="220"/>
      <c r="CG284" s="221"/>
      <c r="CH284" s="221"/>
      <c r="CI284" s="223"/>
      <c r="CJ284" s="223"/>
      <c r="CK284" s="223"/>
      <c r="CL284" s="220"/>
      <c r="CM284" s="220"/>
      <c r="CN284" s="220"/>
      <c r="CO284" s="221"/>
      <c r="CP284" s="221"/>
      <c r="CQ284" s="220"/>
      <c r="CR284" s="220"/>
      <c r="CS284" s="220"/>
      <c r="CT284" s="221"/>
      <c r="CU284" s="221"/>
      <c r="CW284" s="219"/>
      <c r="CX284" s="221"/>
      <c r="CY284" s="219"/>
      <c r="CZ284" s="219"/>
      <c r="DA284" s="225"/>
      <c r="DB284" s="226"/>
      <c r="DC284" s="225">
        <f t="shared" si="121"/>
        <v>28.832999999999998</v>
      </c>
    </row>
    <row r="285" spans="9:107" ht="14.4" x14ac:dyDescent="0.3">
      <c r="I285" s="168"/>
      <c r="K285" s="168"/>
      <c r="L285" s="168"/>
      <c r="M285" s="168"/>
      <c r="N285" s="168"/>
      <c r="O285" s="168"/>
      <c r="P285" s="168"/>
      <c r="Q285" s="168"/>
      <c r="S285" s="168"/>
      <c r="T285" s="168"/>
      <c r="X285" s="251"/>
      <c r="Z285" s="168"/>
      <c r="AA285" s="252"/>
      <c r="AC285" s="168"/>
      <c r="AG285" s="137" t="str">
        <f t="shared" ca="1" si="114"/>
        <v/>
      </c>
      <c r="AL285" s="137">
        <f t="shared" ca="1" si="118"/>
        <v>0</v>
      </c>
      <c r="AM285" s="168">
        <v>3.0000000000000001E-3</v>
      </c>
      <c r="AN285" s="137">
        <f t="shared" ca="1" si="122"/>
        <v>0</v>
      </c>
      <c r="AO285" s="137">
        <f t="shared" ca="1" si="122"/>
        <v>0</v>
      </c>
      <c r="AP285" s="137">
        <f t="shared" ca="1" si="122"/>
        <v>0</v>
      </c>
      <c r="AQ285" s="137">
        <f t="shared" ca="1" si="122"/>
        <v>0</v>
      </c>
      <c r="AR285" s="137">
        <f t="shared" ca="1" si="122"/>
        <v>0</v>
      </c>
      <c r="AS285" s="137">
        <f t="shared" ca="1" si="122"/>
        <v>0</v>
      </c>
      <c r="AT285" s="137">
        <f t="shared" ca="1" si="122"/>
        <v>0</v>
      </c>
      <c r="AU285" s="137">
        <f t="shared" ca="1" si="122"/>
        <v>0</v>
      </c>
      <c r="AV285" s="137">
        <f t="shared" ca="1" si="122"/>
        <v>0</v>
      </c>
      <c r="AW285" s="137">
        <f t="shared" ca="1" si="122"/>
        <v>0</v>
      </c>
      <c r="AX285" s="137">
        <f t="shared" ca="1" si="122"/>
        <v>0</v>
      </c>
      <c r="AZ285" s="137">
        <f t="shared" ca="1" si="119"/>
        <v>0</v>
      </c>
      <c r="BA285" s="137">
        <f t="shared" ca="1" si="119"/>
        <v>0</v>
      </c>
      <c r="BB285" s="137">
        <f t="shared" ca="1" si="119"/>
        <v>0</v>
      </c>
      <c r="BC285" s="137">
        <f t="shared" ca="1" si="117"/>
        <v>0</v>
      </c>
      <c r="BE285" s="137">
        <f t="shared" ca="1" si="116"/>
        <v>0</v>
      </c>
      <c r="BF285" s="137">
        <f t="shared" ca="1" si="116"/>
        <v>0</v>
      </c>
      <c r="BH285" s="137">
        <f t="shared" ca="1" si="120"/>
        <v>0</v>
      </c>
      <c r="BK285" s="243"/>
      <c r="BL285" s="243"/>
      <c r="BM285" s="244"/>
      <c r="BN285" s="231"/>
      <c r="BO285" s="220"/>
      <c r="BP285" s="220"/>
      <c r="BQ285" s="220"/>
      <c r="BR285" s="221"/>
      <c r="BS285" s="221"/>
      <c r="BT285" s="220"/>
      <c r="BU285" s="220"/>
      <c r="BV285" s="220"/>
      <c r="BW285" s="221"/>
      <c r="BX285" s="221"/>
      <c r="BY285" s="220"/>
      <c r="BZ285" s="220"/>
      <c r="CA285" s="220"/>
      <c r="CB285" s="221"/>
      <c r="CC285" s="221"/>
      <c r="CD285" s="220"/>
      <c r="CE285" s="220"/>
      <c r="CF285" s="220"/>
      <c r="CG285" s="221"/>
      <c r="CH285" s="221"/>
      <c r="CI285" s="223"/>
      <c r="CJ285" s="223"/>
      <c r="CK285" s="223"/>
      <c r="CL285" s="220"/>
      <c r="CM285" s="220"/>
      <c r="CN285" s="220"/>
      <c r="CO285" s="221"/>
      <c r="CP285" s="221"/>
      <c r="CQ285" s="220"/>
      <c r="CR285" s="220"/>
      <c r="CS285" s="220"/>
      <c r="CT285" s="221"/>
      <c r="CU285" s="221"/>
      <c r="CW285" s="219"/>
      <c r="CX285" s="221"/>
      <c r="CY285" s="219"/>
      <c r="CZ285" s="219"/>
      <c r="DA285" s="225"/>
      <c r="DB285" s="226"/>
      <c r="DC285" s="225">
        <f t="shared" si="121"/>
        <v>28.832999999999998</v>
      </c>
    </row>
    <row r="286" spans="9:107" ht="14.4" x14ac:dyDescent="0.3">
      <c r="I286" s="168"/>
      <c r="K286" s="168"/>
      <c r="L286" s="168"/>
      <c r="M286" s="168"/>
      <c r="N286" s="168"/>
      <c r="O286" s="168"/>
      <c r="P286" s="168"/>
      <c r="Q286" s="168"/>
      <c r="S286" s="168"/>
      <c r="T286" s="168"/>
      <c r="X286" s="251"/>
      <c r="Z286" s="168"/>
      <c r="AA286" s="252"/>
      <c r="AC286" s="168"/>
      <c r="AG286" s="137" t="str">
        <f t="shared" ca="1" si="114"/>
        <v/>
      </c>
      <c r="AL286" s="137">
        <f t="shared" ca="1" si="118"/>
        <v>0</v>
      </c>
      <c r="AM286" s="168">
        <v>2E-3</v>
      </c>
      <c r="AN286" s="137">
        <f t="shared" ca="1" si="122"/>
        <v>0</v>
      </c>
      <c r="AO286" s="137">
        <f t="shared" ca="1" si="122"/>
        <v>0</v>
      </c>
      <c r="AP286" s="137">
        <f t="shared" ca="1" si="122"/>
        <v>0</v>
      </c>
      <c r="AQ286" s="137">
        <f t="shared" ca="1" si="122"/>
        <v>0</v>
      </c>
      <c r="AR286" s="137">
        <f t="shared" ca="1" si="122"/>
        <v>0</v>
      </c>
      <c r="AS286" s="137">
        <f t="shared" ca="1" si="122"/>
        <v>0</v>
      </c>
      <c r="AT286" s="137">
        <f t="shared" ca="1" si="122"/>
        <v>0</v>
      </c>
      <c r="AU286" s="137">
        <f t="shared" ca="1" si="122"/>
        <v>0</v>
      </c>
      <c r="AV286" s="137">
        <f t="shared" ca="1" si="122"/>
        <v>0</v>
      </c>
      <c r="AW286" s="137">
        <f t="shared" ca="1" si="122"/>
        <v>0</v>
      </c>
      <c r="AX286" s="137">
        <f t="shared" ca="1" si="122"/>
        <v>0</v>
      </c>
      <c r="AZ286" s="137">
        <f t="shared" ca="1" si="119"/>
        <v>0</v>
      </c>
      <c r="BA286" s="137">
        <f t="shared" ca="1" si="119"/>
        <v>0</v>
      </c>
      <c r="BB286" s="137">
        <f t="shared" ca="1" si="119"/>
        <v>0</v>
      </c>
      <c r="BC286" s="137">
        <f t="shared" ca="1" si="117"/>
        <v>0</v>
      </c>
      <c r="BE286" s="137">
        <f t="shared" ca="1" si="116"/>
        <v>0</v>
      </c>
      <c r="BF286" s="137">
        <f t="shared" ca="1" si="116"/>
        <v>0</v>
      </c>
      <c r="BH286" s="137">
        <f t="shared" ca="1" si="120"/>
        <v>0</v>
      </c>
      <c r="BK286" s="243"/>
      <c r="BL286" s="243"/>
      <c r="BM286" s="244"/>
      <c r="BO286" s="220"/>
      <c r="BP286" s="220"/>
      <c r="BQ286" s="220"/>
      <c r="BR286" s="221"/>
      <c r="BS286" s="221"/>
      <c r="BT286" s="220"/>
      <c r="BU286" s="220"/>
      <c r="BV286" s="220"/>
      <c r="BW286" s="221"/>
      <c r="BX286" s="221"/>
      <c r="BY286" s="220"/>
      <c r="BZ286" s="220"/>
      <c r="CA286" s="220"/>
      <c r="CB286" s="221"/>
      <c r="CC286" s="221"/>
      <c r="CD286" s="220"/>
      <c r="CE286" s="220"/>
      <c r="CF286" s="220"/>
      <c r="CG286" s="221"/>
      <c r="CH286" s="221"/>
      <c r="CI286" s="223"/>
      <c r="CJ286" s="223"/>
      <c r="CK286" s="223"/>
      <c r="CL286" s="220"/>
      <c r="CM286" s="220"/>
      <c r="CN286" s="220"/>
      <c r="CO286" s="221"/>
      <c r="CP286" s="221"/>
      <c r="CQ286" s="220"/>
      <c r="CR286" s="220"/>
      <c r="CS286" s="220"/>
      <c r="CT286" s="221"/>
      <c r="CU286" s="221"/>
      <c r="CW286" s="219"/>
      <c r="CX286" s="221"/>
      <c r="CY286" s="219"/>
      <c r="CZ286" s="219"/>
      <c r="DA286" s="225"/>
      <c r="DB286" s="226"/>
      <c r="DC286" s="225">
        <f t="shared" si="121"/>
        <v>28.832999999999998</v>
      </c>
    </row>
    <row r="287" spans="9:107" ht="14.4" x14ac:dyDescent="0.3">
      <c r="I287" s="168"/>
      <c r="K287" s="168"/>
      <c r="L287" s="168"/>
      <c r="M287" s="168"/>
      <c r="N287" s="168"/>
      <c r="O287" s="168"/>
      <c r="P287" s="168"/>
      <c r="Q287" s="168"/>
      <c r="S287" s="168"/>
      <c r="T287" s="168"/>
      <c r="X287" s="251"/>
      <c r="Z287" s="168"/>
      <c r="AA287" s="252"/>
      <c r="AC287" s="168"/>
      <c r="AG287" s="137" t="str">
        <f t="shared" ca="1" si="114"/>
        <v/>
      </c>
      <c r="AL287" s="137">
        <f t="shared" ca="1" si="118"/>
        <v>0</v>
      </c>
      <c r="AM287" s="168">
        <v>1.0999999999999999E-2</v>
      </c>
      <c r="AN287" s="137">
        <f t="shared" ca="1" si="122"/>
        <v>0</v>
      </c>
      <c r="AO287" s="137">
        <f t="shared" ca="1" si="122"/>
        <v>0</v>
      </c>
      <c r="AP287" s="137">
        <f t="shared" ca="1" si="122"/>
        <v>0</v>
      </c>
      <c r="AQ287" s="137">
        <f t="shared" ca="1" si="122"/>
        <v>0</v>
      </c>
      <c r="AR287" s="137">
        <f t="shared" ca="1" si="122"/>
        <v>0</v>
      </c>
      <c r="AS287" s="137">
        <f t="shared" ca="1" si="122"/>
        <v>0</v>
      </c>
      <c r="AT287" s="137">
        <f t="shared" ca="1" si="122"/>
        <v>0</v>
      </c>
      <c r="AU287" s="137">
        <f t="shared" ca="1" si="122"/>
        <v>0</v>
      </c>
      <c r="AV287" s="137">
        <f t="shared" ca="1" si="122"/>
        <v>0</v>
      </c>
      <c r="AW287" s="137">
        <f t="shared" ca="1" si="122"/>
        <v>0</v>
      </c>
      <c r="AX287" s="137">
        <f t="shared" ca="1" si="122"/>
        <v>0</v>
      </c>
      <c r="AZ287" s="137">
        <f t="shared" ca="1" si="119"/>
        <v>0</v>
      </c>
      <c r="BA287" s="137">
        <f t="shared" ca="1" si="119"/>
        <v>0</v>
      </c>
      <c r="BB287" s="137">
        <f t="shared" ca="1" si="119"/>
        <v>0</v>
      </c>
      <c r="BC287" s="137">
        <f t="shared" ca="1" si="117"/>
        <v>0</v>
      </c>
      <c r="BE287" s="137">
        <f t="shared" ca="1" si="116"/>
        <v>0</v>
      </c>
      <c r="BF287" s="137">
        <f t="shared" ca="1" si="116"/>
        <v>0</v>
      </c>
      <c r="BH287" s="137">
        <f t="shared" ca="1" si="120"/>
        <v>0</v>
      </c>
      <c r="BK287" s="243"/>
      <c r="BL287" s="243"/>
      <c r="BM287" s="244"/>
      <c r="BO287" s="220"/>
      <c r="BP287" s="220"/>
      <c r="BQ287" s="220"/>
      <c r="BR287" s="221"/>
      <c r="BS287" s="221"/>
      <c r="BT287" s="220"/>
      <c r="BU287" s="220"/>
      <c r="BV287" s="220"/>
      <c r="BW287" s="221"/>
      <c r="BX287" s="221"/>
      <c r="BY287" s="220"/>
      <c r="BZ287" s="220"/>
      <c r="CA287" s="220"/>
      <c r="CB287" s="221"/>
      <c r="CC287" s="221"/>
      <c r="CD287" s="220"/>
      <c r="CE287" s="220"/>
      <c r="CF287" s="220"/>
      <c r="CG287" s="221"/>
      <c r="CH287" s="221"/>
      <c r="CI287" s="223"/>
      <c r="CJ287" s="223"/>
      <c r="CK287" s="223"/>
      <c r="CL287" s="220"/>
      <c r="CM287" s="220"/>
      <c r="CN287" s="220"/>
      <c r="CO287" s="221"/>
      <c r="CP287" s="221"/>
      <c r="CQ287" s="220"/>
      <c r="CR287" s="220"/>
      <c r="CS287" s="220"/>
      <c r="CT287" s="221"/>
      <c r="CU287" s="221"/>
      <c r="CW287" s="219"/>
      <c r="CX287" s="221"/>
      <c r="CY287" s="219"/>
      <c r="CZ287" s="219"/>
      <c r="DA287" s="225"/>
      <c r="DB287" s="226"/>
      <c r="DC287" s="225">
        <f t="shared" si="121"/>
        <v>28.832999999999998</v>
      </c>
    </row>
    <row r="288" spans="9:107" ht="14.4" x14ac:dyDescent="0.3">
      <c r="I288" s="168"/>
      <c r="K288" s="168"/>
      <c r="L288" s="168"/>
      <c r="M288" s="168"/>
      <c r="N288" s="168"/>
      <c r="O288" s="168"/>
      <c r="P288" s="168"/>
      <c r="Q288" s="168"/>
      <c r="S288" s="168"/>
      <c r="T288" s="168"/>
      <c r="X288" s="251"/>
      <c r="Z288" s="168"/>
      <c r="AA288" s="252"/>
      <c r="AC288" s="168"/>
      <c r="AG288" s="137" t="str">
        <f t="shared" ca="1" si="114"/>
        <v/>
      </c>
      <c r="AL288" s="137">
        <f t="shared" ca="1" si="118"/>
        <v>0</v>
      </c>
      <c r="AM288" s="168">
        <v>1.4E-2</v>
      </c>
      <c r="AN288" s="137">
        <f t="shared" ca="1" si="122"/>
        <v>0</v>
      </c>
      <c r="AO288" s="137">
        <f t="shared" ca="1" si="122"/>
        <v>0</v>
      </c>
      <c r="AP288" s="137">
        <f t="shared" ca="1" si="122"/>
        <v>0</v>
      </c>
      <c r="AQ288" s="137">
        <f t="shared" ca="1" si="122"/>
        <v>0</v>
      </c>
      <c r="AR288" s="137">
        <f t="shared" ca="1" si="122"/>
        <v>0</v>
      </c>
      <c r="AS288" s="137">
        <f t="shared" ca="1" si="122"/>
        <v>0</v>
      </c>
      <c r="AT288" s="137">
        <f t="shared" ca="1" si="122"/>
        <v>0</v>
      </c>
      <c r="AU288" s="137">
        <f t="shared" ca="1" si="122"/>
        <v>0</v>
      </c>
      <c r="AV288" s="137">
        <f t="shared" ca="1" si="122"/>
        <v>0</v>
      </c>
      <c r="AW288" s="137">
        <f t="shared" ca="1" si="122"/>
        <v>0</v>
      </c>
      <c r="AX288" s="137">
        <f t="shared" ca="1" si="122"/>
        <v>0</v>
      </c>
      <c r="AZ288" s="137">
        <f t="shared" ca="1" si="119"/>
        <v>0</v>
      </c>
      <c r="BA288" s="137">
        <f t="shared" ca="1" si="119"/>
        <v>0</v>
      </c>
      <c r="BB288" s="137">
        <f t="shared" ca="1" si="119"/>
        <v>0</v>
      </c>
      <c r="BC288" s="137">
        <f t="shared" ca="1" si="117"/>
        <v>0</v>
      </c>
      <c r="BE288" s="137">
        <f t="shared" ca="1" si="116"/>
        <v>0</v>
      </c>
      <c r="BF288" s="137">
        <f t="shared" ca="1" si="116"/>
        <v>0</v>
      </c>
      <c r="BH288" s="137">
        <f t="shared" ca="1" si="120"/>
        <v>0</v>
      </c>
      <c r="BK288" s="243"/>
      <c r="BL288" s="243"/>
      <c r="BM288" s="244"/>
      <c r="BO288" s="220"/>
      <c r="BP288" s="220"/>
      <c r="BQ288" s="220"/>
      <c r="BR288" s="221"/>
      <c r="BS288" s="221"/>
      <c r="BT288" s="220"/>
      <c r="BU288" s="220"/>
      <c r="BV288" s="220"/>
      <c r="BW288" s="221"/>
      <c r="BX288" s="221"/>
      <c r="BY288" s="220"/>
      <c r="BZ288" s="220"/>
      <c r="CA288" s="220"/>
      <c r="CB288" s="221"/>
      <c r="CC288" s="221"/>
      <c r="CD288" s="220"/>
      <c r="CE288" s="220"/>
      <c r="CF288" s="220"/>
      <c r="CG288" s="221"/>
      <c r="CH288" s="221"/>
      <c r="CI288" s="223"/>
      <c r="CJ288" s="223"/>
      <c r="CK288" s="223"/>
      <c r="CL288" s="220"/>
      <c r="CM288" s="220"/>
      <c r="CN288" s="220"/>
      <c r="CO288" s="221"/>
      <c r="CP288" s="221"/>
      <c r="CQ288" s="220"/>
      <c r="CR288" s="220"/>
      <c r="CS288" s="220"/>
      <c r="CT288" s="221"/>
      <c r="CU288" s="221"/>
      <c r="CW288" s="219"/>
      <c r="CX288" s="221"/>
      <c r="CY288" s="219"/>
      <c r="CZ288" s="219"/>
      <c r="DA288" s="225"/>
      <c r="DB288" s="226"/>
      <c r="DC288" s="225">
        <f t="shared" si="121"/>
        <v>28.832999999999998</v>
      </c>
    </row>
    <row r="289" spans="9:107" ht="14.4" x14ac:dyDescent="0.3">
      <c r="I289" s="168"/>
      <c r="K289" s="168"/>
      <c r="L289" s="168"/>
      <c r="M289" s="168"/>
      <c r="N289" s="168"/>
      <c r="O289" s="168"/>
      <c r="P289" s="168"/>
      <c r="Q289" s="168"/>
      <c r="S289" s="168"/>
      <c r="T289" s="168"/>
      <c r="X289" s="251"/>
      <c r="Z289" s="168"/>
      <c r="AA289" s="252"/>
      <c r="AC289" s="168"/>
      <c r="AG289" s="137" t="str">
        <f t="shared" ca="1" si="114"/>
        <v/>
      </c>
      <c r="AL289" s="137">
        <f t="shared" ca="1" si="118"/>
        <v>0</v>
      </c>
      <c r="AM289" s="168">
        <v>6.0000000000000001E-3</v>
      </c>
      <c r="AN289" s="137">
        <f t="shared" ca="1" si="122"/>
        <v>0</v>
      </c>
      <c r="AO289" s="137">
        <f t="shared" ca="1" si="122"/>
        <v>0</v>
      </c>
      <c r="AP289" s="137">
        <f t="shared" ca="1" si="122"/>
        <v>0</v>
      </c>
      <c r="AQ289" s="137">
        <f t="shared" ca="1" si="122"/>
        <v>0</v>
      </c>
      <c r="AR289" s="137">
        <f t="shared" ref="AR289:AX330" ca="1" si="123">ABS(INDIRECT(AR$5&amp;(CELL("row", AR289))))</f>
        <v>0</v>
      </c>
      <c r="AS289" s="137">
        <f t="shared" ca="1" si="123"/>
        <v>0</v>
      </c>
      <c r="AT289" s="137">
        <f t="shared" ca="1" si="123"/>
        <v>0</v>
      </c>
      <c r="AU289" s="137">
        <f t="shared" ca="1" si="123"/>
        <v>0</v>
      </c>
      <c r="AV289" s="137">
        <f t="shared" ca="1" si="123"/>
        <v>0</v>
      </c>
      <c r="AW289" s="137">
        <f t="shared" ca="1" si="123"/>
        <v>0</v>
      </c>
      <c r="AX289" s="137">
        <f t="shared" ca="1" si="123"/>
        <v>0</v>
      </c>
      <c r="AZ289" s="137">
        <f t="shared" ca="1" si="119"/>
        <v>0</v>
      </c>
      <c r="BA289" s="137">
        <f t="shared" ca="1" si="119"/>
        <v>0</v>
      </c>
      <c r="BB289" s="137">
        <f t="shared" ca="1" si="119"/>
        <v>0</v>
      </c>
      <c r="BC289" s="137">
        <f t="shared" ca="1" si="117"/>
        <v>0</v>
      </c>
      <c r="BE289" s="137">
        <f t="shared" ca="1" si="116"/>
        <v>0</v>
      </c>
      <c r="BF289" s="137">
        <f t="shared" ca="1" si="116"/>
        <v>0</v>
      </c>
      <c r="BH289" s="137">
        <f t="shared" ca="1" si="120"/>
        <v>0</v>
      </c>
      <c r="BK289" s="243"/>
      <c r="BL289" s="243"/>
      <c r="BM289" s="244"/>
      <c r="BO289" s="220"/>
      <c r="BP289" s="220"/>
      <c r="BQ289" s="220"/>
      <c r="BR289" s="221"/>
      <c r="BS289" s="221"/>
      <c r="BT289" s="220"/>
      <c r="BU289" s="220"/>
      <c r="BV289" s="220"/>
      <c r="BW289" s="221"/>
      <c r="BX289" s="221"/>
      <c r="BY289" s="220"/>
      <c r="BZ289" s="220"/>
      <c r="CA289" s="220"/>
      <c r="CB289" s="221"/>
      <c r="CC289" s="221"/>
      <c r="CD289" s="220"/>
      <c r="CE289" s="220"/>
      <c r="CF289" s="220"/>
      <c r="CG289" s="221"/>
      <c r="CH289" s="221"/>
      <c r="CI289" s="223"/>
      <c r="CJ289" s="223"/>
      <c r="CK289" s="223"/>
      <c r="CL289" s="220"/>
      <c r="CM289" s="220"/>
      <c r="CN289" s="220"/>
      <c r="CO289" s="221"/>
      <c r="CP289" s="221"/>
      <c r="CQ289" s="220"/>
      <c r="CR289" s="220"/>
      <c r="CS289" s="220"/>
      <c r="CT289" s="221"/>
      <c r="CU289" s="221"/>
      <c r="CW289" s="219"/>
      <c r="CX289" s="221"/>
      <c r="CY289" s="219"/>
      <c r="CZ289" s="219"/>
      <c r="DA289" s="225"/>
      <c r="DB289" s="226"/>
      <c r="DC289" s="225">
        <f t="shared" si="121"/>
        <v>28.832999999999998</v>
      </c>
    </row>
    <row r="290" spans="9:107" ht="14.4" x14ac:dyDescent="0.3">
      <c r="I290" s="168"/>
      <c r="K290" s="168"/>
      <c r="L290" s="168"/>
      <c r="M290" s="168"/>
      <c r="N290" s="168"/>
      <c r="O290" s="168"/>
      <c r="P290" s="168"/>
      <c r="Q290" s="168"/>
      <c r="S290" s="168"/>
      <c r="T290" s="168"/>
      <c r="X290" s="251"/>
      <c r="Z290" s="168"/>
      <c r="AA290" s="252"/>
      <c r="AC290" s="168"/>
      <c r="AG290" s="137" t="str">
        <f t="shared" ca="1" si="114"/>
        <v/>
      </c>
      <c r="AL290" s="137">
        <f t="shared" ca="1" si="118"/>
        <v>0</v>
      </c>
      <c r="AM290" s="168">
        <v>3.0000000000000001E-3</v>
      </c>
      <c r="AN290" s="137">
        <f t="shared" ref="AN290:AU326" ca="1" si="124">ABS(INDIRECT(AN$5&amp;(CELL("row", AN290))))</f>
        <v>0</v>
      </c>
      <c r="AO290" s="137">
        <f t="shared" ca="1" si="124"/>
        <v>0</v>
      </c>
      <c r="AP290" s="137">
        <f t="shared" ca="1" si="124"/>
        <v>0</v>
      </c>
      <c r="AQ290" s="137">
        <f t="shared" ca="1" si="124"/>
        <v>0</v>
      </c>
      <c r="AR290" s="137">
        <f t="shared" ca="1" si="123"/>
        <v>0</v>
      </c>
      <c r="AS290" s="137">
        <f t="shared" ca="1" si="123"/>
        <v>0</v>
      </c>
      <c r="AT290" s="137">
        <f t="shared" ca="1" si="123"/>
        <v>0</v>
      </c>
      <c r="AU290" s="137">
        <f t="shared" ca="1" si="123"/>
        <v>0</v>
      </c>
      <c r="AV290" s="137">
        <f t="shared" ca="1" si="123"/>
        <v>0</v>
      </c>
      <c r="AW290" s="137">
        <f t="shared" ca="1" si="123"/>
        <v>0</v>
      </c>
      <c r="AX290" s="137">
        <f t="shared" ca="1" si="123"/>
        <v>0</v>
      </c>
      <c r="AZ290" s="137">
        <f t="shared" ca="1" si="119"/>
        <v>0</v>
      </c>
      <c r="BA290" s="137">
        <f t="shared" ca="1" si="119"/>
        <v>0</v>
      </c>
      <c r="BB290" s="137">
        <f t="shared" ca="1" si="119"/>
        <v>0</v>
      </c>
      <c r="BC290" s="137">
        <f t="shared" ca="1" si="117"/>
        <v>0</v>
      </c>
      <c r="BE290" s="137">
        <f t="shared" ca="1" si="116"/>
        <v>0</v>
      </c>
      <c r="BF290" s="137">
        <f t="shared" ca="1" si="116"/>
        <v>0</v>
      </c>
      <c r="BH290" s="137">
        <f t="shared" ca="1" si="120"/>
        <v>0</v>
      </c>
      <c r="BK290" s="243"/>
      <c r="BL290" s="243"/>
      <c r="BM290" s="244"/>
      <c r="BO290" s="220"/>
      <c r="BP290" s="220"/>
      <c r="BQ290" s="220"/>
      <c r="BR290" s="221"/>
      <c r="BS290" s="221"/>
      <c r="BT290" s="220"/>
      <c r="BU290" s="220"/>
      <c r="BV290" s="220"/>
      <c r="BW290" s="221"/>
      <c r="BX290" s="221"/>
      <c r="BY290" s="220"/>
      <c r="BZ290" s="220"/>
      <c r="CA290" s="220"/>
      <c r="CB290" s="221"/>
      <c r="CC290" s="221"/>
      <c r="CD290" s="220"/>
      <c r="CE290" s="220"/>
      <c r="CF290" s="220"/>
      <c r="CG290" s="221"/>
      <c r="CH290" s="221"/>
      <c r="CI290" s="223"/>
      <c r="CJ290" s="223"/>
      <c r="CK290" s="223"/>
      <c r="CL290" s="220"/>
      <c r="CM290" s="220"/>
      <c r="CN290" s="220"/>
      <c r="CO290" s="221"/>
      <c r="CP290" s="221"/>
      <c r="CQ290" s="220"/>
      <c r="CR290" s="220"/>
      <c r="CS290" s="220"/>
      <c r="CT290" s="221"/>
      <c r="CU290" s="221"/>
      <c r="CW290" s="219"/>
      <c r="CX290" s="221"/>
      <c r="CY290" s="219"/>
      <c r="CZ290" s="219"/>
      <c r="DA290" s="225"/>
      <c r="DB290" s="226"/>
      <c r="DC290" s="225">
        <f t="shared" si="121"/>
        <v>28.832999999999998</v>
      </c>
    </row>
    <row r="291" spans="9:107" ht="14.4" x14ac:dyDescent="0.3">
      <c r="I291" s="168"/>
      <c r="K291" s="168"/>
      <c r="L291" s="168"/>
      <c r="M291" s="168"/>
      <c r="N291" s="168"/>
      <c r="O291" s="168"/>
      <c r="P291" s="168"/>
      <c r="Q291" s="168"/>
      <c r="S291" s="168"/>
      <c r="T291" s="168"/>
      <c r="X291" s="251"/>
      <c r="Z291" s="168"/>
      <c r="AA291" s="252"/>
      <c r="AC291" s="168"/>
      <c r="AG291" s="137" t="str">
        <f t="shared" ca="1" si="114"/>
        <v/>
      </c>
      <c r="AL291" s="137">
        <f t="shared" ca="1" si="118"/>
        <v>0</v>
      </c>
      <c r="AM291" s="168">
        <v>0.01</v>
      </c>
      <c r="AN291" s="137">
        <f t="shared" ca="1" si="124"/>
        <v>0</v>
      </c>
      <c r="AO291" s="137">
        <f t="shared" ca="1" si="124"/>
        <v>0</v>
      </c>
      <c r="AP291" s="137">
        <f t="shared" ca="1" si="124"/>
        <v>0</v>
      </c>
      <c r="AQ291" s="137">
        <f t="shared" ca="1" si="124"/>
        <v>0</v>
      </c>
      <c r="AR291" s="137">
        <f t="shared" ca="1" si="123"/>
        <v>0</v>
      </c>
      <c r="AS291" s="137">
        <f t="shared" ca="1" si="123"/>
        <v>0</v>
      </c>
      <c r="AT291" s="137">
        <f t="shared" ca="1" si="123"/>
        <v>0</v>
      </c>
      <c r="AU291" s="137">
        <f t="shared" ca="1" si="123"/>
        <v>0</v>
      </c>
      <c r="AV291" s="137">
        <f t="shared" ca="1" si="123"/>
        <v>0</v>
      </c>
      <c r="AW291" s="137">
        <f t="shared" ca="1" si="123"/>
        <v>0</v>
      </c>
      <c r="AX291" s="137">
        <f t="shared" ca="1" si="123"/>
        <v>0</v>
      </c>
      <c r="AZ291" s="137">
        <f t="shared" ca="1" si="119"/>
        <v>0</v>
      </c>
      <c r="BA291" s="137">
        <f t="shared" ca="1" si="119"/>
        <v>0</v>
      </c>
      <c r="BB291" s="137">
        <f t="shared" ca="1" si="119"/>
        <v>0</v>
      </c>
      <c r="BC291" s="137">
        <f t="shared" ca="1" si="117"/>
        <v>0</v>
      </c>
      <c r="BE291" s="137">
        <f t="shared" ca="1" si="116"/>
        <v>0</v>
      </c>
      <c r="BF291" s="137">
        <f t="shared" ca="1" si="116"/>
        <v>0</v>
      </c>
      <c r="BH291" s="137">
        <f t="shared" ca="1" si="120"/>
        <v>0</v>
      </c>
      <c r="BK291" s="243"/>
      <c r="BL291" s="243"/>
      <c r="BM291" s="244"/>
      <c r="BO291" s="220"/>
      <c r="BP291" s="220"/>
      <c r="BQ291" s="220"/>
      <c r="BR291" s="221"/>
      <c r="BS291" s="221"/>
      <c r="BT291" s="220"/>
      <c r="BU291" s="220"/>
      <c r="BV291" s="220"/>
      <c r="BW291" s="221"/>
      <c r="BX291" s="221"/>
      <c r="BY291" s="220"/>
      <c r="BZ291" s="220"/>
      <c r="CA291" s="220"/>
      <c r="CB291" s="221"/>
      <c r="CC291" s="221"/>
      <c r="CD291" s="220"/>
      <c r="CE291" s="220"/>
      <c r="CF291" s="220"/>
      <c r="CG291" s="221"/>
      <c r="CH291" s="221"/>
      <c r="CI291" s="223"/>
      <c r="CJ291" s="223"/>
      <c r="CK291" s="223"/>
      <c r="CL291" s="220"/>
      <c r="CM291" s="220"/>
      <c r="CN291" s="220"/>
      <c r="CO291" s="221"/>
      <c r="CP291" s="221"/>
      <c r="CQ291" s="220"/>
      <c r="CR291" s="220"/>
      <c r="CS291" s="220"/>
      <c r="CT291" s="221"/>
      <c r="CU291" s="221"/>
      <c r="CW291" s="219"/>
      <c r="CX291" s="221"/>
      <c r="CY291" s="219"/>
      <c r="CZ291" s="219"/>
      <c r="DA291" s="225"/>
      <c r="DB291" s="226"/>
      <c r="DC291" s="225">
        <f t="shared" si="121"/>
        <v>28.832999999999998</v>
      </c>
    </row>
    <row r="292" spans="9:107" ht="14.4" x14ac:dyDescent="0.3">
      <c r="I292" s="168"/>
      <c r="K292" s="168"/>
      <c r="L292" s="168"/>
      <c r="M292" s="168"/>
      <c r="N292" s="168"/>
      <c r="O292" s="168"/>
      <c r="P292" s="168"/>
      <c r="Q292" s="168"/>
      <c r="S292" s="168"/>
      <c r="T292" s="168"/>
      <c r="X292" s="251"/>
      <c r="Z292" s="168"/>
      <c r="AA292" s="252"/>
      <c r="AC292" s="168"/>
      <c r="AG292" s="137" t="str">
        <f t="shared" ca="1" si="114"/>
        <v/>
      </c>
      <c r="AL292" s="137">
        <f t="shared" ca="1" si="118"/>
        <v>0</v>
      </c>
      <c r="AM292" s="168">
        <v>3.0000000000000001E-3</v>
      </c>
      <c r="AN292" s="137">
        <f t="shared" ca="1" si="124"/>
        <v>0</v>
      </c>
      <c r="AO292" s="137">
        <f t="shared" ca="1" si="124"/>
        <v>0</v>
      </c>
      <c r="AP292" s="137">
        <f t="shared" ca="1" si="124"/>
        <v>0</v>
      </c>
      <c r="AQ292" s="137">
        <f t="shared" ca="1" si="124"/>
        <v>0</v>
      </c>
      <c r="AR292" s="137">
        <f t="shared" ca="1" si="123"/>
        <v>0</v>
      </c>
      <c r="AS292" s="137">
        <f t="shared" ca="1" si="123"/>
        <v>0</v>
      </c>
      <c r="AT292" s="137">
        <f t="shared" ca="1" si="123"/>
        <v>0</v>
      </c>
      <c r="AU292" s="137">
        <f t="shared" ca="1" si="123"/>
        <v>0</v>
      </c>
      <c r="AV292" s="137">
        <f t="shared" ca="1" si="123"/>
        <v>0</v>
      </c>
      <c r="AW292" s="137">
        <f t="shared" ca="1" si="123"/>
        <v>0</v>
      </c>
      <c r="AX292" s="137">
        <f t="shared" ca="1" si="123"/>
        <v>0</v>
      </c>
      <c r="AZ292" s="137">
        <f t="shared" ca="1" si="119"/>
        <v>0</v>
      </c>
      <c r="BA292" s="137">
        <f t="shared" ca="1" si="119"/>
        <v>0</v>
      </c>
      <c r="BB292" s="137">
        <f t="shared" ca="1" si="119"/>
        <v>0</v>
      </c>
      <c r="BC292" s="137">
        <f t="shared" ca="1" si="117"/>
        <v>0</v>
      </c>
      <c r="BE292" s="137">
        <f t="shared" ca="1" si="116"/>
        <v>0</v>
      </c>
      <c r="BF292" s="137">
        <f t="shared" ca="1" si="116"/>
        <v>0</v>
      </c>
      <c r="BH292" s="137">
        <f t="shared" ca="1" si="120"/>
        <v>0</v>
      </c>
      <c r="BK292" s="243"/>
      <c r="BL292" s="243"/>
      <c r="BM292" s="244"/>
      <c r="BO292" s="220"/>
      <c r="BP292" s="220"/>
      <c r="BQ292" s="220"/>
      <c r="BR292" s="221"/>
      <c r="BS292" s="221"/>
      <c r="BT292" s="220"/>
      <c r="BU292" s="220"/>
      <c r="BV292" s="220"/>
      <c r="BW292" s="221"/>
      <c r="BX292" s="221"/>
      <c r="BY292" s="220"/>
      <c r="BZ292" s="220"/>
      <c r="CA292" s="220"/>
      <c r="CB292" s="221"/>
      <c r="CC292" s="221"/>
      <c r="CD292" s="220"/>
      <c r="CE292" s="220"/>
      <c r="CF292" s="220"/>
      <c r="CG292" s="221"/>
      <c r="CH292" s="221"/>
      <c r="CI292" s="223"/>
      <c r="CJ292" s="223"/>
      <c r="CK292" s="223"/>
      <c r="CL292" s="220"/>
      <c r="CM292" s="220"/>
      <c r="CN292" s="220"/>
      <c r="CO292" s="221"/>
      <c r="CP292" s="221"/>
      <c r="CQ292" s="220"/>
      <c r="CR292" s="220"/>
      <c r="CS292" s="220"/>
      <c r="CT292" s="221"/>
      <c r="CU292" s="221"/>
      <c r="CW292" s="219"/>
      <c r="CX292" s="221"/>
      <c r="CY292" s="219"/>
      <c r="CZ292" s="219"/>
      <c r="DA292" s="225"/>
      <c r="DB292" s="226"/>
      <c r="DC292" s="225">
        <f t="shared" si="121"/>
        <v>28.832999999999998</v>
      </c>
    </row>
    <row r="293" spans="9:107" ht="14.4" x14ac:dyDescent="0.3">
      <c r="I293" s="168"/>
      <c r="K293" s="168"/>
      <c r="L293" s="168"/>
      <c r="M293" s="168"/>
      <c r="N293" s="168"/>
      <c r="O293" s="168"/>
      <c r="P293" s="168"/>
      <c r="Q293" s="168"/>
      <c r="S293" s="168"/>
      <c r="T293" s="168"/>
      <c r="X293" s="251"/>
      <c r="Z293" s="168"/>
      <c r="AA293" s="252"/>
      <c r="AC293" s="168"/>
      <c r="AG293" s="137" t="str">
        <f t="shared" ca="1" si="114"/>
        <v/>
      </c>
      <c r="AL293" s="137">
        <f t="shared" ca="1" si="118"/>
        <v>0</v>
      </c>
      <c r="AM293" s="168">
        <v>5.0000000000000001E-3</v>
      </c>
      <c r="AN293" s="137">
        <f t="shared" ca="1" si="124"/>
        <v>0</v>
      </c>
      <c r="AO293" s="137">
        <f t="shared" ca="1" si="124"/>
        <v>0</v>
      </c>
      <c r="AP293" s="137">
        <f t="shared" ca="1" si="124"/>
        <v>0</v>
      </c>
      <c r="AQ293" s="137">
        <f t="shared" ca="1" si="124"/>
        <v>0</v>
      </c>
      <c r="AR293" s="137">
        <f t="shared" ca="1" si="123"/>
        <v>0</v>
      </c>
      <c r="AS293" s="137">
        <f t="shared" ca="1" si="123"/>
        <v>0</v>
      </c>
      <c r="AT293" s="137">
        <f t="shared" ca="1" si="123"/>
        <v>0</v>
      </c>
      <c r="AU293" s="137">
        <f t="shared" ca="1" si="123"/>
        <v>0</v>
      </c>
      <c r="AV293" s="137">
        <f t="shared" ca="1" si="123"/>
        <v>0</v>
      </c>
      <c r="AW293" s="137">
        <f t="shared" ca="1" si="123"/>
        <v>0</v>
      </c>
      <c r="AX293" s="137">
        <f t="shared" ca="1" si="123"/>
        <v>0</v>
      </c>
      <c r="AZ293" s="137">
        <f t="shared" ca="1" si="119"/>
        <v>0</v>
      </c>
      <c r="BA293" s="137">
        <f t="shared" ca="1" si="119"/>
        <v>0</v>
      </c>
      <c r="BB293" s="137">
        <f t="shared" ca="1" si="119"/>
        <v>0</v>
      </c>
      <c r="BC293" s="137">
        <f t="shared" ca="1" si="117"/>
        <v>0</v>
      </c>
      <c r="BE293" s="137">
        <f t="shared" ca="1" si="116"/>
        <v>0</v>
      </c>
      <c r="BF293" s="137">
        <f t="shared" ca="1" si="116"/>
        <v>0</v>
      </c>
      <c r="BH293" s="137">
        <f t="shared" ca="1" si="120"/>
        <v>0</v>
      </c>
      <c r="BK293" s="243"/>
      <c r="BL293" s="243"/>
      <c r="BM293" s="244"/>
      <c r="BO293" s="220"/>
      <c r="BP293" s="220"/>
      <c r="BQ293" s="220"/>
      <c r="BR293" s="221"/>
      <c r="BS293" s="221"/>
      <c r="BT293" s="220"/>
      <c r="BU293" s="220"/>
      <c r="BV293" s="220"/>
      <c r="BW293" s="221"/>
      <c r="BX293" s="221"/>
      <c r="BY293" s="220"/>
      <c r="BZ293" s="220"/>
      <c r="CA293" s="220"/>
      <c r="CB293" s="221"/>
      <c r="CC293" s="221"/>
      <c r="CD293" s="220"/>
      <c r="CE293" s="220"/>
      <c r="CF293" s="220"/>
      <c r="CG293" s="221"/>
      <c r="CH293" s="221"/>
      <c r="CI293" s="223"/>
      <c r="CJ293" s="223"/>
      <c r="CK293" s="223"/>
      <c r="CL293" s="220"/>
      <c r="CM293" s="220"/>
      <c r="CN293" s="220"/>
      <c r="CO293" s="221"/>
      <c r="CP293" s="221"/>
      <c r="CQ293" s="220"/>
      <c r="CR293" s="220"/>
      <c r="CS293" s="220"/>
      <c r="CT293" s="221"/>
      <c r="CU293" s="221"/>
      <c r="CW293" s="219"/>
      <c r="CX293" s="221"/>
      <c r="CY293" s="219"/>
      <c r="CZ293" s="219"/>
      <c r="DA293" s="225"/>
      <c r="DB293" s="226"/>
      <c r="DC293" s="225">
        <f t="shared" si="121"/>
        <v>28.832999999999998</v>
      </c>
    </row>
    <row r="294" spans="9:107" ht="14.4" x14ac:dyDescent="0.3">
      <c r="I294" s="168"/>
      <c r="K294" s="168"/>
      <c r="L294" s="168"/>
      <c r="M294" s="168"/>
      <c r="N294" s="168"/>
      <c r="O294" s="168"/>
      <c r="P294" s="168"/>
      <c r="Q294" s="168"/>
      <c r="S294" s="168"/>
      <c r="T294" s="168"/>
      <c r="X294" s="251"/>
      <c r="Z294" s="168"/>
      <c r="AA294" s="252"/>
      <c r="AC294" s="168"/>
      <c r="AG294" s="137" t="str">
        <f t="shared" ca="1" si="114"/>
        <v/>
      </c>
      <c r="AL294" s="137">
        <f t="shared" ca="1" si="118"/>
        <v>0</v>
      </c>
      <c r="AM294" s="168">
        <v>7.0000000000000001E-3</v>
      </c>
      <c r="AN294" s="137">
        <f t="shared" ca="1" si="124"/>
        <v>0</v>
      </c>
      <c r="AO294" s="137">
        <f t="shared" ca="1" si="124"/>
        <v>0</v>
      </c>
      <c r="AP294" s="137">
        <f t="shared" ca="1" si="124"/>
        <v>0</v>
      </c>
      <c r="AQ294" s="137">
        <f t="shared" ca="1" si="124"/>
        <v>0</v>
      </c>
      <c r="AR294" s="137">
        <f t="shared" ca="1" si="123"/>
        <v>0</v>
      </c>
      <c r="AS294" s="137">
        <f t="shared" ca="1" si="123"/>
        <v>0</v>
      </c>
      <c r="AT294" s="137">
        <f t="shared" ca="1" si="123"/>
        <v>0</v>
      </c>
      <c r="AU294" s="137">
        <f t="shared" ca="1" si="123"/>
        <v>0</v>
      </c>
      <c r="AV294" s="137">
        <f t="shared" ca="1" si="123"/>
        <v>0</v>
      </c>
      <c r="AW294" s="137">
        <f t="shared" ca="1" si="123"/>
        <v>0</v>
      </c>
      <c r="AX294" s="137">
        <f t="shared" ca="1" si="123"/>
        <v>0</v>
      </c>
      <c r="AZ294" s="137">
        <f t="shared" ca="1" si="119"/>
        <v>0</v>
      </c>
      <c r="BA294" s="137">
        <f t="shared" ca="1" si="119"/>
        <v>0</v>
      </c>
      <c r="BB294" s="137">
        <f t="shared" ca="1" si="119"/>
        <v>0</v>
      </c>
      <c r="BC294" s="137">
        <f t="shared" ca="1" si="117"/>
        <v>0</v>
      </c>
      <c r="BE294" s="137">
        <f t="shared" ca="1" si="116"/>
        <v>0</v>
      </c>
      <c r="BF294" s="137">
        <f t="shared" ca="1" si="116"/>
        <v>0</v>
      </c>
      <c r="BH294" s="137">
        <f t="shared" ca="1" si="120"/>
        <v>0</v>
      </c>
      <c r="BK294" s="243"/>
      <c r="BL294" s="243"/>
      <c r="BM294" s="244"/>
      <c r="BO294" s="220"/>
      <c r="BP294" s="220"/>
      <c r="BQ294" s="220"/>
      <c r="BR294" s="221"/>
      <c r="BS294" s="221"/>
      <c r="BT294" s="220"/>
      <c r="BU294" s="220"/>
      <c r="BV294" s="220"/>
      <c r="BW294" s="221"/>
      <c r="BX294" s="221"/>
      <c r="BY294" s="220"/>
      <c r="BZ294" s="220"/>
      <c r="CA294" s="220"/>
      <c r="CB294" s="221"/>
      <c r="CC294" s="221"/>
      <c r="CD294" s="220"/>
      <c r="CE294" s="220"/>
      <c r="CF294" s="220"/>
      <c r="CG294" s="221"/>
      <c r="CH294" s="221"/>
      <c r="CI294" s="223"/>
      <c r="CJ294" s="223"/>
      <c r="CK294" s="223"/>
      <c r="CL294" s="220"/>
      <c r="CM294" s="220"/>
      <c r="CN294" s="220"/>
      <c r="CO294" s="221"/>
      <c r="CP294" s="221"/>
      <c r="CQ294" s="220"/>
      <c r="CR294" s="220"/>
      <c r="CS294" s="220"/>
      <c r="CT294" s="221"/>
      <c r="CU294" s="221"/>
      <c r="CW294" s="219"/>
      <c r="CX294" s="221"/>
      <c r="CY294" s="219"/>
      <c r="CZ294" s="219"/>
      <c r="DA294" s="225"/>
      <c r="DB294" s="226"/>
      <c r="DC294" s="225">
        <f t="shared" si="121"/>
        <v>28.832999999999998</v>
      </c>
    </row>
    <row r="295" spans="9:107" ht="14.4" x14ac:dyDescent="0.3">
      <c r="I295" s="168"/>
      <c r="K295" s="168"/>
      <c r="L295" s="168"/>
      <c r="M295" s="168"/>
      <c r="N295" s="168"/>
      <c r="O295" s="168"/>
      <c r="P295" s="168"/>
      <c r="Q295" s="168"/>
      <c r="S295" s="168"/>
      <c r="T295" s="168"/>
      <c r="X295" s="251"/>
      <c r="Z295" s="168"/>
      <c r="AA295" s="252"/>
      <c r="AC295" s="168"/>
      <c r="AG295" s="137" t="str">
        <f t="shared" ca="1" si="114"/>
        <v/>
      </c>
      <c r="AL295" s="137">
        <f t="shared" ca="1" si="118"/>
        <v>0</v>
      </c>
      <c r="AM295" s="168">
        <v>0.17</v>
      </c>
      <c r="AN295" s="137">
        <f t="shared" ca="1" si="124"/>
        <v>0</v>
      </c>
      <c r="AO295" s="137">
        <f t="shared" ca="1" si="124"/>
        <v>0</v>
      </c>
      <c r="AP295" s="137">
        <f t="shared" ca="1" si="124"/>
        <v>0</v>
      </c>
      <c r="AQ295" s="137">
        <f t="shared" ca="1" si="124"/>
        <v>0</v>
      </c>
      <c r="AR295" s="137">
        <f t="shared" ca="1" si="123"/>
        <v>0</v>
      </c>
      <c r="AS295" s="137">
        <f t="shared" ca="1" si="123"/>
        <v>0</v>
      </c>
      <c r="AT295" s="137">
        <f t="shared" ca="1" si="123"/>
        <v>0</v>
      </c>
      <c r="AU295" s="137">
        <f t="shared" ca="1" si="123"/>
        <v>0</v>
      </c>
      <c r="AV295" s="137">
        <f t="shared" ca="1" si="123"/>
        <v>0</v>
      </c>
      <c r="AW295" s="137">
        <f t="shared" ca="1" si="123"/>
        <v>0</v>
      </c>
      <c r="AX295" s="137">
        <f t="shared" ca="1" si="123"/>
        <v>0</v>
      </c>
      <c r="AZ295" s="137">
        <f t="shared" ca="1" si="119"/>
        <v>0</v>
      </c>
      <c r="BA295" s="137">
        <f t="shared" ca="1" si="119"/>
        <v>0</v>
      </c>
      <c r="BB295" s="137">
        <f t="shared" ca="1" si="119"/>
        <v>0</v>
      </c>
      <c r="BC295" s="137">
        <f t="shared" ca="1" si="117"/>
        <v>0</v>
      </c>
      <c r="BE295" s="137">
        <f t="shared" ca="1" si="116"/>
        <v>0</v>
      </c>
      <c r="BF295" s="137">
        <f t="shared" ca="1" si="116"/>
        <v>0</v>
      </c>
      <c r="BH295" s="137">
        <f t="shared" ca="1" si="120"/>
        <v>0</v>
      </c>
      <c r="BK295" s="243"/>
      <c r="BL295" s="243"/>
      <c r="BM295" s="244"/>
      <c r="BO295" s="220"/>
      <c r="BP295" s="220"/>
      <c r="BQ295" s="220"/>
      <c r="BR295" s="221"/>
      <c r="BS295" s="221"/>
      <c r="BT295" s="220"/>
      <c r="BU295" s="220"/>
      <c r="BV295" s="220"/>
      <c r="BW295" s="221"/>
      <c r="BX295" s="221"/>
      <c r="BY295" s="220"/>
      <c r="BZ295" s="220"/>
      <c r="CA295" s="220"/>
      <c r="CB295" s="221"/>
      <c r="CC295" s="221"/>
      <c r="CD295" s="220"/>
      <c r="CE295" s="220"/>
      <c r="CF295" s="220"/>
      <c r="CG295" s="221"/>
      <c r="CH295" s="221"/>
      <c r="CI295" s="223"/>
      <c r="CJ295" s="223"/>
      <c r="CK295" s="223"/>
      <c r="CL295" s="220"/>
      <c r="CM295" s="220"/>
      <c r="CN295" s="220"/>
      <c r="CO295" s="221"/>
      <c r="CP295" s="221"/>
      <c r="CQ295" s="220"/>
      <c r="CR295" s="220"/>
      <c r="CS295" s="220"/>
      <c r="CT295" s="221"/>
      <c r="CU295" s="221"/>
      <c r="CW295" s="219"/>
      <c r="CX295" s="221"/>
      <c r="CY295" s="219"/>
      <c r="CZ295" s="219"/>
      <c r="DA295" s="225"/>
      <c r="DB295" s="226"/>
      <c r="DC295" s="225">
        <f t="shared" si="121"/>
        <v>28.832999999999998</v>
      </c>
    </row>
    <row r="296" spans="9:107" ht="14.4" x14ac:dyDescent="0.3">
      <c r="I296" s="168"/>
      <c r="K296" s="168"/>
      <c r="L296" s="168"/>
      <c r="M296" s="168"/>
      <c r="N296" s="168"/>
      <c r="O296" s="168"/>
      <c r="P296" s="168"/>
      <c r="Q296" s="168"/>
      <c r="S296" s="168"/>
      <c r="T296" s="168"/>
      <c r="X296" s="251"/>
      <c r="Z296" s="168"/>
      <c r="AA296" s="252"/>
      <c r="AC296" s="168"/>
      <c r="AG296" s="137" t="str">
        <f t="shared" ca="1" si="114"/>
        <v/>
      </c>
      <c r="AL296" s="137">
        <f t="shared" ca="1" si="118"/>
        <v>0</v>
      </c>
      <c r="AM296" s="168">
        <v>5.5E-2</v>
      </c>
      <c r="AN296" s="137">
        <f t="shared" ca="1" si="124"/>
        <v>0</v>
      </c>
      <c r="AO296" s="137">
        <f t="shared" ca="1" si="124"/>
        <v>0</v>
      </c>
      <c r="AP296" s="137">
        <f t="shared" ca="1" si="124"/>
        <v>0</v>
      </c>
      <c r="AQ296" s="137">
        <f t="shared" ca="1" si="124"/>
        <v>0</v>
      </c>
      <c r="AR296" s="137">
        <f t="shared" ca="1" si="123"/>
        <v>0</v>
      </c>
      <c r="AS296" s="137">
        <f t="shared" ca="1" si="123"/>
        <v>0</v>
      </c>
      <c r="AT296" s="137">
        <f t="shared" ca="1" si="123"/>
        <v>0</v>
      </c>
      <c r="AU296" s="137">
        <f t="shared" ca="1" si="123"/>
        <v>0</v>
      </c>
      <c r="AV296" s="137">
        <f t="shared" ca="1" si="123"/>
        <v>0</v>
      </c>
      <c r="AW296" s="137">
        <f t="shared" ca="1" si="123"/>
        <v>0</v>
      </c>
      <c r="AX296" s="137">
        <f t="shared" ca="1" si="123"/>
        <v>0</v>
      </c>
      <c r="AZ296" s="137">
        <f t="shared" ca="1" si="119"/>
        <v>0</v>
      </c>
      <c r="BA296" s="137">
        <f t="shared" ca="1" si="119"/>
        <v>0</v>
      </c>
      <c r="BB296" s="137">
        <f t="shared" ca="1" si="119"/>
        <v>0</v>
      </c>
      <c r="BC296" s="137">
        <f t="shared" ca="1" si="117"/>
        <v>0</v>
      </c>
      <c r="BE296" s="137">
        <f t="shared" ca="1" si="116"/>
        <v>0</v>
      </c>
      <c r="BF296" s="137">
        <f t="shared" ca="1" si="116"/>
        <v>0</v>
      </c>
      <c r="BH296" s="137">
        <f t="shared" ca="1" si="120"/>
        <v>0</v>
      </c>
      <c r="BK296" s="243"/>
      <c r="BL296" s="243"/>
      <c r="BM296" s="244"/>
      <c r="BO296" s="220"/>
      <c r="BP296" s="220"/>
      <c r="BQ296" s="220"/>
      <c r="BR296" s="221"/>
      <c r="BS296" s="221"/>
      <c r="BT296" s="220"/>
      <c r="BU296" s="220"/>
      <c r="BV296" s="220"/>
      <c r="BW296" s="221"/>
      <c r="BX296" s="221"/>
      <c r="BY296" s="220"/>
      <c r="BZ296" s="220"/>
      <c r="CA296" s="220"/>
      <c r="CB296" s="221"/>
      <c r="CC296" s="221"/>
      <c r="CD296" s="220"/>
      <c r="CE296" s="220"/>
      <c r="CF296" s="220"/>
      <c r="CG296" s="221"/>
      <c r="CH296" s="221"/>
      <c r="CI296" s="223"/>
      <c r="CJ296" s="223"/>
      <c r="CK296" s="223"/>
      <c r="CL296" s="220"/>
      <c r="CM296" s="220"/>
      <c r="CN296" s="220"/>
      <c r="CO296" s="221"/>
      <c r="CP296" s="221"/>
      <c r="CQ296" s="220"/>
      <c r="CR296" s="220"/>
      <c r="CS296" s="220"/>
      <c r="CT296" s="221"/>
      <c r="CU296" s="221"/>
      <c r="CW296" s="219"/>
      <c r="CX296" s="221"/>
      <c r="CY296" s="219"/>
      <c r="CZ296" s="219"/>
      <c r="DA296" s="225"/>
      <c r="DB296" s="226"/>
      <c r="DC296" s="225">
        <f t="shared" si="121"/>
        <v>28.832999999999998</v>
      </c>
    </row>
    <row r="297" spans="9:107" ht="14.4" x14ac:dyDescent="0.3">
      <c r="I297" s="168"/>
      <c r="K297" s="168"/>
      <c r="L297" s="168"/>
      <c r="M297" s="168"/>
      <c r="N297" s="168"/>
      <c r="O297" s="168"/>
      <c r="P297" s="168"/>
      <c r="Q297" s="168"/>
      <c r="S297" s="168"/>
      <c r="T297" s="168"/>
      <c r="X297" s="251"/>
      <c r="Z297" s="168"/>
      <c r="AA297" s="252"/>
      <c r="AC297" s="168"/>
      <c r="AG297" s="137" t="str">
        <f t="shared" ca="1" si="114"/>
        <v/>
      </c>
      <c r="AL297" s="137">
        <f t="shared" ca="1" si="118"/>
        <v>0</v>
      </c>
      <c r="AM297" s="168">
        <v>2.7E-2</v>
      </c>
      <c r="AN297" s="137">
        <f t="shared" ca="1" si="124"/>
        <v>0</v>
      </c>
      <c r="AO297" s="137">
        <f t="shared" ca="1" si="124"/>
        <v>0</v>
      </c>
      <c r="AP297" s="137">
        <f t="shared" ca="1" si="124"/>
        <v>0</v>
      </c>
      <c r="AQ297" s="137">
        <f t="shared" ca="1" si="124"/>
        <v>0</v>
      </c>
      <c r="AR297" s="137">
        <f t="shared" ca="1" si="123"/>
        <v>0</v>
      </c>
      <c r="AS297" s="137">
        <f t="shared" ca="1" si="123"/>
        <v>0</v>
      </c>
      <c r="AT297" s="137">
        <f t="shared" ca="1" si="123"/>
        <v>0</v>
      </c>
      <c r="AU297" s="137">
        <f t="shared" ca="1" si="123"/>
        <v>0</v>
      </c>
      <c r="AV297" s="137">
        <f t="shared" ca="1" si="123"/>
        <v>0</v>
      </c>
      <c r="AW297" s="137">
        <f t="shared" ca="1" si="123"/>
        <v>0</v>
      </c>
      <c r="AX297" s="137">
        <f t="shared" ca="1" si="123"/>
        <v>0</v>
      </c>
      <c r="AZ297" s="137">
        <f t="shared" ca="1" si="119"/>
        <v>0</v>
      </c>
      <c r="BA297" s="137">
        <f t="shared" ca="1" si="119"/>
        <v>0</v>
      </c>
      <c r="BB297" s="137">
        <f t="shared" ca="1" si="119"/>
        <v>0</v>
      </c>
      <c r="BC297" s="137">
        <f t="shared" ca="1" si="117"/>
        <v>0</v>
      </c>
      <c r="BE297" s="137">
        <f t="shared" ca="1" si="116"/>
        <v>0</v>
      </c>
      <c r="BF297" s="137">
        <f t="shared" ca="1" si="116"/>
        <v>0</v>
      </c>
      <c r="BH297" s="137">
        <f t="shared" ca="1" si="120"/>
        <v>0</v>
      </c>
      <c r="BK297" s="243"/>
      <c r="BL297" s="243"/>
      <c r="BM297" s="244"/>
      <c r="BO297" s="220"/>
      <c r="BP297" s="220"/>
      <c r="BQ297" s="220"/>
      <c r="BR297" s="221"/>
      <c r="BS297" s="221"/>
      <c r="BT297" s="220"/>
      <c r="BU297" s="220"/>
      <c r="BV297" s="220"/>
      <c r="BW297" s="221"/>
      <c r="BX297" s="221"/>
      <c r="BY297" s="220"/>
      <c r="BZ297" s="220"/>
      <c r="CA297" s="220"/>
      <c r="CB297" s="221"/>
      <c r="CC297" s="221"/>
      <c r="CD297" s="220"/>
      <c r="CE297" s="220"/>
      <c r="CF297" s="220"/>
      <c r="CG297" s="221"/>
      <c r="CH297" s="221"/>
      <c r="CI297" s="223"/>
      <c r="CJ297" s="223"/>
      <c r="CK297" s="223"/>
      <c r="CL297" s="220"/>
      <c r="CM297" s="220"/>
      <c r="CN297" s="220"/>
      <c r="CO297" s="221"/>
      <c r="CP297" s="221"/>
      <c r="CQ297" s="220"/>
      <c r="CR297" s="220"/>
      <c r="CS297" s="220"/>
      <c r="CT297" s="221"/>
      <c r="CU297" s="221"/>
      <c r="CW297" s="219"/>
      <c r="CX297" s="221"/>
      <c r="CY297" s="219"/>
      <c r="CZ297" s="219"/>
      <c r="DA297" s="225"/>
      <c r="DB297" s="226"/>
      <c r="DC297" s="225">
        <f t="shared" si="121"/>
        <v>28.832999999999998</v>
      </c>
    </row>
    <row r="298" spans="9:107" ht="14.4" x14ac:dyDescent="0.3">
      <c r="I298" s="168"/>
      <c r="K298" s="168"/>
      <c r="L298" s="168"/>
      <c r="M298" s="168"/>
      <c r="N298" s="168"/>
      <c r="O298" s="168"/>
      <c r="P298" s="168"/>
      <c r="Q298" s="168"/>
      <c r="S298" s="168"/>
      <c r="T298" s="168"/>
      <c r="X298" s="251"/>
      <c r="Z298" s="168"/>
      <c r="AA298" s="252"/>
      <c r="AC298" s="168"/>
      <c r="AG298" s="137" t="str">
        <f t="shared" ref="AG298:AG330" ca="1" si="125">IF(ISBLANK(INDIRECT(AG$5&amp;(CELL("row", AG298)))),"",INDIRECT(AG$5&amp;(CELL("row", AG298))))</f>
        <v/>
      </c>
      <c r="AL298" s="137">
        <f t="shared" ca="1" si="118"/>
        <v>0</v>
      </c>
      <c r="AM298" s="168">
        <v>8.5999999999999993E-2</v>
      </c>
      <c r="AN298" s="137">
        <f t="shared" ca="1" si="124"/>
        <v>0</v>
      </c>
      <c r="AO298" s="137">
        <f t="shared" ca="1" si="124"/>
        <v>0</v>
      </c>
      <c r="AP298" s="137">
        <f t="shared" ca="1" si="124"/>
        <v>0</v>
      </c>
      <c r="AQ298" s="137">
        <f t="shared" ca="1" si="124"/>
        <v>0</v>
      </c>
      <c r="AR298" s="137">
        <f t="shared" ca="1" si="123"/>
        <v>0</v>
      </c>
      <c r="AS298" s="137">
        <f t="shared" ca="1" si="123"/>
        <v>0</v>
      </c>
      <c r="AT298" s="137">
        <f t="shared" ca="1" si="123"/>
        <v>0</v>
      </c>
      <c r="AU298" s="137">
        <f t="shared" ca="1" si="123"/>
        <v>0</v>
      </c>
      <c r="AV298" s="137">
        <f t="shared" ca="1" si="123"/>
        <v>0</v>
      </c>
      <c r="AW298" s="137">
        <f t="shared" ca="1" si="123"/>
        <v>0</v>
      </c>
      <c r="AX298" s="137">
        <f t="shared" ca="1" si="123"/>
        <v>0</v>
      </c>
      <c r="AZ298" s="137">
        <f t="shared" ca="1" si="119"/>
        <v>0</v>
      </c>
      <c r="BA298" s="137">
        <f t="shared" ca="1" si="119"/>
        <v>0</v>
      </c>
      <c r="BB298" s="137">
        <f t="shared" ca="1" si="119"/>
        <v>0</v>
      </c>
      <c r="BC298" s="137">
        <f t="shared" ca="1" si="117"/>
        <v>0</v>
      </c>
      <c r="BE298" s="137">
        <f t="shared" ca="1" si="116"/>
        <v>0</v>
      </c>
      <c r="BF298" s="137">
        <f t="shared" ca="1" si="116"/>
        <v>0</v>
      </c>
      <c r="BH298" s="137">
        <f t="shared" ca="1" si="120"/>
        <v>0</v>
      </c>
      <c r="BK298" s="243"/>
      <c r="BL298" s="243"/>
      <c r="BM298" s="244"/>
      <c r="BO298" s="220"/>
      <c r="BP298" s="220"/>
      <c r="BQ298" s="220"/>
      <c r="BR298" s="221"/>
      <c r="BS298" s="221"/>
      <c r="BT298" s="220"/>
      <c r="BU298" s="220"/>
      <c r="BV298" s="220"/>
      <c r="BW298" s="221"/>
      <c r="BX298" s="221"/>
      <c r="BY298" s="220"/>
      <c r="BZ298" s="220"/>
      <c r="CA298" s="220"/>
      <c r="CB298" s="221"/>
      <c r="CC298" s="221"/>
      <c r="CD298" s="220"/>
      <c r="CE298" s="220"/>
      <c r="CF298" s="220"/>
      <c r="CG298" s="221"/>
      <c r="CH298" s="221"/>
      <c r="CI298" s="223"/>
      <c r="CJ298" s="223"/>
      <c r="CK298" s="223"/>
      <c r="CL298" s="220"/>
      <c r="CM298" s="220"/>
      <c r="CN298" s="220"/>
      <c r="CO298" s="221"/>
      <c r="CP298" s="221"/>
      <c r="CQ298" s="220"/>
      <c r="CR298" s="220"/>
      <c r="CS298" s="220"/>
      <c r="CT298" s="221"/>
      <c r="CU298" s="221"/>
      <c r="CW298" s="219"/>
      <c r="CX298" s="221"/>
      <c r="CY298" s="219"/>
      <c r="CZ298" s="219"/>
      <c r="DA298" s="225"/>
      <c r="DB298" s="226"/>
      <c r="DC298" s="225">
        <f t="shared" si="121"/>
        <v>28.832999999999998</v>
      </c>
    </row>
    <row r="299" spans="9:107" ht="14.4" x14ac:dyDescent="0.3">
      <c r="I299" s="168"/>
      <c r="K299" s="168"/>
      <c r="L299" s="168"/>
      <c r="M299" s="168"/>
      <c r="N299" s="168"/>
      <c r="O299" s="168"/>
      <c r="P299" s="168"/>
      <c r="Q299" s="168"/>
      <c r="S299" s="168"/>
      <c r="T299" s="168"/>
      <c r="X299" s="251"/>
      <c r="Z299" s="168"/>
      <c r="AA299" s="252"/>
      <c r="AC299" s="168"/>
      <c r="AG299" s="137" t="str">
        <f t="shared" ca="1" si="125"/>
        <v/>
      </c>
      <c r="AL299" s="137">
        <f t="shared" ca="1" si="118"/>
        <v>0</v>
      </c>
      <c r="AM299" s="168">
        <v>8.0000000000000002E-3</v>
      </c>
      <c r="AN299" s="137">
        <f t="shared" ca="1" si="124"/>
        <v>0</v>
      </c>
      <c r="AO299" s="137">
        <f t="shared" ca="1" si="124"/>
        <v>0</v>
      </c>
      <c r="AP299" s="137">
        <f t="shared" ca="1" si="124"/>
        <v>0</v>
      </c>
      <c r="AQ299" s="137">
        <f t="shared" ca="1" si="124"/>
        <v>0</v>
      </c>
      <c r="AR299" s="137">
        <f t="shared" ca="1" si="123"/>
        <v>0</v>
      </c>
      <c r="AS299" s="137">
        <f t="shared" ca="1" si="123"/>
        <v>0</v>
      </c>
      <c r="AT299" s="137">
        <f t="shared" ca="1" si="123"/>
        <v>0</v>
      </c>
      <c r="AU299" s="137">
        <f t="shared" ca="1" si="123"/>
        <v>0</v>
      </c>
      <c r="AV299" s="137">
        <f t="shared" ca="1" si="123"/>
        <v>0</v>
      </c>
      <c r="AW299" s="137">
        <f t="shared" ca="1" si="123"/>
        <v>0</v>
      </c>
      <c r="AX299" s="137">
        <f t="shared" ca="1" si="123"/>
        <v>0</v>
      </c>
      <c r="AZ299" s="137">
        <f t="shared" ca="1" si="119"/>
        <v>0</v>
      </c>
      <c r="BA299" s="137">
        <f t="shared" ca="1" si="119"/>
        <v>0</v>
      </c>
      <c r="BB299" s="137">
        <f t="shared" ca="1" si="119"/>
        <v>0</v>
      </c>
      <c r="BC299" s="137">
        <f t="shared" ca="1" si="117"/>
        <v>0</v>
      </c>
      <c r="BE299" s="137">
        <f t="shared" ca="1" si="116"/>
        <v>0</v>
      </c>
      <c r="BF299" s="137">
        <f t="shared" ca="1" si="116"/>
        <v>0</v>
      </c>
      <c r="BH299" s="137">
        <f t="shared" ca="1" si="120"/>
        <v>0</v>
      </c>
      <c r="BK299" s="243"/>
      <c r="BL299" s="243"/>
      <c r="BM299" s="244"/>
      <c r="BO299" s="220"/>
      <c r="BP299" s="220"/>
      <c r="BQ299" s="220"/>
      <c r="BR299" s="221"/>
      <c r="BS299" s="221"/>
      <c r="BT299" s="220"/>
      <c r="BU299" s="220"/>
      <c r="BV299" s="220"/>
      <c r="BW299" s="221"/>
      <c r="BX299" s="221"/>
      <c r="BY299" s="220"/>
      <c r="BZ299" s="220"/>
      <c r="CA299" s="220"/>
      <c r="CB299" s="221"/>
      <c r="CC299" s="221"/>
      <c r="CD299" s="220"/>
      <c r="CE299" s="220"/>
      <c r="CF299" s="220"/>
      <c r="CG299" s="221"/>
      <c r="CH299" s="221"/>
      <c r="CI299" s="223"/>
      <c r="CJ299" s="223"/>
      <c r="CK299" s="223"/>
      <c r="CL299" s="220"/>
      <c r="CM299" s="220"/>
      <c r="CN299" s="220"/>
      <c r="CO299" s="221"/>
      <c r="CP299" s="221"/>
      <c r="CQ299" s="220"/>
      <c r="CR299" s="220"/>
      <c r="CS299" s="220"/>
      <c r="CT299" s="221"/>
      <c r="CU299" s="221"/>
      <c r="CW299" s="219"/>
      <c r="CX299" s="221"/>
      <c r="CY299" s="219"/>
      <c r="CZ299" s="219"/>
      <c r="DA299" s="225"/>
      <c r="DB299" s="226"/>
      <c r="DC299" s="225">
        <f t="shared" si="121"/>
        <v>28.832999999999998</v>
      </c>
    </row>
    <row r="300" spans="9:107" ht="14.4" x14ac:dyDescent="0.3">
      <c r="I300" s="168"/>
      <c r="K300" s="168"/>
      <c r="L300" s="168"/>
      <c r="M300" s="168"/>
      <c r="N300" s="168"/>
      <c r="O300" s="168"/>
      <c r="P300" s="168"/>
      <c r="Q300" s="168"/>
      <c r="S300" s="168"/>
      <c r="T300" s="168"/>
      <c r="X300" s="251"/>
      <c r="Z300" s="168"/>
      <c r="AA300" s="252"/>
      <c r="AC300" s="168"/>
      <c r="AG300" s="137" t="str">
        <f t="shared" ca="1" si="125"/>
        <v/>
      </c>
      <c r="AL300" s="137">
        <f t="shared" ca="1" si="118"/>
        <v>0</v>
      </c>
      <c r="AM300" s="168">
        <v>4.0000000000000001E-3</v>
      </c>
      <c r="AN300" s="137">
        <f t="shared" ca="1" si="124"/>
        <v>0</v>
      </c>
      <c r="AO300" s="137">
        <f t="shared" ca="1" si="124"/>
        <v>0</v>
      </c>
      <c r="AP300" s="137">
        <f t="shared" ca="1" si="124"/>
        <v>0</v>
      </c>
      <c r="AQ300" s="137">
        <f t="shared" ca="1" si="124"/>
        <v>0</v>
      </c>
      <c r="AR300" s="137">
        <f t="shared" ca="1" si="124"/>
        <v>0</v>
      </c>
      <c r="AS300" s="137">
        <f t="shared" ca="1" si="124"/>
        <v>0</v>
      </c>
      <c r="AT300" s="137">
        <f t="shared" ca="1" si="124"/>
        <v>0</v>
      </c>
      <c r="AU300" s="137">
        <f t="shared" ca="1" si="124"/>
        <v>0</v>
      </c>
      <c r="AV300" s="137">
        <f t="shared" ca="1" si="123"/>
        <v>0</v>
      </c>
      <c r="AW300" s="137">
        <f t="shared" ca="1" si="123"/>
        <v>0</v>
      </c>
      <c r="AX300" s="137">
        <f t="shared" ca="1" si="123"/>
        <v>0</v>
      </c>
      <c r="AZ300" s="137">
        <f t="shared" ca="1" si="119"/>
        <v>0</v>
      </c>
      <c r="BA300" s="137">
        <f t="shared" ca="1" si="119"/>
        <v>0</v>
      </c>
      <c r="BB300" s="137">
        <f t="shared" ca="1" si="119"/>
        <v>0</v>
      </c>
      <c r="BC300" s="137">
        <f t="shared" ca="1" si="117"/>
        <v>0</v>
      </c>
      <c r="BE300" s="137">
        <f t="shared" ca="1" si="116"/>
        <v>0</v>
      </c>
      <c r="BF300" s="137">
        <f t="shared" ca="1" si="116"/>
        <v>0</v>
      </c>
      <c r="BH300" s="137">
        <f t="shared" ca="1" si="120"/>
        <v>0</v>
      </c>
      <c r="BK300" s="243"/>
      <c r="BL300" s="243"/>
      <c r="BM300" s="244"/>
      <c r="BO300" s="220"/>
      <c r="BP300" s="220"/>
      <c r="BQ300" s="220"/>
      <c r="BR300" s="221"/>
      <c r="BS300" s="221"/>
      <c r="BT300" s="220"/>
      <c r="BU300" s="220"/>
      <c r="BV300" s="220"/>
      <c r="BW300" s="221"/>
      <c r="BX300" s="221"/>
      <c r="BY300" s="220"/>
      <c r="BZ300" s="220"/>
      <c r="CA300" s="220"/>
      <c r="CB300" s="221"/>
      <c r="CC300" s="221"/>
      <c r="CD300" s="220"/>
      <c r="CE300" s="220"/>
      <c r="CF300" s="220"/>
      <c r="CG300" s="221"/>
      <c r="CH300" s="221"/>
      <c r="CI300" s="223"/>
      <c r="CJ300" s="223"/>
      <c r="CK300" s="223"/>
      <c r="CL300" s="220"/>
      <c r="CM300" s="220"/>
      <c r="CN300" s="220"/>
      <c r="CO300" s="221"/>
      <c r="CP300" s="221"/>
      <c r="CQ300" s="220"/>
      <c r="CR300" s="220"/>
      <c r="CS300" s="220"/>
      <c r="CT300" s="221"/>
      <c r="CU300" s="221"/>
      <c r="CW300" s="219"/>
      <c r="CX300" s="221"/>
      <c r="CY300" s="219"/>
      <c r="CZ300" s="219"/>
      <c r="DA300" s="225"/>
      <c r="DB300" s="226"/>
      <c r="DC300" s="225">
        <f t="shared" si="121"/>
        <v>28.832999999999998</v>
      </c>
    </row>
    <row r="301" spans="9:107" ht="14.4" x14ac:dyDescent="0.3">
      <c r="I301" s="168"/>
      <c r="K301" s="168"/>
      <c r="L301" s="168"/>
      <c r="M301" s="168"/>
      <c r="N301" s="168"/>
      <c r="O301" s="168"/>
      <c r="P301" s="168"/>
      <c r="Q301" s="168"/>
      <c r="S301" s="168"/>
      <c r="T301" s="168"/>
      <c r="X301" s="251"/>
      <c r="Z301" s="168"/>
      <c r="AA301" s="252"/>
      <c r="AC301" s="168"/>
      <c r="AG301" s="137" t="str">
        <f t="shared" ca="1" si="125"/>
        <v/>
      </c>
      <c r="AL301" s="137">
        <f t="shared" ca="1" si="118"/>
        <v>0</v>
      </c>
      <c r="AM301" s="168">
        <v>0.27400000000000002</v>
      </c>
      <c r="AN301" s="137">
        <f t="shared" ca="1" si="124"/>
        <v>0</v>
      </c>
      <c r="AO301" s="137">
        <f t="shared" ca="1" si="124"/>
        <v>0</v>
      </c>
      <c r="AP301" s="137">
        <f t="shared" ca="1" si="124"/>
        <v>0</v>
      </c>
      <c r="AQ301" s="137">
        <f t="shared" ca="1" si="124"/>
        <v>0</v>
      </c>
      <c r="AR301" s="137">
        <f t="shared" ca="1" si="124"/>
        <v>0</v>
      </c>
      <c r="AS301" s="137">
        <f t="shared" ca="1" si="124"/>
        <v>0</v>
      </c>
      <c r="AT301" s="137">
        <f t="shared" ca="1" si="124"/>
        <v>0</v>
      </c>
      <c r="AU301" s="137">
        <f t="shared" ca="1" si="124"/>
        <v>0</v>
      </c>
      <c r="AV301" s="137">
        <f t="shared" ca="1" si="123"/>
        <v>0</v>
      </c>
      <c r="AW301" s="137">
        <f t="shared" ca="1" si="123"/>
        <v>0</v>
      </c>
      <c r="AX301" s="137">
        <f t="shared" ca="1" si="123"/>
        <v>0</v>
      </c>
      <c r="AZ301" s="137">
        <f t="shared" ca="1" si="119"/>
        <v>0</v>
      </c>
      <c r="BA301" s="137">
        <f t="shared" ca="1" si="119"/>
        <v>0</v>
      </c>
      <c r="BB301" s="137">
        <f t="shared" ca="1" si="119"/>
        <v>0</v>
      </c>
      <c r="BC301" s="137">
        <f t="shared" ca="1" si="117"/>
        <v>0</v>
      </c>
      <c r="BE301" s="137">
        <f t="shared" ca="1" si="116"/>
        <v>0</v>
      </c>
      <c r="BF301" s="137">
        <f t="shared" ca="1" si="116"/>
        <v>0</v>
      </c>
      <c r="BH301" s="137">
        <f t="shared" ca="1" si="120"/>
        <v>0</v>
      </c>
      <c r="BK301" s="243"/>
      <c r="BL301" s="243"/>
      <c r="BM301" s="244"/>
      <c r="BO301" s="220"/>
      <c r="BP301" s="220"/>
      <c r="BQ301" s="220"/>
      <c r="BR301" s="221"/>
      <c r="BS301" s="221"/>
      <c r="BT301" s="220"/>
      <c r="BU301" s="220"/>
      <c r="BV301" s="220"/>
      <c r="BW301" s="221"/>
      <c r="BX301" s="221"/>
      <c r="BY301" s="220"/>
      <c r="BZ301" s="220"/>
      <c r="CA301" s="220"/>
      <c r="CB301" s="221"/>
      <c r="CC301" s="221"/>
      <c r="CD301" s="220"/>
      <c r="CE301" s="220"/>
      <c r="CF301" s="220"/>
      <c r="CG301" s="221"/>
      <c r="CH301" s="221"/>
      <c r="CI301" s="223"/>
      <c r="CJ301" s="223"/>
      <c r="CK301" s="223"/>
      <c r="CL301" s="220"/>
      <c r="CM301" s="220"/>
      <c r="CN301" s="220"/>
      <c r="CO301" s="221"/>
      <c r="CP301" s="221"/>
      <c r="CQ301" s="220"/>
      <c r="CR301" s="220"/>
      <c r="CS301" s="220"/>
      <c r="CT301" s="221"/>
      <c r="CU301" s="221"/>
      <c r="CW301" s="219"/>
      <c r="CX301" s="221"/>
      <c r="CY301" s="219"/>
      <c r="CZ301" s="219"/>
      <c r="DA301" s="225"/>
      <c r="DB301" s="226"/>
      <c r="DC301" s="225">
        <f t="shared" si="121"/>
        <v>28.832999999999998</v>
      </c>
    </row>
    <row r="302" spans="9:107" ht="14.4" x14ac:dyDescent="0.3">
      <c r="I302" s="168"/>
      <c r="K302" s="168"/>
      <c r="L302" s="168"/>
      <c r="M302" s="168"/>
      <c r="N302" s="168"/>
      <c r="O302" s="168"/>
      <c r="P302" s="168"/>
      <c r="Q302" s="168"/>
      <c r="S302" s="168"/>
      <c r="T302" s="168"/>
      <c r="X302" s="251"/>
      <c r="Z302" s="168"/>
      <c r="AA302" s="252"/>
      <c r="AC302" s="168"/>
      <c r="AG302" s="137" t="str">
        <f t="shared" ca="1" si="125"/>
        <v/>
      </c>
      <c r="AL302" s="137">
        <f t="shared" ca="1" si="118"/>
        <v>0</v>
      </c>
      <c r="AM302" s="168">
        <v>0.318</v>
      </c>
      <c r="AN302" s="137">
        <f t="shared" ca="1" si="124"/>
        <v>0</v>
      </c>
      <c r="AO302" s="137">
        <f t="shared" ca="1" si="124"/>
        <v>0</v>
      </c>
      <c r="AP302" s="137">
        <f t="shared" ca="1" si="124"/>
        <v>0</v>
      </c>
      <c r="AQ302" s="137">
        <f t="shared" ca="1" si="124"/>
        <v>0</v>
      </c>
      <c r="AR302" s="137">
        <f t="shared" ca="1" si="124"/>
        <v>0</v>
      </c>
      <c r="AS302" s="137">
        <f t="shared" ca="1" si="124"/>
        <v>0</v>
      </c>
      <c r="AT302" s="137">
        <f t="shared" ca="1" si="124"/>
        <v>0</v>
      </c>
      <c r="AU302" s="137">
        <f t="shared" ca="1" si="124"/>
        <v>0</v>
      </c>
      <c r="AV302" s="137">
        <f t="shared" ca="1" si="123"/>
        <v>0</v>
      </c>
      <c r="AW302" s="137">
        <f t="shared" ca="1" si="123"/>
        <v>0</v>
      </c>
      <c r="AX302" s="137">
        <f t="shared" ca="1" si="123"/>
        <v>0</v>
      </c>
      <c r="AZ302" s="137">
        <f t="shared" ca="1" si="119"/>
        <v>0</v>
      </c>
      <c r="BA302" s="137">
        <f t="shared" ca="1" si="119"/>
        <v>0</v>
      </c>
      <c r="BB302" s="137">
        <f t="shared" ca="1" si="119"/>
        <v>0</v>
      </c>
      <c r="BC302" s="137">
        <f t="shared" ca="1" si="117"/>
        <v>0</v>
      </c>
      <c r="BE302" s="137">
        <f t="shared" ca="1" si="116"/>
        <v>0</v>
      </c>
      <c r="BF302" s="137">
        <f t="shared" ca="1" si="116"/>
        <v>0</v>
      </c>
      <c r="BH302" s="137">
        <f t="shared" ca="1" si="120"/>
        <v>0</v>
      </c>
      <c r="BK302" s="243"/>
      <c r="BL302" s="243"/>
      <c r="BM302" s="244"/>
      <c r="BO302" s="220"/>
      <c r="BP302" s="220"/>
      <c r="BQ302" s="220"/>
      <c r="BR302" s="221"/>
      <c r="BS302" s="221"/>
      <c r="BT302" s="220"/>
      <c r="BU302" s="220"/>
      <c r="BV302" s="220"/>
      <c r="BW302" s="221"/>
      <c r="BX302" s="221"/>
      <c r="BY302" s="220"/>
      <c r="BZ302" s="220"/>
      <c r="CA302" s="220"/>
      <c r="CB302" s="221"/>
      <c r="CC302" s="221"/>
      <c r="CD302" s="220"/>
      <c r="CE302" s="220"/>
      <c r="CF302" s="220"/>
      <c r="CG302" s="221"/>
      <c r="CH302" s="221"/>
      <c r="CI302" s="223"/>
      <c r="CJ302" s="223"/>
      <c r="CK302" s="223"/>
      <c r="CL302" s="220"/>
      <c r="CM302" s="220"/>
      <c r="CN302" s="220"/>
      <c r="CO302" s="221"/>
      <c r="CP302" s="221"/>
      <c r="CQ302" s="220"/>
      <c r="CR302" s="220"/>
      <c r="CS302" s="220"/>
      <c r="CT302" s="221"/>
      <c r="CU302" s="221"/>
      <c r="CW302" s="219"/>
      <c r="CX302" s="221"/>
      <c r="CY302" s="219"/>
      <c r="CZ302" s="219"/>
      <c r="DA302" s="225"/>
      <c r="DB302" s="226"/>
      <c r="DC302" s="225">
        <f t="shared" si="121"/>
        <v>28.832999999999998</v>
      </c>
    </row>
    <row r="303" spans="9:107" ht="14.4" x14ac:dyDescent="0.3">
      <c r="I303" s="168"/>
      <c r="K303" s="168"/>
      <c r="L303" s="168"/>
      <c r="M303" s="168"/>
      <c r="N303" s="168"/>
      <c r="O303" s="168"/>
      <c r="P303" s="168"/>
      <c r="Q303" s="168"/>
      <c r="S303" s="168"/>
      <c r="T303" s="168"/>
      <c r="X303" s="251"/>
      <c r="Z303" s="168"/>
      <c r="AA303" s="252"/>
      <c r="AC303" s="168"/>
      <c r="AG303" s="137" t="str">
        <f t="shared" ca="1" si="125"/>
        <v/>
      </c>
      <c r="AL303" s="137">
        <f t="shared" ca="1" si="118"/>
        <v>0</v>
      </c>
      <c r="AM303" s="168">
        <v>0.29499999999999998</v>
      </c>
      <c r="AN303" s="137">
        <f t="shared" ca="1" si="124"/>
        <v>0</v>
      </c>
      <c r="AO303" s="137">
        <f t="shared" ca="1" si="124"/>
        <v>0</v>
      </c>
      <c r="AP303" s="137">
        <f t="shared" ca="1" si="124"/>
        <v>0</v>
      </c>
      <c r="AQ303" s="137">
        <f t="shared" ca="1" si="124"/>
        <v>0</v>
      </c>
      <c r="AR303" s="137">
        <f t="shared" ca="1" si="124"/>
        <v>0</v>
      </c>
      <c r="AS303" s="137">
        <f t="shared" ca="1" si="124"/>
        <v>0</v>
      </c>
      <c r="AT303" s="137">
        <f t="shared" ca="1" si="124"/>
        <v>0</v>
      </c>
      <c r="AU303" s="137">
        <f t="shared" ca="1" si="124"/>
        <v>0</v>
      </c>
      <c r="AV303" s="137">
        <f t="shared" ca="1" si="123"/>
        <v>0</v>
      </c>
      <c r="AW303" s="137">
        <f t="shared" ca="1" si="123"/>
        <v>0</v>
      </c>
      <c r="AX303" s="137">
        <f t="shared" ca="1" si="123"/>
        <v>0</v>
      </c>
      <c r="AZ303" s="137">
        <f t="shared" ca="1" si="119"/>
        <v>0</v>
      </c>
      <c r="BA303" s="137">
        <f t="shared" ca="1" si="119"/>
        <v>0</v>
      </c>
      <c r="BB303" s="137">
        <f t="shared" ca="1" si="119"/>
        <v>0</v>
      </c>
      <c r="BC303" s="137">
        <f t="shared" ca="1" si="117"/>
        <v>0</v>
      </c>
      <c r="BE303" s="137">
        <f t="shared" ca="1" si="116"/>
        <v>0</v>
      </c>
      <c r="BF303" s="137">
        <f t="shared" ca="1" si="116"/>
        <v>0</v>
      </c>
      <c r="BH303" s="137">
        <f t="shared" ca="1" si="120"/>
        <v>0</v>
      </c>
      <c r="BK303" s="243"/>
      <c r="BL303" s="243"/>
      <c r="BM303" s="244"/>
      <c r="BO303" s="220"/>
      <c r="BP303" s="220"/>
      <c r="BQ303" s="220"/>
      <c r="BR303" s="221"/>
      <c r="BS303" s="221"/>
      <c r="BT303" s="220"/>
      <c r="BU303" s="220"/>
      <c r="BV303" s="220"/>
      <c r="BW303" s="221"/>
      <c r="BX303" s="221"/>
      <c r="BY303" s="220"/>
      <c r="BZ303" s="220"/>
      <c r="CA303" s="220"/>
      <c r="CB303" s="221"/>
      <c r="CC303" s="221"/>
      <c r="CD303" s="220"/>
      <c r="CE303" s="220"/>
      <c r="CF303" s="220"/>
      <c r="CG303" s="221"/>
      <c r="CH303" s="221"/>
      <c r="CI303" s="223"/>
      <c r="CJ303" s="223"/>
      <c r="CK303" s="223"/>
      <c r="CL303" s="220"/>
      <c r="CM303" s="220"/>
      <c r="CN303" s="220"/>
      <c r="CO303" s="221"/>
      <c r="CP303" s="221"/>
      <c r="CQ303" s="220"/>
      <c r="CR303" s="220"/>
      <c r="CS303" s="220"/>
      <c r="CT303" s="221"/>
      <c r="CU303" s="221"/>
      <c r="CW303" s="219"/>
      <c r="CX303" s="221"/>
      <c r="CY303" s="219"/>
      <c r="CZ303" s="219"/>
      <c r="DA303" s="225"/>
      <c r="DB303" s="226"/>
      <c r="DC303" s="225">
        <f t="shared" si="121"/>
        <v>28.832999999999998</v>
      </c>
    </row>
    <row r="304" spans="9:107" ht="14.4" x14ac:dyDescent="0.3">
      <c r="I304" s="168"/>
      <c r="K304" s="168"/>
      <c r="L304" s="168"/>
      <c r="M304" s="168"/>
      <c r="N304" s="168"/>
      <c r="O304" s="168"/>
      <c r="P304" s="168"/>
      <c r="Q304" s="168"/>
      <c r="S304" s="168"/>
      <c r="T304" s="168"/>
      <c r="X304" s="251"/>
      <c r="Z304" s="168"/>
      <c r="AA304" s="252"/>
      <c r="AC304" s="168"/>
      <c r="AG304" s="137" t="str">
        <f t="shared" ca="1" si="125"/>
        <v/>
      </c>
      <c r="AL304" s="137">
        <f t="shared" ca="1" si="118"/>
        <v>0</v>
      </c>
      <c r="AM304" s="168">
        <v>4.0000000000000001E-3</v>
      </c>
      <c r="AN304" s="137">
        <f t="shared" ca="1" si="124"/>
        <v>0</v>
      </c>
      <c r="AO304" s="137">
        <f t="shared" ca="1" si="124"/>
        <v>0</v>
      </c>
      <c r="AP304" s="137">
        <f t="shared" ca="1" si="124"/>
        <v>0</v>
      </c>
      <c r="AQ304" s="137">
        <f t="shared" ca="1" si="124"/>
        <v>0</v>
      </c>
      <c r="AR304" s="137">
        <f t="shared" ca="1" si="124"/>
        <v>0</v>
      </c>
      <c r="AS304" s="137">
        <f t="shared" ca="1" si="124"/>
        <v>0</v>
      </c>
      <c r="AT304" s="137">
        <f t="shared" ca="1" si="124"/>
        <v>0</v>
      </c>
      <c r="AU304" s="137">
        <f t="shared" ca="1" si="124"/>
        <v>0</v>
      </c>
      <c r="AV304" s="137">
        <f t="shared" ca="1" si="123"/>
        <v>0</v>
      </c>
      <c r="AW304" s="137">
        <f t="shared" ca="1" si="123"/>
        <v>0</v>
      </c>
      <c r="AX304" s="137">
        <f t="shared" ca="1" si="123"/>
        <v>0</v>
      </c>
      <c r="AZ304" s="137">
        <f t="shared" ca="1" si="119"/>
        <v>0</v>
      </c>
      <c r="BA304" s="137">
        <f t="shared" ca="1" si="119"/>
        <v>0</v>
      </c>
      <c r="BB304" s="137">
        <f t="shared" ca="1" si="119"/>
        <v>0</v>
      </c>
      <c r="BC304" s="137">
        <f t="shared" ca="1" si="117"/>
        <v>0</v>
      </c>
      <c r="BE304" s="137">
        <f t="shared" ca="1" si="116"/>
        <v>0</v>
      </c>
      <c r="BF304" s="137">
        <f t="shared" ca="1" si="116"/>
        <v>0</v>
      </c>
      <c r="BH304" s="137">
        <f t="shared" ca="1" si="120"/>
        <v>0</v>
      </c>
      <c r="BK304" s="243"/>
      <c r="BL304" s="243"/>
      <c r="BM304" s="244"/>
      <c r="BO304" s="220"/>
      <c r="BP304" s="220"/>
      <c r="BQ304" s="220"/>
      <c r="BR304" s="221"/>
      <c r="BS304" s="221"/>
      <c r="BT304" s="220"/>
      <c r="BU304" s="220"/>
      <c r="BV304" s="220"/>
      <c r="BW304" s="221"/>
      <c r="BX304" s="221"/>
      <c r="BY304" s="220"/>
      <c r="BZ304" s="220"/>
      <c r="CA304" s="220"/>
      <c r="CB304" s="221"/>
      <c r="CC304" s="221"/>
      <c r="CD304" s="220"/>
      <c r="CE304" s="220"/>
      <c r="CF304" s="220"/>
      <c r="CG304" s="221"/>
      <c r="CH304" s="221"/>
      <c r="CI304" s="223"/>
      <c r="CJ304" s="223"/>
      <c r="CK304" s="223"/>
      <c r="CL304" s="220"/>
      <c r="CM304" s="220"/>
      <c r="CN304" s="220"/>
      <c r="CO304" s="221"/>
      <c r="CP304" s="221"/>
      <c r="CQ304" s="220"/>
      <c r="CR304" s="220"/>
      <c r="CS304" s="220"/>
      <c r="CT304" s="221"/>
      <c r="CU304" s="221"/>
      <c r="CW304" s="219"/>
      <c r="CX304" s="221"/>
      <c r="CY304" s="219"/>
      <c r="CZ304" s="219"/>
      <c r="DA304" s="225"/>
      <c r="DB304" s="226"/>
      <c r="DC304" s="225">
        <f t="shared" si="121"/>
        <v>28.832999999999998</v>
      </c>
    </row>
    <row r="305" spans="9:107" ht="14.4" x14ac:dyDescent="0.3">
      <c r="I305" s="168"/>
      <c r="K305" s="168"/>
      <c r="L305" s="168"/>
      <c r="M305" s="168"/>
      <c r="N305" s="168"/>
      <c r="O305" s="168"/>
      <c r="P305" s="168"/>
      <c r="Q305" s="168"/>
      <c r="S305" s="168"/>
      <c r="T305" s="168"/>
      <c r="X305" s="251"/>
      <c r="Z305" s="168"/>
      <c r="AA305" s="252"/>
      <c r="AC305" s="168"/>
      <c r="AG305" s="137" t="str">
        <f t="shared" ca="1" si="125"/>
        <v/>
      </c>
      <c r="AL305" s="137">
        <f t="shared" ca="1" si="118"/>
        <v>0</v>
      </c>
      <c r="AM305" s="168">
        <v>0.36499999999999999</v>
      </c>
      <c r="AN305" s="137">
        <f t="shared" ca="1" si="124"/>
        <v>0</v>
      </c>
      <c r="AO305" s="137">
        <f t="shared" ca="1" si="124"/>
        <v>0</v>
      </c>
      <c r="AP305" s="137">
        <f t="shared" ca="1" si="124"/>
        <v>0</v>
      </c>
      <c r="AQ305" s="137">
        <f t="shared" ca="1" si="124"/>
        <v>0</v>
      </c>
      <c r="AR305" s="137">
        <f t="shared" ca="1" si="124"/>
        <v>0</v>
      </c>
      <c r="AS305" s="137">
        <f t="shared" ca="1" si="124"/>
        <v>0</v>
      </c>
      <c r="AT305" s="137">
        <f t="shared" ca="1" si="124"/>
        <v>0</v>
      </c>
      <c r="AU305" s="137">
        <f t="shared" ca="1" si="124"/>
        <v>0</v>
      </c>
      <c r="AV305" s="137">
        <f t="shared" ca="1" si="123"/>
        <v>0</v>
      </c>
      <c r="AW305" s="137">
        <f t="shared" ca="1" si="123"/>
        <v>0</v>
      </c>
      <c r="AX305" s="137">
        <f t="shared" ca="1" si="123"/>
        <v>0</v>
      </c>
      <c r="AZ305" s="137">
        <f t="shared" ca="1" si="119"/>
        <v>0</v>
      </c>
      <c r="BA305" s="137">
        <f t="shared" ca="1" si="119"/>
        <v>0</v>
      </c>
      <c r="BB305" s="137">
        <f t="shared" ca="1" si="119"/>
        <v>0</v>
      </c>
      <c r="BC305" s="137">
        <f t="shared" ca="1" si="117"/>
        <v>0</v>
      </c>
      <c r="BE305" s="137">
        <f t="shared" ca="1" si="116"/>
        <v>0</v>
      </c>
      <c r="BF305" s="137">
        <f t="shared" ca="1" si="116"/>
        <v>0</v>
      </c>
      <c r="BH305" s="137">
        <f t="shared" ca="1" si="120"/>
        <v>0</v>
      </c>
      <c r="BK305" s="243"/>
      <c r="BL305" s="243"/>
      <c r="BM305" s="244"/>
      <c r="BO305" s="220"/>
      <c r="BP305" s="220"/>
      <c r="BQ305" s="220"/>
      <c r="BR305" s="221"/>
      <c r="BS305" s="221"/>
      <c r="BT305" s="220"/>
      <c r="BU305" s="220"/>
      <c r="BV305" s="220"/>
      <c r="BW305" s="221"/>
      <c r="BX305" s="221"/>
      <c r="BY305" s="220"/>
      <c r="BZ305" s="220"/>
      <c r="CA305" s="220"/>
      <c r="CB305" s="221"/>
      <c r="CC305" s="221"/>
      <c r="CD305" s="220"/>
      <c r="CE305" s="220"/>
      <c r="CF305" s="220"/>
      <c r="CG305" s="221"/>
      <c r="CH305" s="221"/>
      <c r="CI305" s="223"/>
      <c r="CJ305" s="223"/>
      <c r="CK305" s="223"/>
      <c r="CL305" s="220"/>
      <c r="CM305" s="220"/>
      <c r="CN305" s="220"/>
      <c r="CO305" s="221"/>
      <c r="CP305" s="221"/>
      <c r="CQ305" s="220"/>
      <c r="CR305" s="220"/>
      <c r="CS305" s="220"/>
      <c r="CT305" s="221"/>
      <c r="CU305" s="221"/>
      <c r="CW305" s="219"/>
      <c r="CX305" s="221"/>
      <c r="CY305" s="219"/>
      <c r="CZ305" s="219"/>
      <c r="DA305" s="225"/>
      <c r="DB305" s="226"/>
      <c r="DC305" s="225">
        <f t="shared" si="121"/>
        <v>28.832999999999998</v>
      </c>
    </row>
    <row r="306" spans="9:107" ht="14.4" x14ac:dyDescent="0.3">
      <c r="I306" s="168"/>
      <c r="K306" s="168"/>
      <c r="L306" s="168"/>
      <c r="M306" s="168"/>
      <c r="N306" s="168"/>
      <c r="O306" s="168"/>
      <c r="P306" s="168"/>
      <c r="Q306" s="168"/>
      <c r="S306" s="168"/>
      <c r="T306" s="168"/>
      <c r="X306" s="251"/>
      <c r="Z306" s="168"/>
      <c r="AA306" s="252"/>
      <c r="AC306" s="168"/>
      <c r="AG306" s="137" t="str">
        <f t="shared" ca="1" si="125"/>
        <v/>
      </c>
      <c r="AL306" s="137">
        <f t="shared" ca="1" si="118"/>
        <v>0</v>
      </c>
      <c r="AM306" s="168">
        <v>1.2E-2</v>
      </c>
      <c r="AN306" s="137">
        <f t="shared" ca="1" si="124"/>
        <v>0</v>
      </c>
      <c r="AO306" s="137">
        <f t="shared" ca="1" si="124"/>
        <v>0</v>
      </c>
      <c r="AP306" s="137">
        <f t="shared" ca="1" si="124"/>
        <v>0</v>
      </c>
      <c r="AQ306" s="137">
        <f t="shared" ca="1" si="124"/>
        <v>0</v>
      </c>
      <c r="AR306" s="137">
        <f t="shared" ca="1" si="124"/>
        <v>0</v>
      </c>
      <c r="AS306" s="137">
        <f t="shared" ca="1" si="124"/>
        <v>0</v>
      </c>
      <c r="AT306" s="137">
        <f t="shared" ca="1" si="124"/>
        <v>0</v>
      </c>
      <c r="AU306" s="137">
        <f t="shared" ca="1" si="124"/>
        <v>0</v>
      </c>
      <c r="AV306" s="137">
        <f t="shared" ca="1" si="123"/>
        <v>0</v>
      </c>
      <c r="AW306" s="137">
        <f t="shared" ca="1" si="123"/>
        <v>0</v>
      </c>
      <c r="AX306" s="137">
        <f t="shared" ca="1" si="123"/>
        <v>0</v>
      </c>
      <c r="AZ306" s="137">
        <f t="shared" ca="1" si="119"/>
        <v>0</v>
      </c>
      <c r="BA306" s="137">
        <f t="shared" ca="1" si="119"/>
        <v>0</v>
      </c>
      <c r="BB306" s="137">
        <f t="shared" ca="1" si="119"/>
        <v>0</v>
      </c>
      <c r="BC306" s="137">
        <f t="shared" ca="1" si="117"/>
        <v>0</v>
      </c>
      <c r="BE306" s="137">
        <f t="shared" ca="1" si="116"/>
        <v>0</v>
      </c>
      <c r="BF306" s="137">
        <f t="shared" ca="1" si="116"/>
        <v>0</v>
      </c>
      <c r="BH306" s="137">
        <f t="shared" ca="1" si="120"/>
        <v>0</v>
      </c>
      <c r="BK306" s="243"/>
      <c r="BL306" s="243"/>
      <c r="BM306" s="244"/>
      <c r="BO306" s="220"/>
      <c r="BP306" s="220"/>
      <c r="BQ306" s="220"/>
      <c r="BR306" s="221"/>
      <c r="BS306" s="221"/>
      <c r="BT306" s="220"/>
      <c r="BU306" s="220"/>
      <c r="BV306" s="220"/>
      <c r="BW306" s="221"/>
      <c r="BX306" s="221"/>
      <c r="BY306" s="220"/>
      <c r="BZ306" s="220"/>
      <c r="CA306" s="220"/>
      <c r="CB306" s="221"/>
      <c r="CC306" s="221"/>
      <c r="CD306" s="220"/>
      <c r="CE306" s="220"/>
      <c r="CF306" s="220"/>
      <c r="CG306" s="221"/>
      <c r="CH306" s="221"/>
      <c r="CI306" s="223"/>
      <c r="CJ306" s="223"/>
      <c r="CK306" s="223"/>
      <c r="CL306" s="220"/>
      <c r="CM306" s="220"/>
      <c r="CN306" s="220"/>
      <c r="CO306" s="221"/>
      <c r="CP306" s="221"/>
      <c r="CQ306" s="220"/>
      <c r="CR306" s="220"/>
      <c r="CS306" s="220"/>
      <c r="CT306" s="221"/>
      <c r="CU306" s="221"/>
      <c r="CW306" s="219"/>
      <c r="CX306" s="221"/>
      <c r="CY306" s="219"/>
      <c r="CZ306" s="219"/>
      <c r="DA306" s="225"/>
      <c r="DB306" s="226"/>
      <c r="DC306" s="225">
        <f t="shared" si="121"/>
        <v>28.832999999999998</v>
      </c>
    </row>
    <row r="307" spans="9:107" ht="14.4" x14ac:dyDescent="0.3">
      <c r="I307" s="168"/>
      <c r="K307" s="168"/>
      <c r="L307" s="168"/>
      <c r="M307" s="168"/>
      <c r="N307" s="168"/>
      <c r="O307" s="168"/>
      <c r="P307" s="168"/>
      <c r="Q307" s="168"/>
      <c r="S307" s="168"/>
      <c r="T307" s="168"/>
      <c r="X307" s="251"/>
      <c r="Z307" s="168"/>
      <c r="AA307" s="252"/>
      <c r="AC307" s="168"/>
      <c r="AG307" s="137" t="str">
        <f t="shared" ca="1" si="125"/>
        <v/>
      </c>
      <c r="AL307" s="137">
        <f t="shared" ca="1" si="118"/>
        <v>0</v>
      </c>
      <c r="AM307" s="168">
        <v>5.0000000000000001E-3</v>
      </c>
      <c r="AN307" s="137">
        <f t="shared" ca="1" si="124"/>
        <v>0</v>
      </c>
      <c r="AO307" s="137">
        <f t="shared" ca="1" si="124"/>
        <v>0</v>
      </c>
      <c r="AP307" s="137">
        <f t="shared" ca="1" si="124"/>
        <v>0</v>
      </c>
      <c r="AQ307" s="137">
        <f t="shared" ca="1" si="124"/>
        <v>0</v>
      </c>
      <c r="AR307" s="137">
        <f t="shared" ca="1" si="124"/>
        <v>0</v>
      </c>
      <c r="AS307" s="137">
        <f t="shared" ca="1" si="124"/>
        <v>0</v>
      </c>
      <c r="AT307" s="137">
        <f t="shared" ca="1" si="124"/>
        <v>0</v>
      </c>
      <c r="AU307" s="137">
        <f t="shared" ca="1" si="124"/>
        <v>0</v>
      </c>
      <c r="AV307" s="137">
        <f t="shared" ca="1" si="123"/>
        <v>0</v>
      </c>
      <c r="AW307" s="137">
        <f t="shared" ca="1" si="123"/>
        <v>0</v>
      </c>
      <c r="AX307" s="137">
        <f t="shared" ca="1" si="123"/>
        <v>0</v>
      </c>
      <c r="AZ307" s="137">
        <f t="shared" ca="1" si="119"/>
        <v>0</v>
      </c>
      <c r="BA307" s="137">
        <f t="shared" ca="1" si="119"/>
        <v>0</v>
      </c>
      <c r="BB307" s="137">
        <f t="shared" ca="1" si="119"/>
        <v>0</v>
      </c>
      <c r="BC307" s="137">
        <f t="shared" ca="1" si="117"/>
        <v>0</v>
      </c>
      <c r="BE307" s="137">
        <f t="shared" ca="1" si="116"/>
        <v>0</v>
      </c>
      <c r="BF307" s="137">
        <f t="shared" ca="1" si="116"/>
        <v>0</v>
      </c>
      <c r="BH307" s="137">
        <f t="shared" ca="1" si="120"/>
        <v>0</v>
      </c>
      <c r="BK307" s="243"/>
      <c r="BL307" s="243"/>
      <c r="BM307" s="244"/>
      <c r="BO307" s="220"/>
      <c r="BP307" s="220"/>
      <c r="BQ307" s="220"/>
      <c r="BR307" s="221"/>
      <c r="BS307" s="221"/>
      <c r="BT307" s="220"/>
      <c r="BU307" s="220"/>
      <c r="BV307" s="220"/>
      <c r="BW307" s="221"/>
      <c r="BX307" s="221"/>
      <c r="BY307" s="220"/>
      <c r="BZ307" s="220"/>
      <c r="CA307" s="220"/>
      <c r="CB307" s="221"/>
      <c r="CC307" s="221"/>
      <c r="CD307" s="220"/>
      <c r="CE307" s="220"/>
      <c r="CF307" s="220"/>
      <c r="CG307" s="221"/>
      <c r="CH307" s="221"/>
      <c r="CI307" s="223"/>
      <c r="CJ307" s="223"/>
      <c r="CK307" s="223"/>
      <c r="CL307" s="220"/>
      <c r="CM307" s="220"/>
      <c r="CN307" s="220"/>
      <c r="CO307" s="221"/>
      <c r="CP307" s="221"/>
      <c r="CQ307" s="220"/>
      <c r="CR307" s="220"/>
      <c r="CS307" s="220"/>
      <c r="CT307" s="221"/>
      <c r="CU307" s="221"/>
      <c r="CW307" s="219"/>
      <c r="CX307" s="221"/>
      <c r="CY307" s="219"/>
      <c r="CZ307" s="219"/>
      <c r="DA307" s="225"/>
      <c r="DB307" s="226"/>
      <c r="DC307" s="225">
        <f t="shared" si="121"/>
        <v>28.832999999999998</v>
      </c>
    </row>
    <row r="308" spans="9:107" ht="14.4" x14ac:dyDescent="0.3">
      <c r="I308" s="168"/>
      <c r="K308" s="168"/>
      <c r="L308" s="168"/>
      <c r="M308" s="168"/>
      <c r="N308" s="168"/>
      <c r="O308" s="168"/>
      <c r="P308" s="168"/>
      <c r="Q308" s="168"/>
      <c r="S308" s="168"/>
      <c r="T308" s="168"/>
      <c r="X308" s="251"/>
      <c r="Z308" s="168"/>
      <c r="AA308" s="252"/>
      <c r="AC308" s="168"/>
      <c r="AG308" s="137" t="str">
        <f t="shared" ca="1" si="125"/>
        <v/>
      </c>
      <c r="AL308" s="137">
        <f t="shared" ca="1" si="118"/>
        <v>0</v>
      </c>
      <c r="AM308" s="168">
        <v>7.4999999999999997E-2</v>
      </c>
      <c r="AN308" s="137">
        <f t="shared" ca="1" si="124"/>
        <v>0</v>
      </c>
      <c r="AO308" s="137">
        <f t="shared" ca="1" si="124"/>
        <v>0</v>
      </c>
      <c r="AP308" s="137">
        <f t="shared" ca="1" si="124"/>
        <v>0</v>
      </c>
      <c r="AQ308" s="137">
        <f t="shared" ca="1" si="124"/>
        <v>0</v>
      </c>
      <c r="AR308" s="137">
        <f t="shared" ca="1" si="124"/>
        <v>0</v>
      </c>
      <c r="AS308" s="137">
        <f t="shared" ca="1" si="124"/>
        <v>0</v>
      </c>
      <c r="AT308" s="137">
        <f t="shared" ca="1" si="124"/>
        <v>0</v>
      </c>
      <c r="AU308" s="137">
        <f t="shared" ca="1" si="124"/>
        <v>0</v>
      </c>
      <c r="AV308" s="137">
        <f t="shared" ca="1" si="123"/>
        <v>0</v>
      </c>
      <c r="AW308" s="137">
        <f t="shared" ca="1" si="123"/>
        <v>0</v>
      </c>
      <c r="AX308" s="137">
        <f t="shared" ca="1" si="123"/>
        <v>0</v>
      </c>
      <c r="AZ308" s="137">
        <f t="shared" ca="1" si="119"/>
        <v>0</v>
      </c>
      <c r="BA308" s="137">
        <f t="shared" ca="1" si="119"/>
        <v>0</v>
      </c>
      <c r="BB308" s="137">
        <f t="shared" ca="1" si="119"/>
        <v>0</v>
      </c>
      <c r="BC308" s="137">
        <f t="shared" ca="1" si="117"/>
        <v>0</v>
      </c>
      <c r="BE308" s="137">
        <f t="shared" ca="1" si="116"/>
        <v>0</v>
      </c>
      <c r="BF308" s="137">
        <f t="shared" ca="1" si="116"/>
        <v>0</v>
      </c>
      <c r="BH308" s="137">
        <f t="shared" ca="1" si="120"/>
        <v>0</v>
      </c>
      <c r="BK308" s="243"/>
      <c r="BL308" s="243"/>
      <c r="BM308" s="244"/>
      <c r="BN308" s="219"/>
      <c r="BO308" s="220"/>
      <c r="BP308" s="220"/>
      <c r="BQ308" s="220"/>
      <c r="BR308" s="221"/>
      <c r="BS308" s="221"/>
      <c r="BT308" s="220"/>
      <c r="BU308" s="220"/>
      <c r="BV308" s="220"/>
      <c r="BW308" s="221"/>
      <c r="BX308" s="221"/>
      <c r="BY308" s="220"/>
      <c r="BZ308" s="220"/>
      <c r="CA308" s="220"/>
      <c r="CB308" s="221"/>
      <c r="CC308" s="221"/>
      <c r="CD308" s="220"/>
      <c r="CE308" s="220"/>
      <c r="CF308" s="220"/>
      <c r="CG308" s="221"/>
      <c r="CH308" s="221"/>
      <c r="CI308" s="223"/>
      <c r="CJ308" s="223"/>
      <c r="CK308" s="223"/>
      <c r="CL308" s="220"/>
      <c r="CM308" s="220"/>
      <c r="CN308" s="220"/>
      <c r="CO308" s="221"/>
      <c r="CP308" s="221"/>
      <c r="CQ308" s="220"/>
      <c r="CR308" s="220"/>
      <c r="CS308" s="220"/>
      <c r="CT308" s="221"/>
      <c r="CU308" s="221"/>
      <c r="CW308" s="219"/>
      <c r="CX308" s="221"/>
      <c r="CY308" s="219"/>
      <c r="CZ308" s="219"/>
      <c r="DA308" s="225"/>
      <c r="DB308" s="226"/>
      <c r="DC308" s="225">
        <f t="shared" si="121"/>
        <v>28.832999999999998</v>
      </c>
    </row>
    <row r="309" spans="9:107" ht="14.4" x14ac:dyDescent="0.3">
      <c r="I309" s="168"/>
      <c r="K309" s="168"/>
      <c r="L309" s="168"/>
      <c r="M309" s="168"/>
      <c r="N309" s="168"/>
      <c r="O309" s="168"/>
      <c r="P309" s="168"/>
      <c r="Q309" s="168"/>
      <c r="S309" s="168"/>
      <c r="T309" s="168"/>
      <c r="X309" s="251"/>
      <c r="Z309" s="168"/>
      <c r="AA309" s="252"/>
      <c r="AC309" s="168"/>
      <c r="AG309" s="137" t="str">
        <f t="shared" ca="1" si="125"/>
        <v/>
      </c>
      <c r="AL309" s="137">
        <f t="shared" ca="1" si="118"/>
        <v>0</v>
      </c>
      <c r="AM309" s="168">
        <v>9.5000000000000001E-2</v>
      </c>
      <c r="AN309" s="137">
        <f t="shared" ca="1" si="124"/>
        <v>0</v>
      </c>
      <c r="AO309" s="137">
        <f t="shared" ca="1" si="124"/>
        <v>0</v>
      </c>
      <c r="AP309" s="137">
        <f t="shared" ca="1" si="124"/>
        <v>0</v>
      </c>
      <c r="AQ309" s="137">
        <f t="shared" ca="1" si="124"/>
        <v>0</v>
      </c>
      <c r="AR309" s="137">
        <f t="shared" ca="1" si="124"/>
        <v>0</v>
      </c>
      <c r="AS309" s="137">
        <f t="shared" ca="1" si="124"/>
        <v>0</v>
      </c>
      <c r="AT309" s="137">
        <f t="shared" ca="1" si="124"/>
        <v>0</v>
      </c>
      <c r="AU309" s="137">
        <f t="shared" ca="1" si="124"/>
        <v>0</v>
      </c>
      <c r="AV309" s="137">
        <f t="shared" ca="1" si="123"/>
        <v>0</v>
      </c>
      <c r="AW309" s="137">
        <f t="shared" ca="1" si="123"/>
        <v>0</v>
      </c>
      <c r="AX309" s="137">
        <f t="shared" ca="1" si="123"/>
        <v>0</v>
      </c>
      <c r="AZ309" s="137">
        <f t="shared" ca="1" si="119"/>
        <v>0</v>
      </c>
      <c r="BA309" s="137">
        <f t="shared" ca="1" si="119"/>
        <v>0</v>
      </c>
      <c r="BB309" s="137">
        <f t="shared" ca="1" si="119"/>
        <v>0</v>
      </c>
      <c r="BC309" s="137">
        <f t="shared" ca="1" si="117"/>
        <v>0</v>
      </c>
      <c r="BE309" s="137">
        <f t="shared" ca="1" si="116"/>
        <v>0</v>
      </c>
      <c r="BF309" s="137">
        <f t="shared" ca="1" si="116"/>
        <v>0</v>
      </c>
      <c r="BH309" s="137">
        <f t="shared" ca="1" si="120"/>
        <v>0</v>
      </c>
      <c r="BK309" s="243"/>
      <c r="BL309" s="243"/>
      <c r="BM309" s="244"/>
      <c r="BO309" s="220"/>
      <c r="BP309" s="220"/>
      <c r="BQ309" s="220"/>
      <c r="BR309" s="221"/>
      <c r="BS309" s="221"/>
      <c r="BT309" s="220"/>
      <c r="BU309" s="220"/>
      <c r="BV309" s="220"/>
      <c r="BW309" s="221"/>
      <c r="BX309" s="221"/>
      <c r="BY309" s="220"/>
      <c r="BZ309" s="220"/>
      <c r="CA309" s="220"/>
      <c r="CB309" s="221"/>
      <c r="CC309" s="221"/>
      <c r="CD309" s="220"/>
      <c r="CE309" s="220"/>
      <c r="CF309" s="220"/>
      <c r="CG309" s="221"/>
      <c r="CH309" s="221"/>
      <c r="CI309" s="223"/>
      <c r="CJ309" s="223"/>
      <c r="CK309" s="223"/>
      <c r="CL309" s="220"/>
      <c r="CM309" s="220"/>
      <c r="CN309" s="220"/>
      <c r="CO309" s="221"/>
      <c r="CP309" s="221"/>
      <c r="CQ309" s="220"/>
      <c r="CR309" s="220"/>
      <c r="CS309" s="220"/>
      <c r="CT309" s="221"/>
      <c r="CU309" s="221"/>
      <c r="CW309" s="219"/>
      <c r="CX309" s="221"/>
      <c r="CY309" s="219"/>
      <c r="CZ309" s="219"/>
      <c r="DA309" s="225"/>
      <c r="DB309" s="226"/>
      <c r="DC309" s="225">
        <f t="shared" si="121"/>
        <v>28.832999999999998</v>
      </c>
    </row>
    <row r="310" spans="9:107" ht="14.4" x14ac:dyDescent="0.3">
      <c r="I310" s="168"/>
      <c r="K310" s="168"/>
      <c r="L310" s="168"/>
      <c r="M310" s="168"/>
      <c r="N310" s="168"/>
      <c r="O310" s="168"/>
      <c r="P310" s="168"/>
      <c r="Q310" s="168"/>
      <c r="S310" s="168"/>
      <c r="T310" s="168"/>
      <c r="X310" s="251"/>
      <c r="Z310" s="168"/>
      <c r="AA310" s="252"/>
      <c r="AC310" s="168"/>
      <c r="AG310" s="137" t="str">
        <f t="shared" ca="1" si="125"/>
        <v/>
      </c>
      <c r="AL310" s="137">
        <f t="shared" ca="1" si="118"/>
        <v>0</v>
      </c>
      <c r="AM310" s="168">
        <v>3.5999999999999997E-2</v>
      </c>
      <c r="AN310" s="137">
        <f t="shared" ca="1" si="124"/>
        <v>0</v>
      </c>
      <c r="AO310" s="137">
        <f t="shared" ca="1" si="124"/>
        <v>0</v>
      </c>
      <c r="AP310" s="137">
        <f t="shared" ca="1" si="124"/>
        <v>0</v>
      </c>
      <c r="AQ310" s="137">
        <f t="shared" ca="1" si="124"/>
        <v>0</v>
      </c>
      <c r="AR310" s="137">
        <f t="shared" ca="1" si="124"/>
        <v>0</v>
      </c>
      <c r="AS310" s="137">
        <f t="shared" ca="1" si="124"/>
        <v>0</v>
      </c>
      <c r="AT310" s="137">
        <f t="shared" ca="1" si="124"/>
        <v>0</v>
      </c>
      <c r="AU310" s="137">
        <f t="shared" ca="1" si="124"/>
        <v>0</v>
      </c>
      <c r="AV310" s="137">
        <f t="shared" ca="1" si="123"/>
        <v>0</v>
      </c>
      <c r="AW310" s="137">
        <f t="shared" ca="1" si="123"/>
        <v>0</v>
      </c>
      <c r="AX310" s="137">
        <f t="shared" ca="1" si="123"/>
        <v>0</v>
      </c>
      <c r="AZ310" s="137">
        <f t="shared" ca="1" si="119"/>
        <v>0</v>
      </c>
      <c r="BA310" s="137">
        <f t="shared" ca="1" si="119"/>
        <v>0</v>
      </c>
      <c r="BB310" s="137">
        <f t="shared" ca="1" si="119"/>
        <v>0</v>
      </c>
      <c r="BC310" s="137">
        <f t="shared" ca="1" si="117"/>
        <v>0</v>
      </c>
      <c r="BE310" s="137">
        <f t="shared" ca="1" si="116"/>
        <v>0</v>
      </c>
      <c r="BF310" s="137">
        <f t="shared" ca="1" si="116"/>
        <v>0</v>
      </c>
      <c r="BH310" s="137">
        <f t="shared" ca="1" si="120"/>
        <v>0</v>
      </c>
      <c r="BK310" s="243"/>
      <c r="BL310" s="243"/>
      <c r="BM310" s="244"/>
      <c r="BO310" s="220"/>
      <c r="BP310" s="220"/>
      <c r="BQ310" s="220"/>
      <c r="BR310" s="221"/>
      <c r="BS310" s="221"/>
      <c r="BT310" s="220"/>
      <c r="BU310" s="220"/>
      <c r="BV310" s="220"/>
      <c r="BW310" s="221"/>
      <c r="BX310" s="221"/>
      <c r="BY310" s="220"/>
      <c r="BZ310" s="220"/>
      <c r="CA310" s="220"/>
      <c r="CB310" s="221"/>
      <c r="CC310" s="221"/>
      <c r="CD310" s="220"/>
      <c r="CE310" s="220"/>
      <c r="CF310" s="220"/>
      <c r="CG310" s="221"/>
      <c r="CH310" s="221"/>
      <c r="CI310" s="223"/>
      <c r="CJ310" s="223"/>
      <c r="CK310" s="223"/>
      <c r="CL310" s="220"/>
      <c r="CM310" s="220"/>
      <c r="CN310" s="220"/>
      <c r="CO310" s="221"/>
      <c r="CP310" s="221"/>
      <c r="CQ310" s="220"/>
      <c r="CR310" s="220"/>
      <c r="CS310" s="220"/>
      <c r="CT310" s="221"/>
      <c r="CU310" s="221"/>
      <c r="CW310" s="219"/>
      <c r="CX310" s="221"/>
      <c r="CY310" s="219"/>
      <c r="CZ310" s="219"/>
      <c r="DA310" s="225"/>
      <c r="DB310" s="226"/>
      <c r="DC310" s="225">
        <f t="shared" si="121"/>
        <v>28.832999999999998</v>
      </c>
    </row>
    <row r="311" spans="9:107" ht="14.4" x14ac:dyDescent="0.3">
      <c r="I311" s="168"/>
      <c r="K311" s="168"/>
      <c r="L311" s="168"/>
      <c r="M311" s="168"/>
      <c r="N311" s="168"/>
      <c r="O311" s="168"/>
      <c r="P311" s="168"/>
      <c r="Q311" s="168"/>
      <c r="S311" s="168"/>
      <c r="T311" s="168"/>
      <c r="X311" s="251"/>
      <c r="Z311" s="168"/>
      <c r="AA311" s="252"/>
      <c r="AC311" s="168"/>
      <c r="AG311" s="137" t="str">
        <f t="shared" ca="1" si="125"/>
        <v/>
      </c>
      <c r="AL311" s="137">
        <f t="shared" ca="1" si="118"/>
        <v>0</v>
      </c>
      <c r="AM311" s="168">
        <v>0.04</v>
      </c>
      <c r="AN311" s="137">
        <f t="shared" ca="1" si="124"/>
        <v>0</v>
      </c>
      <c r="AO311" s="137">
        <f t="shared" ca="1" si="124"/>
        <v>0</v>
      </c>
      <c r="AP311" s="137">
        <f t="shared" ca="1" si="124"/>
        <v>0</v>
      </c>
      <c r="AQ311" s="137">
        <f t="shared" ca="1" si="124"/>
        <v>0</v>
      </c>
      <c r="AR311" s="137">
        <f t="shared" ca="1" si="124"/>
        <v>0</v>
      </c>
      <c r="AS311" s="137">
        <f t="shared" ca="1" si="124"/>
        <v>0</v>
      </c>
      <c r="AT311" s="137">
        <f t="shared" ca="1" si="124"/>
        <v>0</v>
      </c>
      <c r="AU311" s="137">
        <f t="shared" ca="1" si="124"/>
        <v>0</v>
      </c>
      <c r="AV311" s="137">
        <f t="shared" ca="1" si="123"/>
        <v>0</v>
      </c>
      <c r="AW311" s="137">
        <f t="shared" ca="1" si="123"/>
        <v>0</v>
      </c>
      <c r="AX311" s="137">
        <f t="shared" ca="1" si="123"/>
        <v>0</v>
      </c>
      <c r="AZ311" s="137">
        <f t="shared" ca="1" si="119"/>
        <v>0</v>
      </c>
      <c r="BA311" s="137">
        <f t="shared" ca="1" si="119"/>
        <v>0</v>
      </c>
      <c r="BB311" s="137">
        <f t="shared" ca="1" si="119"/>
        <v>0</v>
      </c>
      <c r="BC311" s="137">
        <f t="shared" ca="1" si="117"/>
        <v>0</v>
      </c>
      <c r="BE311" s="137">
        <f t="shared" ref="BE311:BF330" ca="1" si="126">ABS(INDIRECT(BE$5&amp;(CELL("row", BE311))))</f>
        <v>0</v>
      </c>
      <c r="BF311" s="137">
        <f t="shared" ca="1" si="126"/>
        <v>0</v>
      </c>
      <c r="BH311" s="137">
        <f t="shared" ca="1" si="120"/>
        <v>0</v>
      </c>
      <c r="BK311" s="243"/>
      <c r="BL311" s="243"/>
      <c r="BM311" s="244"/>
      <c r="BO311" s="220"/>
      <c r="BP311" s="220"/>
      <c r="BQ311" s="220"/>
      <c r="BR311" s="221"/>
      <c r="BS311" s="221"/>
      <c r="BT311" s="220"/>
      <c r="BU311" s="220"/>
      <c r="BV311" s="220"/>
      <c r="BW311" s="221"/>
      <c r="BX311" s="221"/>
      <c r="BY311" s="220"/>
      <c r="BZ311" s="220"/>
      <c r="CA311" s="220"/>
      <c r="CB311" s="221"/>
      <c r="CC311" s="221"/>
      <c r="CD311" s="220"/>
      <c r="CE311" s="220"/>
      <c r="CF311" s="220"/>
      <c r="CG311" s="221"/>
      <c r="CH311" s="221"/>
      <c r="CI311" s="223"/>
      <c r="CJ311" s="223"/>
      <c r="CK311" s="223"/>
      <c r="CL311" s="220"/>
      <c r="CM311" s="220"/>
      <c r="CN311" s="220"/>
      <c r="CO311" s="221"/>
      <c r="CP311" s="221"/>
      <c r="CQ311" s="220"/>
      <c r="CR311" s="220"/>
      <c r="CS311" s="220"/>
      <c r="CT311" s="221"/>
      <c r="CU311" s="221"/>
      <c r="CW311" s="219"/>
      <c r="CX311" s="221"/>
      <c r="CY311" s="219"/>
      <c r="CZ311" s="219"/>
      <c r="DA311" s="225"/>
      <c r="DB311" s="226"/>
      <c r="DC311" s="225">
        <f t="shared" si="121"/>
        <v>28.832999999999998</v>
      </c>
    </row>
    <row r="312" spans="9:107" ht="14.4" x14ac:dyDescent="0.3">
      <c r="I312" s="168"/>
      <c r="K312" s="168"/>
      <c r="L312" s="168"/>
      <c r="M312" s="168"/>
      <c r="N312" s="168"/>
      <c r="O312" s="168"/>
      <c r="P312" s="168"/>
      <c r="Q312" s="168"/>
      <c r="S312" s="168"/>
      <c r="T312" s="168"/>
      <c r="X312" s="251"/>
      <c r="Z312" s="168"/>
      <c r="AA312" s="252"/>
      <c r="AC312" s="168"/>
      <c r="AG312" s="137" t="str">
        <f t="shared" ca="1" si="125"/>
        <v/>
      </c>
      <c r="AL312" s="137">
        <f t="shared" ca="1" si="118"/>
        <v>0</v>
      </c>
      <c r="AM312" s="168">
        <v>7.4999999999999997E-2</v>
      </c>
      <c r="AN312" s="137">
        <f t="shared" ca="1" si="124"/>
        <v>0</v>
      </c>
      <c r="AO312" s="137">
        <f t="shared" ca="1" si="124"/>
        <v>0</v>
      </c>
      <c r="AP312" s="137">
        <f t="shared" ca="1" si="124"/>
        <v>0</v>
      </c>
      <c r="AQ312" s="137">
        <f t="shared" ca="1" si="124"/>
        <v>0</v>
      </c>
      <c r="AR312" s="137">
        <f t="shared" ca="1" si="124"/>
        <v>0</v>
      </c>
      <c r="AS312" s="137">
        <f t="shared" ca="1" si="124"/>
        <v>0</v>
      </c>
      <c r="AT312" s="137">
        <f t="shared" ca="1" si="124"/>
        <v>0</v>
      </c>
      <c r="AU312" s="137">
        <f t="shared" ca="1" si="124"/>
        <v>0</v>
      </c>
      <c r="AV312" s="137">
        <f t="shared" ca="1" si="123"/>
        <v>0</v>
      </c>
      <c r="AW312" s="137">
        <f t="shared" ca="1" si="123"/>
        <v>0</v>
      </c>
      <c r="AX312" s="137">
        <f t="shared" ca="1" si="123"/>
        <v>0</v>
      </c>
      <c r="AZ312" s="137">
        <f t="shared" ca="1" si="119"/>
        <v>0</v>
      </c>
      <c r="BA312" s="137">
        <f t="shared" ca="1" si="119"/>
        <v>0</v>
      </c>
      <c r="BB312" s="137">
        <f t="shared" ca="1" si="119"/>
        <v>0</v>
      </c>
      <c r="BC312" s="137">
        <f t="shared" ca="1" si="119"/>
        <v>0</v>
      </c>
      <c r="BE312" s="137">
        <f t="shared" ca="1" si="126"/>
        <v>0</v>
      </c>
      <c r="BF312" s="137">
        <f t="shared" ca="1" si="126"/>
        <v>0</v>
      </c>
      <c r="BH312" s="137">
        <f t="shared" ca="1" si="120"/>
        <v>0</v>
      </c>
      <c r="BK312" s="243"/>
      <c r="BL312" s="243"/>
      <c r="BM312" s="244"/>
      <c r="BO312" s="220"/>
      <c r="BP312" s="220"/>
      <c r="BQ312" s="220"/>
      <c r="BR312" s="221"/>
      <c r="BS312" s="221"/>
      <c r="BT312" s="220"/>
      <c r="BU312" s="220"/>
      <c r="BV312" s="220"/>
      <c r="BW312" s="221"/>
      <c r="BX312" s="221"/>
      <c r="BY312" s="220"/>
      <c r="BZ312" s="220"/>
      <c r="CA312" s="220"/>
      <c r="CB312" s="221"/>
      <c r="CC312" s="221"/>
      <c r="CD312" s="220"/>
      <c r="CE312" s="220"/>
      <c r="CF312" s="220"/>
      <c r="CG312" s="221"/>
      <c r="CH312" s="221"/>
      <c r="CI312" s="223"/>
      <c r="CJ312" s="223"/>
      <c r="CK312" s="223"/>
      <c r="CL312" s="220"/>
      <c r="CM312" s="220"/>
      <c r="CN312" s="220"/>
      <c r="CO312" s="221"/>
      <c r="CP312" s="221"/>
      <c r="CQ312" s="220"/>
      <c r="CR312" s="220"/>
      <c r="CS312" s="220"/>
      <c r="CT312" s="221"/>
      <c r="CU312" s="221"/>
      <c r="CW312" s="219"/>
      <c r="CX312" s="221"/>
      <c r="CY312" s="219"/>
      <c r="CZ312" s="219"/>
      <c r="DA312" s="225"/>
      <c r="DB312" s="226"/>
      <c r="DC312" s="225">
        <f t="shared" si="121"/>
        <v>28.832999999999998</v>
      </c>
    </row>
    <row r="313" spans="9:107" ht="14.4" x14ac:dyDescent="0.3">
      <c r="I313" s="168"/>
      <c r="K313" s="168"/>
      <c r="L313" s="168"/>
      <c r="M313" s="168"/>
      <c r="N313" s="168"/>
      <c r="O313" s="168"/>
      <c r="P313" s="168"/>
      <c r="Q313" s="168"/>
      <c r="S313" s="168"/>
      <c r="T313" s="168"/>
      <c r="X313" s="251"/>
      <c r="Z313" s="168"/>
      <c r="AA313" s="252"/>
      <c r="AC313" s="168"/>
      <c r="AG313" s="137" t="str">
        <f t="shared" ca="1" si="125"/>
        <v/>
      </c>
      <c r="AL313" s="137">
        <f t="shared" ref="AL313:AL330" ca="1" si="127">INDIRECT(AL$5&amp;(CELL("row", AL313)))</f>
        <v>0</v>
      </c>
      <c r="AM313" s="168">
        <v>0.02</v>
      </c>
      <c r="AN313" s="137">
        <f t="shared" ca="1" si="124"/>
        <v>0</v>
      </c>
      <c r="AO313" s="137">
        <f t="shared" ca="1" si="124"/>
        <v>0</v>
      </c>
      <c r="AP313" s="137">
        <f t="shared" ca="1" si="124"/>
        <v>0</v>
      </c>
      <c r="AQ313" s="137">
        <f t="shared" ca="1" si="124"/>
        <v>0</v>
      </c>
      <c r="AR313" s="137">
        <f t="shared" ca="1" si="124"/>
        <v>0</v>
      </c>
      <c r="AS313" s="137">
        <f t="shared" ca="1" si="124"/>
        <v>0</v>
      </c>
      <c r="AT313" s="137">
        <f t="shared" ca="1" si="124"/>
        <v>0</v>
      </c>
      <c r="AU313" s="137">
        <f t="shared" ca="1" si="124"/>
        <v>0</v>
      </c>
      <c r="AV313" s="137">
        <f t="shared" ca="1" si="123"/>
        <v>0</v>
      </c>
      <c r="AW313" s="137">
        <f t="shared" ca="1" si="123"/>
        <v>0</v>
      </c>
      <c r="AX313" s="137">
        <f t="shared" ca="1" si="123"/>
        <v>0</v>
      </c>
      <c r="AZ313" s="137">
        <f t="shared" ref="AZ313:BC330" ca="1" si="128">ABS(INDIRECT(AZ$5&amp;(CELL("row", AZ313))))</f>
        <v>0</v>
      </c>
      <c r="BA313" s="137">
        <f t="shared" ca="1" si="128"/>
        <v>0</v>
      </c>
      <c r="BB313" s="137">
        <f t="shared" ca="1" si="128"/>
        <v>0</v>
      </c>
      <c r="BC313" s="137">
        <f t="shared" ca="1" si="128"/>
        <v>0</v>
      </c>
      <c r="BE313" s="137">
        <f t="shared" ca="1" si="126"/>
        <v>0</v>
      </c>
      <c r="BF313" s="137">
        <f t="shared" ca="1" si="126"/>
        <v>0</v>
      </c>
      <c r="BH313" s="137">
        <f t="shared" ca="1" si="120"/>
        <v>0</v>
      </c>
      <c r="BK313" s="243"/>
      <c r="BL313" s="243"/>
      <c r="BM313" s="244"/>
      <c r="BO313" s="220"/>
      <c r="BP313" s="220"/>
      <c r="BQ313" s="220"/>
      <c r="BR313" s="221"/>
      <c r="BS313" s="221"/>
      <c r="BT313" s="220"/>
      <c r="BU313" s="220"/>
      <c r="BV313" s="220"/>
      <c r="BW313" s="221"/>
      <c r="BX313" s="221"/>
      <c r="BY313" s="220"/>
      <c r="BZ313" s="220"/>
      <c r="CA313" s="220"/>
      <c r="CB313" s="221"/>
      <c r="CC313" s="221"/>
      <c r="CD313" s="220"/>
      <c r="CE313" s="220"/>
      <c r="CF313" s="220"/>
      <c r="CG313" s="221"/>
      <c r="CH313" s="221"/>
      <c r="CI313" s="223"/>
      <c r="CJ313" s="223"/>
      <c r="CK313" s="223"/>
      <c r="CL313" s="220"/>
      <c r="CM313" s="220"/>
      <c r="CN313" s="220"/>
      <c r="CO313" s="221"/>
      <c r="CP313" s="221"/>
      <c r="CQ313" s="220"/>
      <c r="CR313" s="220"/>
      <c r="CS313" s="220"/>
      <c r="CT313" s="221"/>
      <c r="CU313" s="221"/>
      <c r="CW313" s="219"/>
      <c r="CX313" s="221"/>
      <c r="CY313" s="219"/>
      <c r="CZ313" s="219"/>
      <c r="DA313" s="225"/>
      <c r="DB313" s="226"/>
      <c r="DC313" s="225">
        <f t="shared" si="121"/>
        <v>28.832999999999998</v>
      </c>
    </row>
    <row r="314" spans="9:107" ht="14.4" x14ac:dyDescent="0.3">
      <c r="I314" s="168"/>
      <c r="K314" s="168"/>
      <c r="L314" s="168"/>
      <c r="M314" s="168"/>
      <c r="N314" s="168"/>
      <c r="O314" s="168"/>
      <c r="P314" s="168"/>
      <c r="Q314" s="168"/>
      <c r="S314" s="168"/>
      <c r="T314" s="168"/>
      <c r="X314" s="251"/>
      <c r="Z314" s="168"/>
      <c r="AA314" s="252"/>
      <c r="AC314" s="168"/>
      <c r="AG314" s="137" t="str">
        <f t="shared" ca="1" si="125"/>
        <v/>
      </c>
      <c r="AL314" s="137">
        <f t="shared" ca="1" si="127"/>
        <v>0</v>
      </c>
      <c r="AM314" s="168">
        <v>1.6E-2</v>
      </c>
      <c r="AN314" s="137">
        <f t="shared" ca="1" si="124"/>
        <v>0</v>
      </c>
      <c r="AO314" s="137">
        <f t="shared" ca="1" si="124"/>
        <v>0</v>
      </c>
      <c r="AP314" s="137">
        <f t="shared" ca="1" si="124"/>
        <v>0</v>
      </c>
      <c r="AQ314" s="137">
        <f t="shared" ca="1" si="124"/>
        <v>0</v>
      </c>
      <c r="AR314" s="137">
        <f t="shared" ca="1" si="124"/>
        <v>0</v>
      </c>
      <c r="AS314" s="137">
        <f t="shared" ca="1" si="124"/>
        <v>0</v>
      </c>
      <c r="AT314" s="137">
        <f t="shared" ca="1" si="124"/>
        <v>0</v>
      </c>
      <c r="AU314" s="137">
        <f t="shared" ca="1" si="124"/>
        <v>0</v>
      </c>
      <c r="AV314" s="137">
        <f t="shared" ca="1" si="123"/>
        <v>0</v>
      </c>
      <c r="AW314" s="137">
        <f t="shared" ca="1" si="123"/>
        <v>0</v>
      </c>
      <c r="AX314" s="137">
        <f t="shared" ca="1" si="123"/>
        <v>0</v>
      </c>
      <c r="AZ314" s="137">
        <f t="shared" ca="1" si="128"/>
        <v>0</v>
      </c>
      <c r="BA314" s="137">
        <f t="shared" ca="1" si="128"/>
        <v>0</v>
      </c>
      <c r="BB314" s="137">
        <f t="shared" ca="1" si="128"/>
        <v>0</v>
      </c>
      <c r="BC314" s="137">
        <f t="shared" ca="1" si="128"/>
        <v>0</v>
      </c>
      <c r="BE314" s="137">
        <f t="shared" ca="1" si="126"/>
        <v>0</v>
      </c>
      <c r="BF314" s="137">
        <f t="shared" ca="1" si="126"/>
        <v>0</v>
      </c>
      <c r="BH314" s="137">
        <f t="shared" ca="1" si="120"/>
        <v>0</v>
      </c>
      <c r="BK314" s="243"/>
      <c r="BL314" s="243"/>
      <c r="BM314" s="244"/>
      <c r="BN314" s="231"/>
      <c r="BO314" s="220"/>
      <c r="BP314" s="220"/>
      <c r="BQ314" s="220"/>
      <c r="BR314" s="221"/>
      <c r="BS314" s="221"/>
      <c r="BT314" s="220"/>
      <c r="BU314" s="220"/>
      <c r="BV314" s="220"/>
      <c r="BW314" s="221"/>
      <c r="BX314" s="221"/>
      <c r="BY314" s="220"/>
      <c r="BZ314" s="220"/>
      <c r="CA314" s="220"/>
      <c r="CB314" s="221"/>
      <c r="CC314" s="221"/>
      <c r="CD314" s="220"/>
      <c r="CE314" s="220"/>
      <c r="CF314" s="220"/>
      <c r="CG314" s="221"/>
      <c r="CH314" s="221"/>
      <c r="CI314" s="223"/>
      <c r="CJ314" s="223"/>
      <c r="CK314" s="223"/>
      <c r="CL314" s="220"/>
      <c r="CM314" s="220"/>
      <c r="CN314" s="220"/>
      <c r="CO314" s="221"/>
      <c r="CP314" s="221"/>
      <c r="CQ314" s="220"/>
      <c r="CR314" s="220"/>
      <c r="CS314" s="220"/>
      <c r="CT314" s="221"/>
      <c r="CU314" s="221"/>
      <c r="CW314" s="219"/>
      <c r="CX314" s="221"/>
      <c r="CY314" s="219"/>
      <c r="CZ314" s="219"/>
      <c r="DA314" s="225"/>
      <c r="DB314" s="226"/>
      <c r="DC314" s="225">
        <f t="shared" si="121"/>
        <v>28.832999999999998</v>
      </c>
    </row>
    <row r="315" spans="9:107" ht="14.4" x14ac:dyDescent="0.3">
      <c r="I315" s="168"/>
      <c r="K315" s="168"/>
      <c r="L315" s="168"/>
      <c r="M315" s="168"/>
      <c r="N315" s="168"/>
      <c r="O315" s="168"/>
      <c r="P315" s="168"/>
      <c r="Q315" s="168"/>
      <c r="S315" s="168"/>
      <c r="T315" s="168"/>
      <c r="X315" s="251"/>
      <c r="Z315" s="168"/>
      <c r="AA315" s="252"/>
      <c r="AC315" s="168"/>
      <c r="AG315" s="137" t="str">
        <f t="shared" ca="1" si="125"/>
        <v/>
      </c>
      <c r="AL315" s="137">
        <f t="shared" ca="1" si="127"/>
        <v>0</v>
      </c>
      <c r="AM315" s="168">
        <v>7.0000000000000001E-3</v>
      </c>
      <c r="AN315" s="137">
        <f t="shared" ca="1" si="124"/>
        <v>0</v>
      </c>
      <c r="AO315" s="137">
        <f t="shared" ca="1" si="124"/>
        <v>0</v>
      </c>
      <c r="AP315" s="137">
        <f t="shared" ca="1" si="124"/>
        <v>0</v>
      </c>
      <c r="AQ315" s="137">
        <f t="shared" ca="1" si="124"/>
        <v>0</v>
      </c>
      <c r="AR315" s="137">
        <f t="shared" ca="1" si="124"/>
        <v>0</v>
      </c>
      <c r="AS315" s="137">
        <f t="shared" ca="1" si="124"/>
        <v>0</v>
      </c>
      <c r="AT315" s="137">
        <f t="shared" ca="1" si="124"/>
        <v>0</v>
      </c>
      <c r="AU315" s="137">
        <f t="shared" ca="1" si="124"/>
        <v>0</v>
      </c>
      <c r="AV315" s="137">
        <f t="shared" ca="1" si="123"/>
        <v>0</v>
      </c>
      <c r="AW315" s="137">
        <f t="shared" ca="1" si="123"/>
        <v>0</v>
      </c>
      <c r="AX315" s="137">
        <f t="shared" ca="1" si="123"/>
        <v>0</v>
      </c>
      <c r="AZ315" s="137">
        <f t="shared" ca="1" si="128"/>
        <v>0</v>
      </c>
      <c r="BA315" s="137">
        <f t="shared" ca="1" si="128"/>
        <v>0</v>
      </c>
      <c r="BB315" s="137">
        <f t="shared" ca="1" si="128"/>
        <v>0</v>
      </c>
      <c r="BC315" s="137">
        <f t="shared" ca="1" si="128"/>
        <v>0</v>
      </c>
      <c r="BE315" s="137">
        <f t="shared" ca="1" si="126"/>
        <v>0</v>
      </c>
      <c r="BF315" s="137">
        <f t="shared" ca="1" si="126"/>
        <v>0</v>
      </c>
      <c r="BH315" s="137">
        <f t="shared" ca="1" si="120"/>
        <v>0</v>
      </c>
      <c r="BK315" s="243"/>
      <c r="BL315" s="243"/>
      <c r="BM315" s="244"/>
      <c r="BN315" s="231"/>
      <c r="BO315" s="220"/>
      <c r="BP315" s="220"/>
      <c r="BQ315" s="220"/>
      <c r="BR315" s="221"/>
      <c r="BS315" s="221"/>
      <c r="BT315" s="220"/>
      <c r="BU315" s="220"/>
      <c r="BV315" s="220"/>
      <c r="BW315" s="221"/>
      <c r="BX315" s="221"/>
      <c r="BY315" s="220"/>
      <c r="BZ315" s="220"/>
      <c r="CA315" s="220"/>
      <c r="CB315" s="221"/>
      <c r="CC315" s="221"/>
      <c r="CD315" s="220"/>
      <c r="CE315" s="220"/>
      <c r="CF315" s="220"/>
      <c r="CG315" s="221"/>
      <c r="CH315" s="221"/>
      <c r="CI315" s="223"/>
      <c r="CJ315" s="223"/>
      <c r="CK315" s="223"/>
      <c r="CL315" s="220"/>
      <c r="CM315" s="220"/>
      <c r="CN315" s="220"/>
      <c r="CO315" s="221"/>
      <c r="CP315" s="221"/>
      <c r="CQ315" s="220"/>
      <c r="CR315" s="220"/>
      <c r="CS315" s="220"/>
      <c r="CT315" s="221"/>
      <c r="CU315" s="221"/>
      <c r="CW315" s="219"/>
      <c r="CX315" s="221"/>
      <c r="CY315" s="219"/>
      <c r="CZ315" s="219"/>
      <c r="DA315" s="225"/>
      <c r="DB315" s="226"/>
      <c r="DC315" s="225">
        <f t="shared" si="121"/>
        <v>28.832999999999998</v>
      </c>
    </row>
    <row r="316" spans="9:107" ht="14.4" x14ac:dyDescent="0.3">
      <c r="I316" s="168"/>
      <c r="K316" s="168"/>
      <c r="L316" s="168"/>
      <c r="M316" s="168"/>
      <c r="N316" s="168"/>
      <c r="O316" s="168"/>
      <c r="P316" s="168"/>
      <c r="Q316" s="168"/>
      <c r="S316" s="168"/>
      <c r="T316" s="168"/>
      <c r="X316" s="251"/>
      <c r="Z316" s="168"/>
      <c r="AA316" s="252"/>
      <c r="AC316" s="168"/>
      <c r="AG316" s="137" t="str">
        <f t="shared" ca="1" si="125"/>
        <v/>
      </c>
      <c r="AL316" s="137">
        <f t="shared" ca="1" si="127"/>
        <v>0</v>
      </c>
      <c r="AM316" s="168">
        <v>0.191</v>
      </c>
      <c r="AN316" s="137">
        <f t="shared" ca="1" si="124"/>
        <v>0</v>
      </c>
      <c r="AO316" s="137">
        <f t="shared" ca="1" si="124"/>
        <v>0</v>
      </c>
      <c r="AP316" s="137">
        <f t="shared" ca="1" si="124"/>
        <v>0</v>
      </c>
      <c r="AQ316" s="137">
        <f t="shared" ca="1" si="124"/>
        <v>0</v>
      </c>
      <c r="AR316" s="137">
        <f t="shared" ca="1" si="124"/>
        <v>0</v>
      </c>
      <c r="AS316" s="137">
        <f t="shared" ca="1" si="124"/>
        <v>0</v>
      </c>
      <c r="AT316" s="137">
        <f t="shared" ca="1" si="124"/>
        <v>0</v>
      </c>
      <c r="AU316" s="137">
        <f t="shared" ca="1" si="124"/>
        <v>0</v>
      </c>
      <c r="AV316" s="137">
        <f t="shared" ca="1" si="123"/>
        <v>0</v>
      </c>
      <c r="AW316" s="137">
        <f t="shared" ca="1" si="123"/>
        <v>0</v>
      </c>
      <c r="AX316" s="137">
        <f t="shared" ca="1" si="123"/>
        <v>0</v>
      </c>
      <c r="AZ316" s="137">
        <f t="shared" ca="1" si="128"/>
        <v>0</v>
      </c>
      <c r="BA316" s="137">
        <f t="shared" ca="1" si="128"/>
        <v>0</v>
      </c>
      <c r="BB316" s="137">
        <f t="shared" ca="1" si="128"/>
        <v>0</v>
      </c>
      <c r="BC316" s="137">
        <f t="shared" ca="1" si="128"/>
        <v>0</v>
      </c>
      <c r="BE316" s="137">
        <f t="shared" ca="1" si="126"/>
        <v>0</v>
      </c>
      <c r="BF316" s="137">
        <f t="shared" ca="1" si="126"/>
        <v>0</v>
      </c>
      <c r="BH316" s="137">
        <f t="shared" ca="1" si="120"/>
        <v>0</v>
      </c>
      <c r="BK316" s="243"/>
      <c r="BL316" s="243"/>
      <c r="BM316" s="244"/>
      <c r="BO316" s="220"/>
      <c r="BP316" s="220"/>
      <c r="BQ316" s="220"/>
      <c r="BR316" s="221"/>
      <c r="BS316" s="221"/>
      <c r="BT316" s="220"/>
      <c r="BU316" s="220"/>
      <c r="BV316" s="220"/>
      <c r="BW316" s="221"/>
      <c r="BX316" s="221"/>
      <c r="BY316" s="220"/>
      <c r="BZ316" s="220"/>
      <c r="CA316" s="220"/>
      <c r="CB316" s="221"/>
      <c r="CC316" s="221"/>
      <c r="CD316" s="220"/>
      <c r="CE316" s="220"/>
      <c r="CF316" s="220"/>
      <c r="CG316" s="221"/>
      <c r="CH316" s="221"/>
      <c r="CI316" s="223"/>
      <c r="CJ316" s="223"/>
      <c r="CK316" s="223"/>
      <c r="CL316" s="220"/>
      <c r="CM316" s="220"/>
      <c r="CN316" s="220"/>
      <c r="CO316" s="221"/>
      <c r="CP316" s="221"/>
      <c r="CQ316" s="220"/>
      <c r="CR316" s="220"/>
      <c r="CS316" s="220"/>
      <c r="CT316" s="221"/>
      <c r="CU316" s="221"/>
      <c r="CW316" s="219"/>
      <c r="CX316" s="221"/>
      <c r="CY316" s="219"/>
      <c r="CZ316" s="219"/>
      <c r="DA316" s="225"/>
      <c r="DB316" s="226"/>
      <c r="DC316" s="225">
        <f t="shared" si="121"/>
        <v>28.832999999999998</v>
      </c>
    </row>
    <row r="317" spans="9:107" ht="14.4" x14ac:dyDescent="0.3">
      <c r="I317" s="168"/>
      <c r="K317" s="168"/>
      <c r="L317" s="168"/>
      <c r="M317" s="168"/>
      <c r="N317" s="168"/>
      <c r="O317" s="168"/>
      <c r="P317" s="168"/>
      <c r="Q317" s="168"/>
      <c r="S317" s="168"/>
      <c r="T317" s="168"/>
      <c r="X317" s="251"/>
      <c r="Z317" s="168"/>
      <c r="AA317" s="252"/>
      <c r="AC317" s="168"/>
      <c r="AG317" s="137" t="str">
        <f t="shared" ca="1" si="125"/>
        <v/>
      </c>
      <c r="AL317" s="137">
        <f t="shared" ca="1" si="127"/>
        <v>0</v>
      </c>
      <c r="AM317" s="168">
        <v>4.3999999999999997E-2</v>
      </c>
      <c r="AN317" s="137">
        <f t="shared" ca="1" si="124"/>
        <v>0</v>
      </c>
      <c r="AO317" s="137">
        <f t="shared" ca="1" si="124"/>
        <v>0</v>
      </c>
      <c r="AP317" s="137">
        <f t="shared" ca="1" si="124"/>
        <v>0</v>
      </c>
      <c r="AQ317" s="137">
        <f t="shared" ca="1" si="124"/>
        <v>0</v>
      </c>
      <c r="AR317" s="137">
        <f t="shared" ca="1" si="124"/>
        <v>0</v>
      </c>
      <c r="AS317" s="137">
        <f t="shared" ca="1" si="124"/>
        <v>0</v>
      </c>
      <c r="AT317" s="137">
        <f t="shared" ca="1" si="124"/>
        <v>0</v>
      </c>
      <c r="AU317" s="137">
        <f t="shared" ca="1" si="124"/>
        <v>0</v>
      </c>
      <c r="AV317" s="137">
        <f t="shared" ca="1" si="123"/>
        <v>0</v>
      </c>
      <c r="AW317" s="137">
        <f t="shared" ca="1" si="123"/>
        <v>0</v>
      </c>
      <c r="AX317" s="137">
        <f t="shared" ca="1" si="123"/>
        <v>0</v>
      </c>
      <c r="AZ317" s="137">
        <f t="shared" ca="1" si="128"/>
        <v>0</v>
      </c>
      <c r="BA317" s="137">
        <f t="shared" ca="1" si="128"/>
        <v>0</v>
      </c>
      <c r="BB317" s="137">
        <f t="shared" ca="1" si="128"/>
        <v>0</v>
      </c>
      <c r="BC317" s="137">
        <f t="shared" ca="1" si="128"/>
        <v>0</v>
      </c>
      <c r="BE317" s="137">
        <f t="shared" ca="1" si="126"/>
        <v>0</v>
      </c>
      <c r="BF317" s="137">
        <f t="shared" ca="1" si="126"/>
        <v>0</v>
      </c>
      <c r="BH317" s="137">
        <f t="shared" ca="1" si="120"/>
        <v>0</v>
      </c>
      <c r="BK317" s="243"/>
      <c r="BL317" s="243"/>
      <c r="BM317" s="244"/>
      <c r="BO317" s="220"/>
      <c r="BP317" s="220"/>
      <c r="BQ317" s="220"/>
      <c r="BR317" s="221"/>
      <c r="BS317" s="221"/>
      <c r="BT317" s="220"/>
      <c r="BU317" s="220"/>
      <c r="BV317" s="220"/>
      <c r="BW317" s="221"/>
      <c r="BX317" s="221"/>
      <c r="BY317" s="220"/>
      <c r="BZ317" s="220"/>
      <c r="CA317" s="220"/>
      <c r="CB317" s="221"/>
      <c r="CC317" s="221"/>
      <c r="CD317" s="220"/>
      <c r="CE317" s="220"/>
      <c r="CF317" s="220"/>
      <c r="CG317" s="221"/>
      <c r="CH317" s="221"/>
      <c r="CI317" s="223"/>
      <c r="CJ317" s="223"/>
      <c r="CK317" s="223"/>
      <c r="CL317" s="220"/>
      <c r="CM317" s="220"/>
      <c r="CN317" s="220"/>
      <c r="CO317" s="221"/>
      <c r="CP317" s="221"/>
      <c r="CQ317" s="220"/>
      <c r="CR317" s="220"/>
      <c r="CS317" s="220"/>
      <c r="CT317" s="221"/>
      <c r="CU317" s="221"/>
      <c r="CW317" s="219"/>
      <c r="CX317" s="221"/>
      <c r="CY317" s="219"/>
      <c r="CZ317" s="219"/>
      <c r="DA317" s="225"/>
      <c r="DB317" s="226"/>
      <c r="DC317" s="225">
        <f t="shared" si="121"/>
        <v>28.832999999999998</v>
      </c>
    </row>
    <row r="318" spans="9:107" ht="14.4" x14ac:dyDescent="0.3">
      <c r="I318" s="168"/>
      <c r="K318" s="168"/>
      <c r="L318" s="168"/>
      <c r="M318" s="168"/>
      <c r="N318" s="168"/>
      <c r="O318" s="168"/>
      <c r="P318" s="168"/>
      <c r="Q318" s="168"/>
      <c r="S318" s="168"/>
      <c r="T318" s="168"/>
      <c r="X318" s="251"/>
      <c r="Z318" s="168"/>
      <c r="AA318" s="252"/>
      <c r="AC318" s="168"/>
      <c r="AG318" s="137" t="str">
        <f t="shared" ca="1" si="125"/>
        <v/>
      </c>
      <c r="AL318" s="137">
        <f t="shared" ca="1" si="127"/>
        <v>0</v>
      </c>
      <c r="AM318" s="168">
        <v>7.0000000000000001E-3</v>
      </c>
      <c r="AN318" s="137">
        <f t="shared" ca="1" si="124"/>
        <v>0</v>
      </c>
      <c r="AO318" s="137">
        <f t="shared" ca="1" si="124"/>
        <v>0</v>
      </c>
      <c r="AP318" s="137">
        <f t="shared" ca="1" si="124"/>
        <v>0</v>
      </c>
      <c r="AQ318" s="137">
        <f t="shared" ca="1" si="124"/>
        <v>0</v>
      </c>
      <c r="AR318" s="137">
        <f t="shared" ca="1" si="124"/>
        <v>0</v>
      </c>
      <c r="AS318" s="137">
        <f t="shared" ca="1" si="124"/>
        <v>0</v>
      </c>
      <c r="AT318" s="137">
        <f t="shared" ca="1" si="124"/>
        <v>0</v>
      </c>
      <c r="AU318" s="137">
        <f t="shared" ca="1" si="124"/>
        <v>0</v>
      </c>
      <c r="AV318" s="137">
        <f t="shared" ca="1" si="123"/>
        <v>0</v>
      </c>
      <c r="AW318" s="137">
        <f t="shared" ca="1" si="123"/>
        <v>0</v>
      </c>
      <c r="AX318" s="137">
        <f t="shared" ca="1" si="123"/>
        <v>0</v>
      </c>
      <c r="AZ318" s="137">
        <f t="shared" ca="1" si="128"/>
        <v>0</v>
      </c>
      <c r="BA318" s="137">
        <f t="shared" ca="1" si="128"/>
        <v>0</v>
      </c>
      <c r="BB318" s="137">
        <f t="shared" ca="1" si="128"/>
        <v>0</v>
      </c>
      <c r="BC318" s="137">
        <f t="shared" ca="1" si="128"/>
        <v>0</v>
      </c>
      <c r="BE318" s="137">
        <f t="shared" ca="1" si="126"/>
        <v>0</v>
      </c>
      <c r="BF318" s="137">
        <f t="shared" ca="1" si="126"/>
        <v>0</v>
      </c>
      <c r="BH318" s="137">
        <f t="shared" ca="1" si="120"/>
        <v>0</v>
      </c>
      <c r="BK318" s="243"/>
      <c r="BL318" s="243"/>
      <c r="BM318" s="244"/>
      <c r="BO318" s="220"/>
      <c r="BP318" s="220"/>
      <c r="BQ318" s="220"/>
      <c r="BR318" s="221"/>
      <c r="BS318" s="221"/>
      <c r="BT318" s="220"/>
      <c r="BU318" s="220"/>
      <c r="BV318" s="220"/>
      <c r="BW318" s="221"/>
      <c r="BX318" s="221"/>
      <c r="BY318" s="220"/>
      <c r="BZ318" s="220"/>
      <c r="CA318" s="220"/>
      <c r="CB318" s="221"/>
      <c r="CC318" s="221"/>
      <c r="CD318" s="220"/>
      <c r="CE318" s="220"/>
      <c r="CF318" s="220"/>
      <c r="CG318" s="221"/>
      <c r="CH318" s="221"/>
      <c r="CI318" s="223"/>
      <c r="CJ318" s="223"/>
      <c r="CK318" s="223"/>
      <c r="CL318" s="220"/>
      <c r="CM318" s="220"/>
      <c r="CN318" s="220"/>
      <c r="CO318" s="221"/>
      <c r="CP318" s="221"/>
      <c r="CQ318" s="220"/>
      <c r="CR318" s="220"/>
      <c r="CS318" s="220"/>
      <c r="CT318" s="221"/>
      <c r="CU318" s="221"/>
      <c r="CW318" s="219"/>
      <c r="CX318" s="221"/>
      <c r="CY318" s="219"/>
      <c r="CZ318" s="219"/>
      <c r="DA318" s="225"/>
      <c r="DB318" s="226"/>
      <c r="DC318" s="225">
        <f t="shared" si="121"/>
        <v>28.832999999999998</v>
      </c>
    </row>
    <row r="319" spans="9:107" ht="14.4" x14ac:dyDescent="0.3">
      <c r="I319" s="168"/>
      <c r="K319" s="168"/>
      <c r="L319" s="168"/>
      <c r="M319" s="168"/>
      <c r="N319" s="168"/>
      <c r="O319" s="168"/>
      <c r="P319" s="168"/>
      <c r="Q319" s="168"/>
      <c r="S319" s="168"/>
      <c r="T319" s="168"/>
      <c r="X319" s="251"/>
      <c r="Z319" s="168"/>
      <c r="AA319" s="252"/>
      <c r="AC319" s="168"/>
      <c r="AG319" s="137" t="str">
        <f t="shared" ca="1" si="125"/>
        <v/>
      </c>
      <c r="AL319" s="137">
        <f t="shared" ca="1" si="127"/>
        <v>0</v>
      </c>
      <c r="AM319" s="168">
        <v>8.2000000000000003E-2</v>
      </c>
      <c r="AN319" s="137">
        <f t="shared" ca="1" si="124"/>
        <v>0</v>
      </c>
      <c r="AO319" s="137">
        <f t="shared" ca="1" si="124"/>
        <v>0</v>
      </c>
      <c r="AP319" s="137">
        <f t="shared" ca="1" si="124"/>
        <v>0</v>
      </c>
      <c r="AQ319" s="137">
        <f t="shared" ca="1" si="124"/>
        <v>0</v>
      </c>
      <c r="AR319" s="137">
        <f t="shared" ca="1" si="124"/>
        <v>0</v>
      </c>
      <c r="AS319" s="137">
        <f t="shared" ca="1" si="124"/>
        <v>0</v>
      </c>
      <c r="AT319" s="137">
        <f t="shared" ca="1" si="124"/>
        <v>0</v>
      </c>
      <c r="AU319" s="137">
        <f t="shared" ca="1" si="124"/>
        <v>0</v>
      </c>
      <c r="AV319" s="137">
        <f t="shared" ca="1" si="123"/>
        <v>0</v>
      </c>
      <c r="AW319" s="137">
        <f t="shared" ca="1" si="123"/>
        <v>0</v>
      </c>
      <c r="AX319" s="137">
        <f t="shared" ca="1" si="123"/>
        <v>0</v>
      </c>
      <c r="AZ319" s="137">
        <f t="shared" ca="1" si="128"/>
        <v>0</v>
      </c>
      <c r="BA319" s="137">
        <f t="shared" ca="1" si="128"/>
        <v>0</v>
      </c>
      <c r="BB319" s="137">
        <f t="shared" ca="1" si="128"/>
        <v>0</v>
      </c>
      <c r="BC319" s="137">
        <f t="shared" ca="1" si="128"/>
        <v>0</v>
      </c>
      <c r="BE319" s="137">
        <f t="shared" ca="1" si="126"/>
        <v>0</v>
      </c>
      <c r="BF319" s="137">
        <f t="shared" ca="1" si="126"/>
        <v>0</v>
      </c>
      <c r="BH319" s="137">
        <f t="shared" ca="1" si="120"/>
        <v>0</v>
      </c>
      <c r="BK319" s="243"/>
      <c r="BL319" s="243"/>
      <c r="BM319" s="244"/>
      <c r="BO319" s="220"/>
      <c r="BP319" s="220"/>
      <c r="BQ319" s="220"/>
      <c r="BR319" s="221"/>
      <c r="BS319" s="221"/>
      <c r="BT319" s="220"/>
      <c r="BU319" s="220"/>
      <c r="BV319" s="220"/>
      <c r="BW319" s="221"/>
      <c r="BX319" s="221"/>
      <c r="BY319" s="220"/>
      <c r="BZ319" s="220"/>
      <c r="CA319" s="220"/>
      <c r="CB319" s="221"/>
      <c r="CC319" s="221"/>
      <c r="CD319" s="220"/>
      <c r="CE319" s="220"/>
      <c r="CF319" s="220"/>
      <c r="CG319" s="221"/>
      <c r="CH319" s="221"/>
      <c r="CI319" s="223"/>
      <c r="CJ319" s="223"/>
      <c r="CK319" s="223"/>
      <c r="CL319" s="220"/>
      <c r="CM319" s="220"/>
      <c r="CN319" s="220"/>
      <c r="CO319" s="221"/>
      <c r="CP319" s="221"/>
      <c r="CQ319" s="220"/>
      <c r="CR319" s="220"/>
      <c r="CS319" s="220"/>
      <c r="CT319" s="221"/>
      <c r="CU319" s="221"/>
      <c r="CW319" s="219"/>
      <c r="CX319" s="221"/>
      <c r="CY319" s="219"/>
      <c r="CZ319" s="219"/>
      <c r="DA319" s="225"/>
      <c r="DB319" s="226"/>
      <c r="DC319" s="225">
        <f t="shared" si="121"/>
        <v>28.832999999999998</v>
      </c>
    </row>
    <row r="320" spans="9:107" ht="14.4" x14ac:dyDescent="0.3">
      <c r="I320" s="168"/>
      <c r="K320" s="168"/>
      <c r="L320" s="168"/>
      <c r="M320" s="168"/>
      <c r="N320" s="168"/>
      <c r="O320" s="168"/>
      <c r="P320" s="168"/>
      <c r="Q320" s="168"/>
      <c r="S320" s="168"/>
      <c r="T320" s="168"/>
      <c r="X320" s="251"/>
      <c r="Z320" s="168"/>
      <c r="AA320" s="252"/>
      <c r="AC320" s="168"/>
      <c r="AG320" s="137" t="str">
        <f t="shared" ca="1" si="125"/>
        <v/>
      </c>
      <c r="AL320" s="137">
        <f t="shared" ca="1" si="127"/>
        <v>0</v>
      </c>
      <c r="AM320" s="168">
        <v>8.2000000000000003E-2</v>
      </c>
      <c r="AN320" s="137">
        <f t="shared" ca="1" si="124"/>
        <v>0</v>
      </c>
      <c r="AO320" s="137">
        <f t="shared" ca="1" si="124"/>
        <v>0</v>
      </c>
      <c r="AP320" s="137">
        <f t="shared" ca="1" si="124"/>
        <v>0</v>
      </c>
      <c r="AQ320" s="137">
        <f t="shared" ca="1" si="124"/>
        <v>0</v>
      </c>
      <c r="AR320" s="137">
        <f t="shared" ca="1" si="124"/>
        <v>0</v>
      </c>
      <c r="AS320" s="137">
        <f t="shared" ca="1" si="124"/>
        <v>0</v>
      </c>
      <c r="AT320" s="137">
        <f t="shared" ca="1" si="124"/>
        <v>0</v>
      </c>
      <c r="AU320" s="137">
        <f t="shared" ca="1" si="124"/>
        <v>0</v>
      </c>
      <c r="AV320" s="137">
        <f t="shared" ca="1" si="123"/>
        <v>0</v>
      </c>
      <c r="AW320" s="137">
        <f t="shared" ca="1" si="123"/>
        <v>0</v>
      </c>
      <c r="AX320" s="137">
        <f t="shared" ca="1" si="123"/>
        <v>0</v>
      </c>
      <c r="AZ320" s="137">
        <f t="shared" ca="1" si="128"/>
        <v>0</v>
      </c>
      <c r="BA320" s="137">
        <f t="shared" ca="1" si="128"/>
        <v>0</v>
      </c>
      <c r="BB320" s="137">
        <f t="shared" ca="1" si="128"/>
        <v>0</v>
      </c>
      <c r="BC320" s="137">
        <f t="shared" ca="1" si="128"/>
        <v>0</v>
      </c>
      <c r="BE320" s="137">
        <f t="shared" ca="1" si="126"/>
        <v>0</v>
      </c>
      <c r="BF320" s="137">
        <f t="shared" ca="1" si="126"/>
        <v>0</v>
      </c>
      <c r="BH320" s="137">
        <f t="shared" ca="1" si="120"/>
        <v>0</v>
      </c>
      <c r="BK320" s="243"/>
      <c r="BL320" s="243"/>
      <c r="BM320" s="244"/>
      <c r="BO320" s="220"/>
      <c r="BP320" s="220"/>
      <c r="BQ320" s="220"/>
      <c r="BR320" s="221"/>
      <c r="BS320" s="221"/>
      <c r="BT320" s="220"/>
      <c r="BU320" s="220"/>
      <c r="BV320" s="220"/>
      <c r="BW320" s="221"/>
      <c r="BX320" s="221"/>
      <c r="BY320" s="220"/>
      <c r="BZ320" s="220"/>
      <c r="CA320" s="220"/>
      <c r="CB320" s="221"/>
      <c r="CC320" s="221"/>
      <c r="CD320" s="220"/>
      <c r="CE320" s="220"/>
      <c r="CF320" s="220"/>
      <c r="CG320" s="221"/>
      <c r="CH320" s="221"/>
      <c r="CI320" s="223"/>
      <c r="CJ320" s="223"/>
      <c r="CK320" s="223"/>
      <c r="CL320" s="220"/>
      <c r="CM320" s="220"/>
      <c r="CN320" s="220"/>
      <c r="CO320" s="221"/>
      <c r="CP320" s="221"/>
      <c r="CQ320" s="220"/>
      <c r="CR320" s="220"/>
      <c r="CS320" s="220"/>
      <c r="CT320" s="221"/>
      <c r="CU320" s="221"/>
      <c r="CW320" s="219"/>
      <c r="CX320" s="221"/>
      <c r="CY320" s="219"/>
      <c r="CZ320" s="219"/>
      <c r="DA320" s="225"/>
      <c r="DB320" s="226"/>
      <c r="DC320" s="225">
        <f t="shared" si="121"/>
        <v>28.832999999999998</v>
      </c>
    </row>
    <row r="321" spans="9:107" ht="14.4" x14ac:dyDescent="0.3">
      <c r="I321" s="168"/>
      <c r="K321" s="168"/>
      <c r="L321" s="168"/>
      <c r="M321" s="168"/>
      <c r="N321" s="168"/>
      <c r="O321" s="168"/>
      <c r="P321" s="168"/>
      <c r="Q321" s="168"/>
      <c r="S321" s="168"/>
      <c r="T321" s="168"/>
      <c r="X321" s="251"/>
      <c r="Z321" s="168"/>
      <c r="AA321" s="252"/>
      <c r="AC321" s="168"/>
      <c r="AG321" s="137" t="str">
        <f t="shared" ca="1" si="125"/>
        <v/>
      </c>
      <c r="AL321" s="137">
        <f t="shared" ca="1" si="127"/>
        <v>0</v>
      </c>
      <c r="AM321" s="168">
        <v>0.01</v>
      </c>
      <c r="AN321" s="137">
        <f t="shared" ca="1" si="124"/>
        <v>0</v>
      </c>
      <c r="AO321" s="137">
        <f t="shared" ca="1" si="124"/>
        <v>0</v>
      </c>
      <c r="AP321" s="137">
        <f t="shared" ca="1" si="124"/>
        <v>0</v>
      </c>
      <c r="AQ321" s="137">
        <f t="shared" ca="1" si="124"/>
        <v>0</v>
      </c>
      <c r="AR321" s="137">
        <f t="shared" ca="1" si="124"/>
        <v>0</v>
      </c>
      <c r="AS321" s="137">
        <f t="shared" ca="1" si="124"/>
        <v>0</v>
      </c>
      <c r="AT321" s="137">
        <f t="shared" ca="1" si="124"/>
        <v>0</v>
      </c>
      <c r="AU321" s="137">
        <f t="shared" ca="1" si="124"/>
        <v>0</v>
      </c>
      <c r="AV321" s="137">
        <f t="shared" ca="1" si="123"/>
        <v>0</v>
      </c>
      <c r="AW321" s="137">
        <f t="shared" ca="1" si="123"/>
        <v>0</v>
      </c>
      <c r="AX321" s="137">
        <f t="shared" ca="1" si="123"/>
        <v>0</v>
      </c>
      <c r="AZ321" s="137">
        <f t="shared" ca="1" si="128"/>
        <v>0</v>
      </c>
      <c r="BA321" s="137">
        <f t="shared" ca="1" si="128"/>
        <v>0</v>
      </c>
      <c r="BB321" s="137">
        <f t="shared" ca="1" si="128"/>
        <v>0</v>
      </c>
      <c r="BC321" s="137">
        <f t="shared" ca="1" si="128"/>
        <v>0</v>
      </c>
      <c r="BE321" s="137">
        <f t="shared" ca="1" si="126"/>
        <v>0</v>
      </c>
      <c r="BF321" s="137">
        <f t="shared" ca="1" si="126"/>
        <v>0</v>
      </c>
      <c r="BH321" s="137">
        <f t="shared" ca="1" si="120"/>
        <v>0</v>
      </c>
      <c r="BK321" s="243"/>
      <c r="BL321" s="243"/>
      <c r="BM321" s="244"/>
      <c r="BO321" s="220"/>
      <c r="BP321" s="220"/>
      <c r="BQ321" s="220"/>
      <c r="BR321" s="221"/>
      <c r="BS321" s="221"/>
      <c r="BT321" s="220"/>
      <c r="BU321" s="220"/>
      <c r="BV321" s="220"/>
      <c r="BW321" s="221"/>
      <c r="BX321" s="221"/>
      <c r="BY321" s="220"/>
      <c r="BZ321" s="220"/>
      <c r="CA321" s="220"/>
      <c r="CB321" s="221"/>
      <c r="CC321" s="221"/>
      <c r="CD321" s="220"/>
      <c r="CE321" s="220"/>
      <c r="CF321" s="220"/>
      <c r="CG321" s="221"/>
      <c r="CH321" s="221"/>
      <c r="CI321" s="223"/>
      <c r="CJ321" s="223"/>
      <c r="CK321" s="223"/>
      <c r="CL321" s="220"/>
      <c r="CM321" s="220"/>
      <c r="CN321" s="220"/>
      <c r="CO321" s="221"/>
      <c r="CP321" s="221"/>
      <c r="CQ321" s="220"/>
      <c r="CR321" s="220"/>
      <c r="CS321" s="220"/>
      <c r="CT321" s="221"/>
      <c r="CU321" s="221"/>
      <c r="CW321" s="219"/>
      <c r="CX321" s="221"/>
      <c r="CY321" s="219"/>
      <c r="CZ321" s="219"/>
      <c r="DA321" s="225"/>
      <c r="DB321" s="226"/>
      <c r="DC321" s="225">
        <f t="shared" si="121"/>
        <v>28.832999999999998</v>
      </c>
    </row>
    <row r="322" spans="9:107" ht="14.4" x14ac:dyDescent="0.3">
      <c r="I322" s="168"/>
      <c r="K322" s="168"/>
      <c r="L322" s="168"/>
      <c r="M322" s="168"/>
      <c r="N322" s="168"/>
      <c r="O322" s="168"/>
      <c r="P322" s="168"/>
      <c r="Q322" s="168"/>
      <c r="S322" s="168"/>
      <c r="T322" s="168"/>
      <c r="X322" s="251"/>
      <c r="Z322" s="168"/>
      <c r="AA322" s="252"/>
      <c r="AC322" s="168"/>
      <c r="AG322" s="137" t="str">
        <f t="shared" ca="1" si="125"/>
        <v/>
      </c>
      <c r="AL322" s="137">
        <f t="shared" ca="1" si="127"/>
        <v>0</v>
      </c>
      <c r="AM322" s="168">
        <v>1.0999999999999999E-2</v>
      </c>
      <c r="AN322" s="137">
        <f t="shared" ca="1" si="124"/>
        <v>0</v>
      </c>
      <c r="AO322" s="137">
        <f t="shared" ca="1" si="124"/>
        <v>0</v>
      </c>
      <c r="AP322" s="137">
        <f t="shared" ca="1" si="124"/>
        <v>0</v>
      </c>
      <c r="AQ322" s="137">
        <f t="shared" ca="1" si="124"/>
        <v>0</v>
      </c>
      <c r="AR322" s="137">
        <f t="shared" ca="1" si="124"/>
        <v>0</v>
      </c>
      <c r="AS322" s="137">
        <f t="shared" ca="1" si="124"/>
        <v>0</v>
      </c>
      <c r="AT322" s="137">
        <f t="shared" ca="1" si="124"/>
        <v>0</v>
      </c>
      <c r="AU322" s="137">
        <f t="shared" ca="1" si="124"/>
        <v>0</v>
      </c>
      <c r="AV322" s="137">
        <f t="shared" ca="1" si="123"/>
        <v>0</v>
      </c>
      <c r="AW322" s="137">
        <f t="shared" ca="1" si="123"/>
        <v>0</v>
      </c>
      <c r="AX322" s="137">
        <f t="shared" ca="1" si="123"/>
        <v>0</v>
      </c>
      <c r="AZ322" s="137">
        <f t="shared" ca="1" si="128"/>
        <v>0</v>
      </c>
      <c r="BA322" s="137">
        <f t="shared" ca="1" si="128"/>
        <v>0</v>
      </c>
      <c r="BB322" s="137">
        <f t="shared" ca="1" si="128"/>
        <v>0</v>
      </c>
      <c r="BC322" s="137">
        <f t="shared" ca="1" si="128"/>
        <v>0</v>
      </c>
      <c r="BE322" s="137">
        <f t="shared" ca="1" si="126"/>
        <v>0</v>
      </c>
      <c r="BF322" s="137">
        <f t="shared" ca="1" si="126"/>
        <v>0</v>
      </c>
      <c r="BH322" s="137">
        <f t="shared" ca="1" si="120"/>
        <v>0</v>
      </c>
      <c r="BK322" s="243"/>
      <c r="BL322" s="243"/>
      <c r="BM322" s="244"/>
      <c r="BO322" s="220"/>
      <c r="BP322" s="220"/>
      <c r="BQ322" s="220"/>
      <c r="BR322" s="221"/>
      <c r="BS322" s="221"/>
      <c r="BT322" s="220"/>
      <c r="BU322" s="220"/>
      <c r="BV322" s="220"/>
      <c r="BW322" s="221"/>
      <c r="BX322" s="221"/>
      <c r="BY322" s="220"/>
      <c r="BZ322" s="220"/>
      <c r="CA322" s="220"/>
      <c r="CB322" s="221"/>
      <c r="CC322" s="221"/>
      <c r="CD322" s="220"/>
      <c r="CE322" s="220"/>
      <c r="CF322" s="220"/>
      <c r="CG322" s="221"/>
      <c r="CH322" s="221"/>
      <c r="CI322" s="223"/>
      <c r="CJ322" s="223"/>
      <c r="CK322" s="223"/>
      <c r="CL322" s="220"/>
      <c r="CM322" s="220"/>
      <c r="CN322" s="220"/>
      <c r="CO322" s="221"/>
      <c r="CP322" s="221"/>
      <c r="CQ322" s="220"/>
      <c r="CR322" s="220"/>
      <c r="CS322" s="220"/>
      <c r="CT322" s="221"/>
      <c r="CU322" s="221"/>
      <c r="CW322" s="219"/>
      <c r="CX322" s="221"/>
      <c r="CY322" s="219"/>
      <c r="CZ322" s="219"/>
      <c r="DA322" s="225"/>
      <c r="DB322" s="226"/>
      <c r="DC322" s="225">
        <f t="shared" si="121"/>
        <v>28.832999999999998</v>
      </c>
    </row>
    <row r="323" spans="9:107" ht="14.4" x14ac:dyDescent="0.3">
      <c r="I323" s="168"/>
      <c r="K323" s="168"/>
      <c r="L323" s="168"/>
      <c r="M323" s="168"/>
      <c r="N323" s="168"/>
      <c r="O323" s="168"/>
      <c r="P323" s="168"/>
      <c r="Q323" s="168"/>
      <c r="S323" s="168"/>
      <c r="T323" s="168"/>
      <c r="X323" s="251"/>
      <c r="Z323" s="168"/>
      <c r="AA323" s="252"/>
      <c r="AC323" s="168"/>
      <c r="AG323" s="137" t="str">
        <f t="shared" ca="1" si="125"/>
        <v/>
      </c>
      <c r="AL323" s="137">
        <f t="shared" ca="1" si="127"/>
        <v>0</v>
      </c>
      <c r="AM323" s="168">
        <v>1.2E-2</v>
      </c>
      <c r="AN323" s="137">
        <f t="shared" ca="1" si="124"/>
        <v>0</v>
      </c>
      <c r="AO323" s="137">
        <f t="shared" ca="1" si="124"/>
        <v>0</v>
      </c>
      <c r="AP323" s="137">
        <f t="shared" ca="1" si="124"/>
        <v>0</v>
      </c>
      <c r="AQ323" s="137">
        <f t="shared" ca="1" si="124"/>
        <v>0</v>
      </c>
      <c r="AR323" s="137">
        <f t="shared" ca="1" si="124"/>
        <v>0</v>
      </c>
      <c r="AS323" s="137">
        <f t="shared" ca="1" si="124"/>
        <v>0</v>
      </c>
      <c r="AT323" s="137">
        <f t="shared" ca="1" si="124"/>
        <v>0</v>
      </c>
      <c r="AU323" s="137">
        <f t="shared" ca="1" si="124"/>
        <v>0</v>
      </c>
      <c r="AV323" s="137">
        <f t="shared" ca="1" si="123"/>
        <v>0</v>
      </c>
      <c r="AW323" s="137">
        <f t="shared" ca="1" si="123"/>
        <v>0</v>
      </c>
      <c r="AX323" s="137">
        <f t="shared" ca="1" si="123"/>
        <v>0</v>
      </c>
      <c r="AZ323" s="137">
        <f t="shared" ca="1" si="128"/>
        <v>0</v>
      </c>
      <c r="BA323" s="137">
        <f t="shared" ca="1" si="128"/>
        <v>0</v>
      </c>
      <c r="BB323" s="137">
        <f t="shared" ca="1" si="128"/>
        <v>0</v>
      </c>
      <c r="BC323" s="137">
        <f t="shared" ca="1" si="128"/>
        <v>0</v>
      </c>
      <c r="BE323" s="137">
        <f t="shared" ca="1" si="126"/>
        <v>0</v>
      </c>
      <c r="BF323" s="137">
        <f t="shared" ca="1" si="126"/>
        <v>0</v>
      </c>
      <c r="BH323" s="137">
        <f t="shared" ca="1" si="120"/>
        <v>0</v>
      </c>
      <c r="BK323" s="243"/>
      <c r="BL323" s="243"/>
      <c r="BM323" s="244"/>
      <c r="BO323" s="220"/>
      <c r="BP323" s="220"/>
      <c r="BQ323" s="220"/>
      <c r="BR323" s="221"/>
      <c r="BS323" s="221"/>
      <c r="BT323" s="220"/>
      <c r="BU323" s="220"/>
      <c r="BV323" s="220"/>
      <c r="BW323" s="221"/>
      <c r="BX323" s="221"/>
      <c r="BY323" s="220"/>
      <c r="BZ323" s="220"/>
      <c r="CA323" s="220"/>
      <c r="CB323" s="221"/>
      <c r="CC323" s="221"/>
      <c r="CD323" s="220"/>
      <c r="CE323" s="220"/>
      <c r="CF323" s="220"/>
      <c r="CG323" s="221"/>
      <c r="CH323" s="221"/>
      <c r="CI323" s="223"/>
      <c r="CJ323" s="223"/>
      <c r="CK323" s="223"/>
      <c r="CL323" s="220"/>
      <c r="CM323" s="220"/>
      <c r="CN323" s="220"/>
      <c r="CO323" s="221"/>
      <c r="CP323" s="221"/>
      <c r="CQ323" s="220"/>
      <c r="CR323" s="220"/>
      <c r="CS323" s="220"/>
      <c r="CT323" s="221"/>
      <c r="CU323" s="221"/>
      <c r="CW323" s="219"/>
      <c r="CX323" s="221"/>
      <c r="CY323" s="219"/>
      <c r="CZ323" s="219"/>
      <c r="DA323" s="225"/>
      <c r="DB323" s="226"/>
      <c r="DC323" s="225">
        <f t="shared" si="121"/>
        <v>28.832999999999998</v>
      </c>
    </row>
    <row r="324" spans="9:107" ht="14.4" x14ac:dyDescent="0.3">
      <c r="I324" s="168"/>
      <c r="K324" s="168"/>
      <c r="L324" s="168"/>
      <c r="M324" s="168"/>
      <c r="N324" s="168"/>
      <c r="O324" s="168"/>
      <c r="P324" s="168"/>
      <c r="Q324" s="168"/>
      <c r="S324" s="168"/>
      <c r="T324" s="168"/>
      <c r="X324" s="251"/>
      <c r="Z324" s="168"/>
      <c r="AA324" s="252"/>
      <c r="AC324" s="168"/>
      <c r="AG324" s="137" t="str">
        <f t="shared" ca="1" si="125"/>
        <v/>
      </c>
      <c r="AL324" s="137">
        <f t="shared" ca="1" si="127"/>
        <v>0</v>
      </c>
      <c r="AM324" s="168">
        <v>4.0000000000000001E-3</v>
      </c>
      <c r="AN324" s="137">
        <f t="shared" ca="1" si="124"/>
        <v>0</v>
      </c>
      <c r="AO324" s="137">
        <f t="shared" ca="1" si="124"/>
        <v>0</v>
      </c>
      <c r="AP324" s="137">
        <f t="shared" ca="1" si="124"/>
        <v>0</v>
      </c>
      <c r="AQ324" s="137">
        <f t="shared" ca="1" si="124"/>
        <v>0</v>
      </c>
      <c r="AR324" s="137">
        <f t="shared" ca="1" si="124"/>
        <v>0</v>
      </c>
      <c r="AS324" s="137">
        <f t="shared" ca="1" si="124"/>
        <v>0</v>
      </c>
      <c r="AT324" s="137">
        <f t="shared" ca="1" si="124"/>
        <v>0</v>
      </c>
      <c r="AU324" s="137">
        <f t="shared" ca="1" si="124"/>
        <v>0</v>
      </c>
      <c r="AV324" s="137">
        <f t="shared" ca="1" si="123"/>
        <v>0</v>
      </c>
      <c r="AW324" s="137">
        <f t="shared" ca="1" si="123"/>
        <v>0</v>
      </c>
      <c r="AX324" s="137">
        <f t="shared" ca="1" si="123"/>
        <v>0</v>
      </c>
      <c r="AZ324" s="137">
        <f t="shared" ca="1" si="128"/>
        <v>0</v>
      </c>
      <c r="BA324" s="137">
        <f t="shared" ca="1" si="128"/>
        <v>0</v>
      </c>
      <c r="BB324" s="137">
        <f t="shared" ca="1" si="128"/>
        <v>0</v>
      </c>
      <c r="BC324" s="137">
        <f t="shared" ca="1" si="128"/>
        <v>0</v>
      </c>
      <c r="BE324" s="137">
        <f t="shared" ca="1" si="126"/>
        <v>0</v>
      </c>
      <c r="BF324" s="137">
        <f t="shared" ca="1" si="126"/>
        <v>0</v>
      </c>
      <c r="BH324" s="137">
        <f t="shared" ca="1" si="120"/>
        <v>0</v>
      </c>
      <c r="BK324" s="243"/>
      <c r="BL324" s="243"/>
      <c r="BM324" s="244"/>
      <c r="BO324" s="220"/>
      <c r="BP324" s="220"/>
      <c r="BQ324" s="220"/>
      <c r="BR324" s="221"/>
      <c r="BS324" s="221"/>
      <c r="BT324" s="220"/>
      <c r="BU324" s="220"/>
      <c r="BV324" s="220"/>
      <c r="BW324" s="221"/>
      <c r="BX324" s="221"/>
      <c r="BY324" s="220"/>
      <c r="BZ324" s="220"/>
      <c r="CA324" s="220"/>
      <c r="CB324" s="221"/>
      <c r="CC324" s="221"/>
      <c r="CD324" s="220"/>
      <c r="CE324" s="220"/>
      <c r="CF324" s="220"/>
      <c r="CG324" s="221"/>
      <c r="CH324" s="221"/>
      <c r="CI324" s="223"/>
      <c r="CJ324" s="223"/>
      <c r="CK324" s="223"/>
      <c r="CL324" s="220"/>
      <c r="CM324" s="220"/>
      <c r="CN324" s="220"/>
      <c r="CO324" s="221"/>
      <c r="CP324" s="221"/>
      <c r="CQ324" s="220"/>
      <c r="CR324" s="220"/>
      <c r="CS324" s="220"/>
      <c r="CT324" s="221"/>
      <c r="CU324" s="221"/>
      <c r="CW324" s="219"/>
      <c r="CX324" s="221"/>
      <c r="CY324" s="219"/>
      <c r="CZ324" s="219"/>
      <c r="DA324" s="225"/>
      <c r="DB324" s="226"/>
      <c r="DC324" s="225">
        <f t="shared" si="121"/>
        <v>28.832999999999998</v>
      </c>
    </row>
    <row r="325" spans="9:107" ht="14.4" x14ac:dyDescent="0.3">
      <c r="I325" s="168"/>
      <c r="K325" s="168"/>
      <c r="L325" s="168"/>
      <c r="M325" s="168"/>
      <c r="N325" s="168"/>
      <c r="O325" s="168"/>
      <c r="P325" s="168"/>
      <c r="Q325" s="168"/>
      <c r="S325" s="168"/>
      <c r="T325" s="168"/>
      <c r="X325" s="251"/>
      <c r="Z325" s="168"/>
      <c r="AA325" s="252"/>
      <c r="AC325" s="168"/>
      <c r="AG325" s="137" t="str">
        <f t="shared" ca="1" si="125"/>
        <v/>
      </c>
      <c r="AL325" s="137">
        <f t="shared" ca="1" si="127"/>
        <v>0</v>
      </c>
      <c r="AM325" s="168">
        <v>1.097</v>
      </c>
      <c r="AN325" s="137">
        <f t="shared" ca="1" si="124"/>
        <v>0</v>
      </c>
      <c r="AO325" s="137">
        <f t="shared" ca="1" si="124"/>
        <v>0</v>
      </c>
      <c r="AP325" s="137">
        <f t="shared" ca="1" si="124"/>
        <v>0</v>
      </c>
      <c r="AQ325" s="137">
        <f t="shared" ca="1" si="124"/>
        <v>0</v>
      </c>
      <c r="AR325" s="137">
        <f t="shared" ca="1" si="124"/>
        <v>0</v>
      </c>
      <c r="AS325" s="137">
        <f t="shared" ca="1" si="124"/>
        <v>0</v>
      </c>
      <c r="AT325" s="137">
        <f t="shared" ca="1" si="124"/>
        <v>0</v>
      </c>
      <c r="AU325" s="137">
        <f t="shared" ca="1" si="124"/>
        <v>0</v>
      </c>
      <c r="AV325" s="137">
        <f t="shared" ca="1" si="123"/>
        <v>0</v>
      </c>
      <c r="AW325" s="137">
        <f t="shared" ca="1" si="123"/>
        <v>0</v>
      </c>
      <c r="AX325" s="137">
        <f t="shared" ca="1" si="123"/>
        <v>0</v>
      </c>
      <c r="AZ325" s="137">
        <f t="shared" ca="1" si="128"/>
        <v>0</v>
      </c>
      <c r="BA325" s="137">
        <f t="shared" ca="1" si="128"/>
        <v>0</v>
      </c>
      <c r="BB325" s="137">
        <f t="shared" ca="1" si="128"/>
        <v>0</v>
      </c>
      <c r="BC325" s="137">
        <f t="shared" ca="1" si="128"/>
        <v>0</v>
      </c>
      <c r="BE325" s="137">
        <f t="shared" ca="1" si="126"/>
        <v>0</v>
      </c>
      <c r="BF325" s="137">
        <f t="shared" ca="1" si="126"/>
        <v>0</v>
      </c>
      <c r="BH325" s="137">
        <f t="shared" ca="1" si="120"/>
        <v>0</v>
      </c>
      <c r="BK325" s="243"/>
      <c r="BL325" s="243"/>
      <c r="BM325" s="244"/>
      <c r="BO325" s="220"/>
      <c r="BP325" s="220"/>
      <c r="BQ325" s="220"/>
      <c r="BR325" s="221"/>
      <c r="BS325" s="221"/>
      <c r="BT325" s="220"/>
      <c r="BU325" s="220"/>
      <c r="BV325" s="220"/>
      <c r="BW325" s="221"/>
      <c r="BX325" s="221"/>
      <c r="BY325" s="220"/>
      <c r="BZ325" s="220"/>
      <c r="CA325" s="220"/>
      <c r="CB325" s="221"/>
      <c r="CC325" s="221"/>
      <c r="CD325" s="220"/>
      <c r="CE325" s="220"/>
      <c r="CF325" s="220"/>
      <c r="CG325" s="221"/>
      <c r="CH325" s="221"/>
      <c r="CI325" s="223"/>
      <c r="CJ325" s="223"/>
      <c r="CK325" s="223"/>
      <c r="CL325" s="220"/>
      <c r="CM325" s="220"/>
      <c r="CN325" s="220"/>
      <c r="CO325" s="221"/>
      <c r="CP325" s="221"/>
      <c r="CQ325" s="220"/>
      <c r="CR325" s="220"/>
      <c r="CS325" s="220"/>
      <c r="CT325" s="221"/>
      <c r="CU325" s="221"/>
      <c r="CW325" s="219"/>
      <c r="CX325" s="221"/>
      <c r="CY325" s="219"/>
      <c r="CZ325" s="219"/>
      <c r="DA325" s="225"/>
      <c r="DB325" s="226"/>
      <c r="DC325" s="225">
        <f t="shared" si="121"/>
        <v>28.832999999999998</v>
      </c>
    </row>
    <row r="326" spans="9:107" ht="14.4" x14ac:dyDescent="0.3">
      <c r="I326" s="168"/>
      <c r="K326" s="168"/>
      <c r="L326" s="168"/>
      <c r="M326" s="168"/>
      <c r="N326" s="168"/>
      <c r="O326" s="168"/>
      <c r="P326" s="168"/>
      <c r="Q326" s="168"/>
      <c r="S326" s="168"/>
      <c r="T326" s="168"/>
      <c r="X326" s="251"/>
      <c r="Z326" s="168"/>
      <c r="AA326" s="252"/>
      <c r="AC326" s="168"/>
      <c r="AG326" s="137" t="str">
        <f t="shared" ca="1" si="125"/>
        <v/>
      </c>
      <c r="AL326" s="137">
        <f t="shared" ca="1" si="127"/>
        <v>0</v>
      </c>
      <c r="AM326" s="168">
        <v>2.4E-2</v>
      </c>
      <c r="AN326" s="137">
        <f t="shared" ca="1" si="124"/>
        <v>0</v>
      </c>
      <c r="AO326" s="137">
        <f t="shared" ca="1" si="124"/>
        <v>0</v>
      </c>
      <c r="AP326" s="137">
        <f t="shared" ca="1" si="124"/>
        <v>0</v>
      </c>
      <c r="AQ326" s="137">
        <f t="shared" ca="1" si="124"/>
        <v>0</v>
      </c>
      <c r="AR326" s="137">
        <f t="shared" ca="1" si="124"/>
        <v>0</v>
      </c>
      <c r="AS326" s="137">
        <f t="shared" ca="1" si="124"/>
        <v>0</v>
      </c>
      <c r="AT326" s="137">
        <f t="shared" ca="1" si="124"/>
        <v>0</v>
      </c>
      <c r="AU326" s="137">
        <f t="shared" ref="AQ326:AU330" ca="1" si="129">ABS(INDIRECT(AU$5&amp;(CELL("row", AU326))))</f>
        <v>0</v>
      </c>
      <c r="AV326" s="137">
        <f t="shared" ca="1" si="123"/>
        <v>0</v>
      </c>
      <c r="AW326" s="137">
        <f t="shared" ca="1" si="123"/>
        <v>0</v>
      </c>
      <c r="AX326" s="137">
        <f t="shared" ca="1" si="123"/>
        <v>0</v>
      </c>
      <c r="AZ326" s="137">
        <f t="shared" ca="1" si="128"/>
        <v>0</v>
      </c>
      <c r="BA326" s="137">
        <f t="shared" ca="1" si="128"/>
        <v>0</v>
      </c>
      <c r="BB326" s="137">
        <f t="shared" ca="1" si="128"/>
        <v>0</v>
      </c>
      <c r="BC326" s="137">
        <f t="shared" ca="1" si="128"/>
        <v>0</v>
      </c>
      <c r="BE326" s="137">
        <f t="shared" ca="1" si="126"/>
        <v>0</v>
      </c>
      <c r="BF326" s="137">
        <f t="shared" ca="1" si="126"/>
        <v>0</v>
      </c>
      <c r="BH326" s="137">
        <f t="shared" ca="1" si="120"/>
        <v>0</v>
      </c>
      <c r="BK326" s="243"/>
      <c r="BL326" s="243"/>
      <c r="BM326" s="244"/>
      <c r="BO326" s="220"/>
      <c r="BP326" s="220"/>
      <c r="BQ326" s="220"/>
      <c r="BR326" s="221"/>
      <c r="BS326" s="221"/>
      <c r="BT326" s="220"/>
      <c r="BU326" s="220"/>
      <c r="BV326" s="220"/>
      <c r="BW326" s="221"/>
      <c r="BX326" s="221"/>
      <c r="BY326" s="220"/>
      <c r="BZ326" s="220"/>
      <c r="CA326" s="220"/>
      <c r="CB326" s="221"/>
      <c r="CC326" s="221"/>
      <c r="CD326" s="220"/>
      <c r="CE326" s="220"/>
      <c r="CF326" s="220"/>
      <c r="CG326" s="221"/>
      <c r="CH326" s="221"/>
      <c r="CI326" s="223"/>
      <c r="CJ326" s="223"/>
      <c r="CK326" s="223"/>
      <c r="CL326" s="220"/>
      <c r="CM326" s="220"/>
      <c r="CN326" s="220"/>
      <c r="CO326" s="221"/>
      <c r="CP326" s="221"/>
      <c r="CQ326" s="220"/>
      <c r="CR326" s="220"/>
      <c r="CS326" s="220"/>
      <c r="CT326" s="221"/>
      <c r="CU326" s="221"/>
      <c r="CW326" s="219"/>
      <c r="CX326" s="221"/>
      <c r="CY326" s="219"/>
      <c r="CZ326" s="219"/>
      <c r="DA326" s="225"/>
      <c r="DB326" s="226"/>
      <c r="DC326" s="225">
        <f t="shared" si="121"/>
        <v>28.832999999999998</v>
      </c>
    </row>
    <row r="327" spans="9:107" ht="14.4" x14ac:dyDescent="0.3">
      <c r="I327" s="168"/>
      <c r="K327" s="168"/>
      <c r="L327" s="168"/>
      <c r="M327" s="168"/>
      <c r="N327" s="168"/>
      <c r="O327" s="168"/>
      <c r="P327" s="168"/>
      <c r="Q327" s="168"/>
      <c r="S327" s="168"/>
      <c r="T327" s="168"/>
      <c r="X327" s="251"/>
      <c r="Z327" s="168"/>
      <c r="AA327" s="252"/>
      <c r="AC327" s="168"/>
      <c r="AG327" s="137" t="str">
        <f t="shared" ca="1" si="125"/>
        <v/>
      </c>
      <c r="AL327" s="137">
        <f t="shared" ca="1" si="127"/>
        <v>0</v>
      </c>
      <c r="AM327" s="168">
        <v>0.153</v>
      </c>
      <c r="AN327" s="137">
        <f t="shared" ref="AN327:AP330" ca="1" si="130">ABS(INDIRECT(AN$5&amp;(CELL("row", AN327))))</f>
        <v>0</v>
      </c>
      <c r="AO327" s="137">
        <f t="shared" ca="1" si="130"/>
        <v>0</v>
      </c>
      <c r="AP327" s="137">
        <f t="shared" ca="1" si="130"/>
        <v>0</v>
      </c>
      <c r="AQ327" s="137">
        <f t="shared" ca="1" si="129"/>
        <v>0</v>
      </c>
      <c r="AR327" s="137">
        <f t="shared" ca="1" si="129"/>
        <v>0</v>
      </c>
      <c r="AS327" s="137">
        <f t="shared" ca="1" si="129"/>
        <v>0</v>
      </c>
      <c r="AT327" s="137">
        <f t="shared" ca="1" si="129"/>
        <v>0</v>
      </c>
      <c r="AU327" s="137">
        <f t="shared" ca="1" si="129"/>
        <v>0</v>
      </c>
      <c r="AV327" s="137">
        <f t="shared" ca="1" si="123"/>
        <v>0</v>
      </c>
      <c r="AW327" s="137">
        <f t="shared" ca="1" si="123"/>
        <v>0</v>
      </c>
      <c r="AX327" s="137">
        <f t="shared" ca="1" si="123"/>
        <v>0</v>
      </c>
      <c r="AZ327" s="137">
        <f t="shared" ca="1" si="128"/>
        <v>0</v>
      </c>
      <c r="BA327" s="137">
        <f t="shared" ca="1" si="128"/>
        <v>0</v>
      </c>
      <c r="BB327" s="137">
        <f t="shared" ca="1" si="128"/>
        <v>0</v>
      </c>
      <c r="BC327" s="137">
        <f t="shared" ca="1" si="128"/>
        <v>0</v>
      </c>
      <c r="BE327" s="137">
        <f t="shared" ca="1" si="126"/>
        <v>0</v>
      </c>
      <c r="BF327" s="137">
        <f t="shared" ca="1" si="126"/>
        <v>0</v>
      </c>
      <c r="BH327" s="137">
        <f t="shared" ca="1" si="120"/>
        <v>0</v>
      </c>
      <c r="BK327" s="243"/>
      <c r="BL327" s="243"/>
      <c r="BM327" s="244"/>
      <c r="BO327" s="220"/>
      <c r="BP327" s="220"/>
      <c r="BQ327" s="220"/>
      <c r="BR327" s="221"/>
      <c r="BS327" s="221"/>
      <c r="BT327" s="220"/>
      <c r="BU327" s="220"/>
      <c r="BV327" s="220"/>
      <c r="BW327" s="221"/>
      <c r="BX327" s="221"/>
      <c r="BY327" s="220"/>
      <c r="BZ327" s="220"/>
      <c r="CA327" s="220"/>
      <c r="CB327" s="221"/>
      <c r="CC327" s="221"/>
      <c r="CD327" s="220"/>
      <c r="CE327" s="220"/>
      <c r="CF327" s="220"/>
      <c r="CG327" s="221"/>
      <c r="CH327" s="221"/>
      <c r="CI327" s="223"/>
      <c r="CJ327" s="223"/>
      <c r="CK327" s="223"/>
      <c r="CL327" s="220"/>
      <c r="CM327" s="220"/>
      <c r="CN327" s="220"/>
      <c r="CO327" s="221"/>
      <c r="CP327" s="221"/>
      <c r="CQ327" s="220"/>
      <c r="CR327" s="220"/>
      <c r="CS327" s="220"/>
      <c r="CT327" s="221"/>
      <c r="CU327" s="221"/>
      <c r="CW327" s="219"/>
      <c r="CX327" s="221"/>
      <c r="CY327" s="219"/>
      <c r="CZ327" s="219"/>
      <c r="DA327" s="225"/>
      <c r="DB327" s="226"/>
      <c r="DC327" s="225">
        <f t="shared" si="121"/>
        <v>28.832999999999998</v>
      </c>
    </row>
    <row r="328" spans="9:107" ht="14.4" x14ac:dyDescent="0.3">
      <c r="I328" s="168"/>
      <c r="K328" s="168"/>
      <c r="L328" s="168"/>
      <c r="M328" s="168"/>
      <c r="N328" s="168"/>
      <c r="O328" s="168"/>
      <c r="P328" s="168"/>
      <c r="Q328" s="168"/>
      <c r="S328" s="168"/>
      <c r="T328" s="168"/>
      <c r="X328" s="251"/>
      <c r="Z328" s="168"/>
      <c r="AA328" s="252"/>
      <c r="AC328" s="168"/>
      <c r="AG328" s="137" t="str">
        <f t="shared" ca="1" si="125"/>
        <v/>
      </c>
      <c r="AL328" s="137">
        <f t="shared" ca="1" si="127"/>
        <v>0</v>
      </c>
      <c r="AM328" s="168">
        <v>0</v>
      </c>
      <c r="AN328" s="137">
        <f t="shared" ca="1" si="130"/>
        <v>0</v>
      </c>
      <c r="AO328" s="137">
        <f t="shared" ca="1" si="130"/>
        <v>0</v>
      </c>
      <c r="AP328" s="137">
        <f t="shared" ca="1" si="130"/>
        <v>0</v>
      </c>
      <c r="AQ328" s="137">
        <f t="shared" ca="1" si="129"/>
        <v>0</v>
      </c>
      <c r="AR328" s="137">
        <f t="shared" ca="1" si="129"/>
        <v>0</v>
      </c>
      <c r="AS328" s="137">
        <f t="shared" ca="1" si="129"/>
        <v>0</v>
      </c>
      <c r="AT328" s="137">
        <f t="shared" ca="1" si="129"/>
        <v>0</v>
      </c>
      <c r="AU328" s="137">
        <f t="shared" ca="1" si="129"/>
        <v>0</v>
      </c>
      <c r="AV328" s="137">
        <f t="shared" ca="1" si="123"/>
        <v>0</v>
      </c>
      <c r="AW328" s="137">
        <f t="shared" ca="1" si="123"/>
        <v>0</v>
      </c>
      <c r="AX328" s="137">
        <f t="shared" ca="1" si="123"/>
        <v>0</v>
      </c>
      <c r="AZ328" s="137">
        <f t="shared" ca="1" si="128"/>
        <v>0</v>
      </c>
      <c r="BA328" s="137">
        <f t="shared" ca="1" si="128"/>
        <v>0</v>
      </c>
      <c r="BB328" s="137">
        <f t="shared" ca="1" si="128"/>
        <v>0</v>
      </c>
      <c r="BC328" s="137">
        <f t="shared" ca="1" si="128"/>
        <v>0</v>
      </c>
      <c r="BE328" s="137">
        <f t="shared" ca="1" si="126"/>
        <v>0</v>
      </c>
      <c r="BF328" s="137">
        <f t="shared" ca="1" si="126"/>
        <v>0</v>
      </c>
      <c r="BH328" s="137">
        <f ca="1">INDIRECT(BH$5&amp;(CELL("row", BH328)))</f>
        <v>0</v>
      </c>
      <c r="BK328" s="243"/>
      <c r="BL328" s="243"/>
      <c r="BM328" s="244"/>
      <c r="BO328" s="220"/>
      <c r="BP328" s="220"/>
      <c r="BQ328" s="220"/>
      <c r="BR328" s="221"/>
      <c r="BS328" s="221"/>
      <c r="BT328" s="220"/>
      <c r="BU328" s="220"/>
      <c r="BV328" s="220"/>
      <c r="BW328" s="221"/>
      <c r="BX328" s="221"/>
      <c r="BY328" s="220"/>
      <c r="BZ328" s="220"/>
      <c r="CA328" s="220"/>
      <c r="CB328" s="221"/>
      <c r="CC328" s="221"/>
      <c r="CD328" s="220"/>
      <c r="CE328" s="220"/>
      <c r="CF328" s="220"/>
      <c r="CG328" s="221"/>
      <c r="CH328" s="221"/>
      <c r="CI328" s="223"/>
      <c r="CJ328" s="223"/>
      <c r="CK328" s="223"/>
      <c r="CL328" s="220"/>
      <c r="CM328" s="220"/>
      <c r="CN328" s="220"/>
      <c r="CO328" s="221"/>
      <c r="CP328" s="221"/>
      <c r="CQ328" s="220"/>
      <c r="CR328" s="220"/>
      <c r="CS328" s="220"/>
      <c r="CT328" s="221"/>
      <c r="CU328" s="221"/>
      <c r="CW328" s="219"/>
      <c r="CX328" s="221"/>
      <c r="CY328" s="219"/>
      <c r="CZ328" s="219"/>
      <c r="DA328" s="225"/>
      <c r="DB328" s="226"/>
      <c r="DC328" s="225">
        <f t="shared" si="121"/>
        <v>28.832999999999998</v>
      </c>
    </row>
    <row r="329" spans="9:107" ht="14.4" x14ac:dyDescent="0.3">
      <c r="I329" s="168"/>
      <c r="K329" s="168"/>
      <c r="L329" s="168"/>
      <c r="M329" s="168"/>
      <c r="N329" s="168"/>
      <c r="O329" s="168"/>
      <c r="P329" s="168"/>
      <c r="Q329" s="168"/>
      <c r="S329" s="168"/>
      <c r="T329" s="168"/>
      <c r="Z329" s="168"/>
      <c r="AC329" s="168"/>
      <c r="AG329" s="137" t="str">
        <f t="shared" ca="1" si="125"/>
        <v/>
      </c>
      <c r="AL329" s="137">
        <f t="shared" ca="1" si="127"/>
        <v>0</v>
      </c>
      <c r="AM329" s="168">
        <v>0</v>
      </c>
      <c r="AN329" s="137">
        <f t="shared" ca="1" si="130"/>
        <v>0</v>
      </c>
      <c r="AO329" s="137">
        <f t="shared" ca="1" si="130"/>
        <v>0</v>
      </c>
      <c r="AP329" s="137">
        <f t="shared" ca="1" si="130"/>
        <v>0</v>
      </c>
      <c r="AQ329" s="137">
        <f t="shared" ca="1" si="129"/>
        <v>0</v>
      </c>
      <c r="AR329" s="137">
        <f t="shared" ca="1" si="129"/>
        <v>0</v>
      </c>
      <c r="AS329" s="137">
        <f t="shared" ca="1" si="129"/>
        <v>0</v>
      </c>
      <c r="AT329" s="137">
        <f t="shared" ca="1" si="129"/>
        <v>0</v>
      </c>
      <c r="AU329" s="137">
        <f t="shared" ca="1" si="129"/>
        <v>0</v>
      </c>
      <c r="AV329" s="137">
        <f t="shared" ca="1" si="123"/>
        <v>0</v>
      </c>
      <c r="AW329" s="137">
        <f t="shared" ca="1" si="123"/>
        <v>0</v>
      </c>
      <c r="AX329" s="137">
        <f t="shared" ca="1" si="123"/>
        <v>0</v>
      </c>
      <c r="AZ329" s="137">
        <f t="shared" ca="1" si="128"/>
        <v>0</v>
      </c>
      <c r="BA329" s="137">
        <f t="shared" ca="1" si="128"/>
        <v>0</v>
      </c>
      <c r="BB329" s="137">
        <f t="shared" ca="1" si="128"/>
        <v>0</v>
      </c>
      <c r="BC329" s="137">
        <f t="shared" ca="1" si="128"/>
        <v>0</v>
      </c>
      <c r="BE329" s="137">
        <f t="shared" ca="1" si="126"/>
        <v>0</v>
      </c>
      <c r="BF329" s="137">
        <f t="shared" ca="1" si="126"/>
        <v>0</v>
      </c>
      <c r="BH329" s="137">
        <f ca="1">INDIRECT(BH$5&amp;(CELL("row", BH329)))</f>
        <v>0</v>
      </c>
      <c r="BK329" s="243"/>
      <c r="BL329" s="243"/>
      <c r="BM329" s="244"/>
      <c r="BO329" s="220"/>
      <c r="BP329" s="220"/>
      <c r="BQ329" s="220"/>
      <c r="BR329" s="221"/>
      <c r="BS329" s="221"/>
      <c r="BT329" s="220"/>
      <c r="BU329" s="220"/>
      <c r="BV329" s="220"/>
      <c r="BW329" s="221"/>
      <c r="BX329" s="221"/>
      <c r="BY329" s="220"/>
      <c r="BZ329" s="220"/>
      <c r="CA329" s="220"/>
      <c r="CB329" s="221"/>
      <c r="CC329" s="221"/>
      <c r="CD329" s="220"/>
      <c r="CE329" s="220"/>
      <c r="CF329" s="220"/>
      <c r="CG329" s="221"/>
      <c r="CH329" s="221"/>
      <c r="CI329" s="223"/>
      <c r="CJ329" s="223"/>
      <c r="CK329" s="223"/>
      <c r="CL329" s="220"/>
      <c r="CM329" s="220"/>
      <c r="CN329" s="220"/>
      <c r="CO329" s="221"/>
      <c r="CP329" s="221"/>
      <c r="CQ329" s="220"/>
      <c r="CR329" s="220"/>
      <c r="CS329" s="220"/>
      <c r="CT329" s="221"/>
      <c r="CU329" s="221"/>
      <c r="CW329" s="219"/>
      <c r="CX329" s="221"/>
      <c r="CY329" s="219"/>
      <c r="CZ329" s="219"/>
      <c r="DA329" s="225"/>
      <c r="DB329" s="226"/>
      <c r="DC329" s="225">
        <f t="shared" ref="DC329:DC330" si="131">IF(ISERROR(DA329),-999,0.000000068133*DA329^4-0.00003873*DA329^3+0.0090986*DA329^2+3.3034*DA329+28.833)</f>
        <v>28.832999999999998</v>
      </c>
    </row>
    <row r="330" spans="9:107" ht="14.4" x14ac:dyDescent="0.3">
      <c r="I330" s="168"/>
      <c r="K330" s="168"/>
      <c r="L330" s="168"/>
      <c r="M330" s="168"/>
      <c r="N330" s="168"/>
      <c r="O330" s="168"/>
      <c r="P330" s="168"/>
      <c r="Q330" s="168"/>
      <c r="S330" s="168"/>
      <c r="T330" s="168"/>
      <c r="Z330" s="168"/>
      <c r="AC330" s="168"/>
      <c r="AG330" s="137" t="str">
        <f t="shared" ca="1" si="125"/>
        <v/>
      </c>
      <c r="AL330" s="137">
        <f t="shared" ca="1" si="127"/>
        <v>0</v>
      </c>
      <c r="AM330" s="168">
        <v>3.0000000000000001E-3</v>
      </c>
      <c r="AN330" s="137">
        <f t="shared" ca="1" si="130"/>
        <v>0</v>
      </c>
      <c r="AO330" s="137">
        <f t="shared" ca="1" si="130"/>
        <v>0</v>
      </c>
      <c r="AP330" s="137">
        <f t="shared" ca="1" si="130"/>
        <v>0</v>
      </c>
      <c r="AQ330" s="137">
        <f t="shared" ca="1" si="129"/>
        <v>0</v>
      </c>
      <c r="AR330" s="137">
        <f t="shared" ca="1" si="129"/>
        <v>0</v>
      </c>
      <c r="AS330" s="137">
        <f t="shared" ca="1" si="129"/>
        <v>0</v>
      </c>
      <c r="AT330" s="137">
        <f t="shared" ca="1" si="129"/>
        <v>0</v>
      </c>
      <c r="AU330" s="137">
        <f t="shared" ca="1" si="129"/>
        <v>0</v>
      </c>
      <c r="AV330" s="137">
        <f t="shared" ca="1" si="123"/>
        <v>0</v>
      </c>
      <c r="AW330" s="137">
        <f t="shared" ca="1" si="123"/>
        <v>0</v>
      </c>
      <c r="AX330" s="137">
        <f t="shared" ca="1" si="123"/>
        <v>0</v>
      </c>
      <c r="AZ330" s="137">
        <f t="shared" ca="1" si="128"/>
        <v>0</v>
      </c>
      <c r="BA330" s="137">
        <f t="shared" ca="1" si="128"/>
        <v>0</v>
      </c>
      <c r="BB330" s="137">
        <f t="shared" ca="1" si="128"/>
        <v>0</v>
      </c>
      <c r="BC330" s="137">
        <f t="shared" ca="1" si="128"/>
        <v>0</v>
      </c>
      <c r="BE330" s="137">
        <f t="shared" ca="1" si="126"/>
        <v>0</v>
      </c>
      <c r="BF330" s="137">
        <f t="shared" ca="1" si="126"/>
        <v>0</v>
      </c>
      <c r="BH330" s="137">
        <f ca="1">INDIRECT(BH$5&amp;(CELL("row", BH330)))</f>
        <v>0</v>
      </c>
      <c r="BK330" s="243"/>
      <c r="BL330" s="243"/>
      <c r="BM330" s="244"/>
      <c r="BO330" s="220"/>
      <c r="BP330" s="220"/>
      <c r="BQ330" s="220"/>
      <c r="BR330" s="221"/>
      <c r="BS330" s="221"/>
      <c r="BT330" s="220"/>
      <c r="BU330" s="220"/>
      <c r="BV330" s="220"/>
      <c r="BW330" s="221"/>
      <c r="BX330" s="221"/>
      <c r="BY330" s="220"/>
      <c r="BZ330" s="220"/>
      <c r="CA330" s="220"/>
      <c r="CB330" s="221"/>
      <c r="CC330" s="221"/>
      <c r="CD330" s="220"/>
      <c r="CE330" s="220"/>
      <c r="CF330" s="220"/>
      <c r="CG330" s="221"/>
      <c r="CH330" s="221"/>
      <c r="CI330" s="223"/>
      <c r="CJ330" s="223"/>
      <c r="CK330" s="223"/>
      <c r="CL330" s="220"/>
      <c r="CM330" s="220"/>
      <c r="CN330" s="220"/>
      <c r="CO330" s="221"/>
      <c r="CP330" s="221"/>
      <c r="CQ330" s="220"/>
      <c r="CR330" s="220"/>
      <c r="CS330" s="220"/>
      <c r="CT330" s="221"/>
      <c r="CU330" s="221"/>
      <c r="CW330" s="219"/>
      <c r="CX330" s="221"/>
      <c r="CY330" s="219"/>
      <c r="CZ330" s="219"/>
      <c r="DA330" s="225"/>
      <c r="DB330" s="226"/>
      <c r="DC330" s="225">
        <f t="shared" si="131"/>
        <v>28.832999999999998</v>
      </c>
    </row>
  </sheetData>
  <mergeCells count="16">
    <mergeCell ref="D3:K5"/>
    <mergeCell ref="L3:M5"/>
    <mergeCell ref="CI5:CK5"/>
    <mergeCell ref="I6:AD6"/>
    <mergeCell ref="BO1:BS1"/>
    <mergeCell ref="BT1:BX1"/>
    <mergeCell ref="BY1:CC1"/>
    <mergeCell ref="CD1:CH1"/>
    <mergeCell ref="CI1:CP1"/>
    <mergeCell ref="CQ1:CU1"/>
    <mergeCell ref="N1:O1"/>
    <mergeCell ref="P1:Q1"/>
    <mergeCell ref="R1:S1"/>
    <mergeCell ref="T1:U1"/>
    <mergeCell ref="V1:W1"/>
    <mergeCell ref="X1:Z1"/>
  </mergeCells>
  <conditionalFormatting sqref="BM8:BM330">
    <cfRule type="cellIs" dxfId="1" priority="1" stopIfTrue="1" operator="between">
      <formula>-0.05</formula>
      <formula>0.05</formula>
    </cfRule>
    <cfRule type="cellIs" dxfId="0" priority="2" stopIfTrue="1" operator="notBetween">
      <formula>-0.05</formula>
      <formula>0.05</formula>
    </cfRule>
  </conditionalFormatting>
  <pageMargins left="0.75" right="0.75" top="1" bottom="1" header="0.5" footer="0.5"/>
  <pageSetup orientation="portrait" horizontalDpi="300" verticalDpi="300"/>
  <headerFooter alignWithMargins="0"/>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62"/>
  <sheetViews>
    <sheetView zoomScale="120" workbookViewId="0">
      <selection activeCell="C12" sqref="C12"/>
    </sheetView>
  </sheetViews>
  <sheetFormatPr defaultRowHeight="14.4" x14ac:dyDescent="0.3"/>
  <cols>
    <col min="1" max="1" width="24.44140625" bestFit="1" customWidth="1"/>
  </cols>
  <sheetData>
    <row r="1" spans="1:1" x14ac:dyDescent="0.3">
      <c r="A1" t="s">
        <v>114</v>
      </c>
    </row>
    <row r="2" spans="1:1" x14ac:dyDescent="0.3">
      <c r="A2" t="s">
        <v>115</v>
      </c>
    </row>
    <row r="3" spans="1:1" x14ac:dyDescent="0.3">
      <c r="A3" t="s">
        <v>116</v>
      </c>
    </row>
    <row r="4" spans="1:1" x14ac:dyDescent="0.3">
      <c r="A4" t="s">
        <v>117</v>
      </c>
    </row>
    <row r="5" spans="1:1" x14ac:dyDescent="0.3">
      <c r="A5" t="s">
        <v>118</v>
      </c>
    </row>
    <row r="6" spans="1:1" x14ac:dyDescent="0.3">
      <c r="A6" t="s">
        <v>119</v>
      </c>
    </row>
    <row r="7" spans="1:1" x14ac:dyDescent="0.3">
      <c r="A7" t="s">
        <v>120</v>
      </c>
    </row>
    <row r="8" spans="1:1" x14ac:dyDescent="0.3">
      <c r="A8" t="s">
        <v>121</v>
      </c>
    </row>
    <row r="9" spans="1:1" x14ac:dyDescent="0.3">
      <c r="A9" t="s">
        <v>122</v>
      </c>
    </row>
    <row r="10" spans="1:1" x14ac:dyDescent="0.3">
      <c r="A10" t="s">
        <v>123</v>
      </c>
    </row>
    <row r="11" spans="1:1" x14ac:dyDescent="0.3">
      <c r="A11" t="s">
        <v>124</v>
      </c>
    </row>
    <row r="12" spans="1:1" x14ac:dyDescent="0.3">
      <c r="A12" t="s">
        <v>125</v>
      </c>
    </row>
    <row r="13" spans="1:1" x14ac:dyDescent="0.3">
      <c r="A13" t="s">
        <v>126</v>
      </c>
    </row>
    <row r="14" spans="1:1" x14ac:dyDescent="0.3">
      <c r="A14" t="s">
        <v>127</v>
      </c>
    </row>
    <row r="15" spans="1:1" x14ac:dyDescent="0.3">
      <c r="A15" t="s">
        <v>128</v>
      </c>
    </row>
    <row r="16" spans="1:1" x14ac:dyDescent="0.3">
      <c r="A16" t="s">
        <v>129</v>
      </c>
    </row>
    <row r="17" spans="1:1" x14ac:dyDescent="0.3">
      <c r="A17" t="s">
        <v>130</v>
      </c>
    </row>
    <row r="18" spans="1:1" x14ac:dyDescent="0.3">
      <c r="A18" t="s">
        <v>131</v>
      </c>
    </row>
    <row r="19" spans="1:1" x14ac:dyDescent="0.3">
      <c r="A19" t="s">
        <v>132</v>
      </c>
    </row>
    <row r="20" spans="1:1" x14ac:dyDescent="0.3">
      <c r="A20" t="s">
        <v>133</v>
      </c>
    </row>
    <row r="21" spans="1:1" x14ac:dyDescent="0.3">
      <c r="A21" t="s">
        <v>134</v>
      </c>
    </row>
    <row r="22" spans="1:1" x14ac:dyDescent="0.3">
      <c r="A22" t="s">
        <v>135</v>
      </c>
    </row>
    <row r="23" spans="1:1" x14ac:dyDescent="0.3">
      <c r="A23" t="s">
        <v>136</v>
      </c>
    </row>
    <row r="24" spans="1:1" x14ac:dyDescent="0.3">
      <c r="A24" t="s">
        <v>137</v>
      </c>
    </row>
    <row r="25" spans="1:1" x14ac:dyDescent="0.3">
      <c r="A25" t="s">
        <v>138</v>
      </c>
    </row>
    <row r="26" spans="1:1" x14ac:dyDescent="0.3">
      <c r="A26" t="s">
        <v>139</v>
      </c>
    </row>
    <row r="27" spans="1:1" x14ac:dyDescent="0.3">
      <c r="A27" t="s">
        <v>140</v>
      </c>
    </row>
    <row r="28" spans="1:1" x14ac:dyDescent="0.3">
      <c r="A28" t="s">
        <v>141</v>
      </c>
    </row>
    <row r="29" spans="1:1" x14ac:dyDescent="0.3">
      <c r="A29" t="s">
        <v>142</v>
      </c>
    </row>
    <row r="30" spans="1:1" x14ac:dyDescent="0.3">
      <c r="A30" t="s">
        <v>143</v>
      </c>
    </row>
    <row r="31" spans="1:1" x14ac:dyDescent="0.3">
      <c r="A31" t="s">
        <v>144</v>
      </c>
    </row>
    <row r="32" spans="1:1" x14ac:dyDescent="0.3">
      <c r="A32" t="s">
        <v>145</v>
      </c>
    </row>
    <row r="33" spans="1:1" x14ac:dyDescent="0.3">
      <c r="A33" t="s">
        <v>146</v>
      </c>
    </row>
    <row r="34" spans="1:1" x14ac:dyDescent="0.3">
      <c r="A34" t="s">
        <v>147</v>
      </c>
    </row>
    <row r="35" spans="1:1" x14ac:dyDescent="0.3">
      <c r="A35" t="s">
        <v>148</v>
      </c>
    </row>
    <row r="36" spans="1:1" x14ac:dyDescent="0.3">
      <c r="A36" t="s">
        <v>149</v>
      </c>
    </row>
    <row r="37" spans="1:1" x14ac:dyDescent="0.3">
      <c r="A37" t="s">
        <v>150</v>
      </c>
    </row>
    <row r="38" spans="1:1" x14ac:dyDescent="0.3">
      <c r="A38" t="s">
        <v>151</v>
      </c>
    </row>
    <row r="39" spans="1:1" x14ac:dyDescent="0.3">
      <c r="A39" t="s">
        <v>152</v>
      </c>
    </row>
    <row r="40" spans="1:1" x14ac:dyDescent="0.3">
      <c r="A40" t="s">
        <v>153</v>
      </c>
    </row>
    <row r="41" spans="1:1" x14ac:dyDescent="0.3">
      <c r="A41" t="s">
        <v>154</v>
      </c>
    </row>
    <row r="42" spans="1:1" x14ac:dyDescent="0.3">
      <c r="A42" t="s">
        <v>155</v>
      </c>
    </row>
    <row r="43" spans="1:1" x14ac:dyDescent="0.3">
      <c r="A43" t="s">
        <v>156</v>
      </c>
    </row>
    <row r="44" spans="1:1" x14ac:dyDescent="0.3">
      <c r="A44" t="s">
        <v>157</v>
      </c>
    </row>
    <row r="45" spans="1:1" x14ac:dyDescent="0.3">
      <c r="A45" t="s">
        <v>158</v>
      </c>
    </row>
    <row r="46" spans="1:1" x14ac:dyDescent="0.3">
      <c r="A46" t="s">
        <v>159</v>
      </c>
    </row>
    <row r="47" spans="1:1" x14ac:dyDescent="0.3">
      <c r="A47" t="s">
        <v>160</v>
      </c>
    </row>
    <row r="48" spans="1:1" x14ac:dyDescent="0.3">
      <c r="A48" t="s">
        <v>161</v>
      </c>
    </row>
    <row r="49" spans="1:1" x14ac:dyDescent="0.3">
      <c r="A49" t="s">
        <v>162</v>
      </c>
    </row>
    <row r="50" spans="1:1" x14ac:dyDescent="0.3">
      <c r="A50" t="s">
        <v>163</v>
      </c>
    </row>
    <row r="51" spans="1:1" x14ac:dyDescent="0.3">
      <c r="A51" t="s">
        <v>164</v>
      </c>
    </row>
    <row r="52" spans="1:1" x14ac:dyDescent="0.3">
      <c r="A52" t="s">
        <v>165</v>
      </c>
    </row>
    <row r="53" spans="1:1" x14ac:dyDescent="0.3">
      <c r="A53" t="s">
        <v>166</v>
      </c>
    </row>
    <row r="54" spans="1:1" x14ac:dyDescent="0.3">
      <c r="A54" t="s">
        <v>167</v>
      </c>
    </row>
    <row r="55" spans="1:1" x14ac:dyDescent="0.3">
      <c r="A55" t="s">
        <v>168</v>
      </c>
    </row>
    <row r="56" spans="1:1" x14ac:dyDescent="0.3">
      <c r="A56" t="s">
        <v>169</v>
      </c>
    </row>
    <row r="57" spans="1:1" x14ac:dyDescent="0.3">
      <c r="A57" t="s">
        <v>170</v>
      </c>
    </row>
    <row r="58" spans="1:1" x14ac:dyDescent="0.3">
      <c r="A58" t="s">
        <v>171</v>
      </c>
    </row>
    <row r="59" spans="1:1" x14ac:dyDescent="0.3">
      <c r="A59" t="s">
        <v>172</v>
      </c>
    </row>
    <row r="60" spans="1:1" x14ac:dyDescent="0.3">
      <c r="A60" t="s">
        <v>173</v>
      </c>
    </row>
    <row r="61" spans="1:1" x14ac:dyDescent="0.3">
      <c r="A61" t="s">
        <v>174</v>
      </c>
    </row>
    <row r="62" spans="1:1" x14ac:dyDescent="0.3">
      <c r="A62" t="s">
        <v>175</v>
      </c>
    </row>
  </sheetData>
  <pageMargins left="0.7" right="0.7" top="0.75" bottom="0.75" header="0.3" footer="0.3"/>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3"/>
  <sheetViews>
    <sheetView workbookViewId="0">
      <selection activeCell="H11" sqref="H11"/>
    </sheetView>
  </sheetViews>
  <sheetFormatPr defaultRowHeight="14.4" x14ac:dyDescent="0.3"/>
  <sheetData>
    <row r="1" spans="1:1" x14ac:dyDescent="0.3">
      <c r="A1" t="s">
        <v>176</v>
      </c>
    </row>
    <row r="2" spans="1:1" x14ac:dyDescent="0.3">
      <c r="A2" t="s">
        <v>177</v>
      </c>
    </row>
    <row r="3" spans="1:1" x14ac:dyDescent="0.3">
      <c r="A3" t="s">
        <v>178</v>
      </c>
    </row>
    <row r="5" spans="1:1" x14ac:dyDescent="0.3">
      <c r="A5" t="s">
        <v>179</v>
      </c>
    </row>
    <row r="6" spans="1:1" x14ac:dyDescent="0.3">
      <c r="A6" t="s">
        <v>180</v>
      </c>
    </row>
    <row r="7" spans="1:1" x14ac:dyDescent="0.3">
      <c r="A7" t="s">
        <v>181</v>
      </c>
    </row>
    <row r="8" spans="1:1" x14ac:dyDescent="0.3">
      <c r="A8" t="s">
        <v>182</v>
      </c>
    </row>
    <row r="10" spans="1:1" x14ac:dyDescent="0.3">
      <c r="A10" t="s">
        <v>183</v>
      </c>
    </row>
    <row r="11" spans="1:1" x14ac:dyDescent="0.3">
      <c r="A11" t="s">
        <v>184</v>
      </c>
    </row>
    <row r="12" spans="1:1" x14ac:dyDescent="0.3">
      <c r="A12" t="s">
        <v>185</v>
      </c>
    </row>
    <row r="13" spans="1:1" x14ac:dyDescent="0.3">
      <c r="A13" t="s">
        <v>186</v>
      </c>
    </row>
  </sheetData>
  <pageMargins left="0.7" right="0.7" top="0.75" bottom="0.75" header="0.3" footer="0.3"/>
  <pageSetup paperSize="9"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7"/>
  <sheetViews>
    <sheetView workbookViewId="0">
      <selection activeCell="C13" sqref="C13"/>
    </sheetView>
  </sheetViews>
  <sheetFormatPr defaultRowHeight="14.4" x14ac:dyDescent="0.3"/>
  <sheetData>
    <row r="1" spans="1:1" x14ac:dyDescent="0.3">
      <c r="A1" t="s">
        <v>176</v>
      </c>
    </row>
    <row r="2" spans="1:1" x14ac:dyDescent="0.3">
      <c r="A2" t="s">
        <v>177</v>
      </c>
    </row>
    <row r="3" spans="1:1" x14ac:dyDescent="0.3">
      <c r="A3" t="s">
        <v>178</v>
      </c>
    </row>
    <row r="5" spans="1:1" x14ac:dyDescent="0.3">
      <c r="A5" t="s">
        <v>187</v>
      </c>
    </row>
    <row r="6" spans="1:1" x14ac:dyDescent="0.3">
      <c r="A6" t="s">
        <v>188</v>
      </c>
    </row>
    <row r="7" spans="1:1" x14ac:dyDescent="0.3">
      <c r="A7" t="s">
        <v>189</v>
      </c>
    </row>
  </sheetData>
  <pageMargins left="0.7" right="0.7" top="0.75" bottom="0.75" header="0.3" footer="0.3"/>
  <pageSetup paperSize="9"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
  <sheetViews>
    <sheetView workbookViewId="0">
      <selection activeCell="H13" sqref="H13"/>
    </sheetView>
  </sheetViews>
  <sheetFormatPr defaultRowHeight="14.4" x14ac:dyDescent="0.3"/>
  <sheetData>
    <row r="1" spans="1:1" x14ac:dyDescent="0.3">
      <c r="A1" t="s">
        <v>179</v>
      </c>
    </row>
    <row r="2" spans="1:1" x14ac:dyDescent="0.3">
      <c r="A2" t="s">
        <v>180</v>
      </c>
    </row>
    <row r="3" spans="1:1" x14ac:dyDescent="0.3">
      <c r="A3" t="s">
        <v>181</v>
      </c>
    </row>
    <row r="4" spans="1:1" x14ac:dyDescent="0.3">
      <c r="A4" t="s">
        <v>182</v>
      </c>
    </row>
  </sheetData>
  <pageMargins left="0.7" right="0.7" top="0.75" bottom="0.75" header="0.3" footer="0.3"/>
  <pageSetup paperSize="9"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
  <sheetViews>
    <sheetView workbookViewId="0">
      <selection activeCell="C16" sqref="C16"/>
    </sheetView>
  </sheetViews>
  <sheetFormatPr defaultRowHeight="14.4" x14ac:dyDescent="0.3"/>
  <sheetData>
    <row r="1" spans="1:1" x14ac:dyDescent="0.3">
      <c r="A1" s="12" t="s">
        <v>183</v>
      </c>
    </row>
    <row r="2" spans="1:1" x14ac:dyDescent="0.3">
      <c r="A2" t="s">
        <v>184</v>
      </c>
    </row>
    <row r="3" spans="1:1" x14ac:dyDescent="0.3">
      <c r="A3" t="s">
        <v>185</v>
      </c>
    </row>
    <row r="4" spans="1:1" x14ac:dyDescent="0.3">
      <c r="A4" t="s">
        <v>186</v>
      </c>
    </row>
  </sheetData>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3"/>
  <sheetViews>
    <sheetView zoomScale="69" zoomScaleNormal="69" workbookViewId="0">
      <pane xSplit="1" topLeftCell="B1" activePane="topRight" state="frozen"/>
      <selection activeCell="N4" sqref="N4"/>
      <selection pane="topRight" activeCell="Q15" sqref="Q15"/>
    </sheetView>
  </sheetViews>
  <sheetFormatPr defaultColWidth="9.109375" defaultRowHeight="14.4" x14ac:dyDescent="0.3"/>
  <cols>
    <col min="1" max="2" width="11.109375" style="1" customWidth="1"/>
    <col min="3" max="4" width="10.5546875" style="1" customWidth="1"/>
    <col min="5" max="6" width="11.6640625" style="1" customWidth="1"/>
    <col min="7" max="7" width="11.21875" style="1" customWidth="1"/>
    <col min="8" max="9" width="11.109375" style="1" customWidth="1"/>
    <col min="10" max="10" width="14.5546875" style="1" customWidth="1"/>
    <col min="11" max="11" width="15.77734375" style="1" customWidth="1"/>
    <col min="12" max="12" width="13.5546875" style="1" customWidth="1"/>
    <col min="13" max="13" width="12.6640625" style="1" customWidth="1"/>
    <col min="14" max="14" width="10.5546875" style="1" customWidth="1"/>
    <col min="15" max="15" width="11.88671875" style="1" customWidth="1"/>
    <col min="16" max="16" width="11.6640625" style="1" customWidth="1"/>
    <col min="17" max="17" width="11.5546875" style="1" customWidth="1"/>
    <col min="18" max="18" width="10.88671875" style="1" customWidth="1"/>
    <col min="19" max="19" width="10.44140625" style="1" customWidth="1"/>
    <col min="20" max="20" width="11.6640625" customWidth="1"/>
    <col min="21" max="21" width="33" style="2" customWidth="1"/>
    <col min="22" max="22" width="38.88671875" customWidth="1"/>
  </cols>
  <sheetData>
    <row r="1" spans="1:22" ht="18" x14ac:dyDescent="0.3">
      <c r="A1" s="3" t="s">
        <v>0</v>
      </c>
      <c r="B1" s="3"/>
    </row>
    <row r="2" spans="1:22" x14ac:dyDescent="0.3">
      <c r="A2" s="4"/>
      <c r="B2" s="4"/>
    </row>
    <row r="3" spans="1:22" s="5" customFormat="1" ht="57.6" x14ac:dyDescent="0.3">
      <c r="A3" s="9" t="s">
        <v>1</v>
      </c>
      <c r="B3" s="8" t="s">
        <v>2</v>
      </c>
      <c r="C3" s="10" t="s">
        <v>3</v>
      </c>
      <c r="D3" s="8" t="s">
        <v>4</v>
      </c>
      <c r="E3" s="8" t="s">
        <v>5</v>
      </c>
      <c r="F3" s="8" t="s">
        <v>6</v>
      </c>
      <c r="G3" s="8" t="s">
        <v>7</v>
      </c>
      <c r="H3" s="8" t="s">
        <v>8</v>
      </c>
      <c r="I3" s="8" t="s">
        <v>9</v>
      </c>
      <c r="J3" s="8" t="s">
        <v>10</v>
      </c>
      <c r="K3" s="8" t="s">
        <v>11</v>
      </c>
      <c r="L3" s="8" t="s">
        <v>12</v>
      </c>
      <c r="M3" s="8" t="s">
        <v>13</v>
      </c>
      <c r="N3" s="8" t="s">
        <v>14</v>
      </c>
      <c r="O3" s="8" t="s">
        <v>15</v>
      </c>
      <c r="P3" s="8" t="s">
        <v>16</v>
      </c>
      <c r="Q3" s="8" t="s">
        <v>17</v>
      </c>
      <c r="R3" s="8" t="s">
        <v>18</v>
      </c>
      <c r="S3" s="8" t="s">
        <v>19</v>
      </c>
      <c r="T3" s="8" t="s">
        <v>20</v>
      </c>
      <c r="U3" s="8" t="s">
        <v>21</v>
      </c>
      <c r="V3" s="8" t="s">
        <v>22</v>
      </c>
    </row>
    <row r="4" spans="1:22" s="56" customFormat="1" ht="14.4" customHeight="1" x14ac:dyDescent="0.3">
      <c r="A4" s="14" t="s">
        <v>190</v>
      </c>
      <c r="B4" s="14" t="s">
        <v>202</v>
      </c>
      <c r="C4" s="59">
        <v>52.016142930000001</v>
      </c>
      <c r="D4" s="59">
        <v>4.2266382399999998</v>
      </c>
      <c r="E4" s="17" t="s">
        <v>203</v>
      </c>
      <c r="F4" s="14"/>
      <c r="G4" s="14"/>
      <c r="H4" s="14"/>
      <c r="I4" s="14"/>
      <c r="J4" s="18">
        <v>3207</v>
      </c>
      <c r="K4" s="18">
        <v>2560</v>
      </c>
      <c r="L4" s="14" t="s">
        <v>276</v>
      </c>
      <c r="M4" s="14"/>
      <c r="N4" s="14"/>
      <c r="O4" s="14"/>
      <c r="P4" s="14"/>
      <c r="Q4" s="14"/>
      <c r="R4" s="14"/>
      <c r="S4" s="14"/>
      <c r="T4" s="14"/>
      <c r="U4" s="120" t="s">
        <v>353</v>
      </c>
      <c r="V4" s="14" t="s">
        <v>356</v>
      </c>
    </row>
    <row r="5" spans="1:22" s="18" customFormat="1" ht="16.8" customHeight="1" x14ac:dyDescent="0.3">
      <c r="A5" s="14" t="s">
        <v>199</v>
      </c>
      <c r="B5" s="14" t="s">
        <v>201</v>
      </c>
      <c r="C5" s="59">
        <v>52.0161242</v>
      </c>
      <c r="D5" s="59">
        <v>4.22652567</v>
      </c>
      <c r="E5" s="17" t="s">
        <v>203</v>
      </c>
      <c r="F5" s="14"/>
      <c r="G5" s="14"/>
      <c r="H5" s="14"/>
      <c r="I5" s="14"/>
      <c r="J5" s="18">
        <v>3147</v>
      </c>
      <c r="K5" s="18">
        <v>2886</v>
      </c>
      <c r="L5" s="14" t="s">
        <v>276</v>
      </c>
      <c r="M5" s="14"/>
      <c r="N5" s="14"/>
      <c r="O5" s="14"/>
      <c r="P5" s="14"/>
      <c r="Q5" s="14"/>
      <c r="R5" s="14"/>
      <c r="S5" s="14"/>
      <c r="T5" s="14"/>
      <c r="U5" s="120" t="s">
        <v>353</v>
      </c>
      <c r="V5" s="14" t="s">
        <v>355</v>
      </c>
    </row>
    <row r="6" spans="1:22" s="18" customFormat="1" x14ac:dyDescent="0.3">
      <c r="A6" s="14" t="s">
        <v>262</v>
      </c>
      <c r="B6" s="18" t="s">
        <v>204</v>
      </c>
      <c r="C6" s="14"/>
      <c r="D6" s="14"/>
      <c r="E6" s="14"/>
      <c r="F6" s="14"/>
      <c r="G6" s="14"/>
      <c r="H6" s="14"/>
      <c r="I6" s="14"/>
      <c r="J6" s="18">
        <v>3094</v>
      </c>
      <c r="K6" s="18">
        <v>2772</v>
      </c>
      <c r="L6" s="14" t="s">
        <v>275</v>
      </c>
      <c r="M6" s="14"/>
      <c r="N6" s="14"/>
      <c r="O6" s="14"/>
      <c r="P6" s="14"/>
      <c r="Q6" s="14"/>
      <c r="R6" s="14"/>
      <c r="S6" s="14"/>
      <c r="T6" s="14"/>
      <c r="U6" s="58" t="s">
        <v>354</v>
      </c>
      <c r="V6" s="14"/>
    </row>
    <row r="7" spans="1:22" s="18" customFormat="1" x14ac:dyDescent="0.3">
      <c r="A7" s="14" t="s">
        <v>263</v>
      </c>
      <c r="B7" s="18" t="s">
        <v>205</v>
      </c>
      <c r="C7" s="14"/>
      <c r="D7" s="16"/>
      <c r="E7" s="16"/>
      <c r="F7" s="14"/>
      <c r="G7" s="14"/>
      <c r="H7" s="14"/>
      <c r="I7" s="14"/>
      <c r="J7" s="18">
        <v>2560</v>
      </c>
      <c r="K7" s="18">
        <v>2283</v>
      </c>
      <c r="L7" s="14" t="s">
        <v>275</v>
      </c>
      <c r="M7" s="14"/>
      <c r="N7" s="14"/>
      <c r="O7" s="14"/>
      <c r="P7" s="14"/>
      <c r="Q7" s="14"/>
      <c r="R7" s="14"/>
      <c r="S7" s="14"/>
      <c r="T7" s="14"/>
      <c r="U7" s="58" t="s">
        <v>354</v>
      </c>
      <c r="V7" s="14"/>
    </row>
    <row r="8" spans="1:22" s="18" customFormat="1" x14ac:dyDescent="0.3">
      <c r="A8" s="14" t="s">
        <v>264</v>
      </c>
      <c r="B8" s="18" t="s">
        <v>206</v>
      </c>
      <c r="C8" s="18">
        <v>57.007460000000002</v>
      </c>
      <c r="D8" s="18">
        <v>7.1456900000000001</v>
      </c>
      <c r="E8" s="17" t="s">
        <v>203</v>
      </c>
      <c r="F8" s="14"/>
      <c r="G8" s="14"/>
      <c r="H8" s="14"/>
      <c r="I8" s="14"/>
      <c r="J8" s="14"/>
      <c r="K8" s="14"/>
      <c r="L8" s="14" t="s">
        <v>276</v>
      </c>
      <c r="M8" s="14"/>
      <c r="N8" s="14"/>
      <c r="O8" s="14"/>
      <c r="P8" s="14"/>
      <c r="Q8" s="14"/>
      <c r="R8" s="14"/>
      <c r="S8" s="14"/>
      <c r="T8" s="14"/>
      <c r="U8" s="58" t="s">
        <v>354</v>
      </c>
      <c r="V8" s="14"/>
    </row>
    <row r="9" spans="1:22" s="18" customFormat="1" x14ac:dyDescent="0.3">
      <c r="A9" s="14" t="s">
        <v>265</v>
      </c>
      <c r="B9" s="18" t="s">
        <v>207</v>
      </c>
      <c r="C9" s="18">
        <v>56.99774</v>
      </c>
      <c r="D9" s="18">
        <v>7.1510699999999998</v>
      </c>
      <c r="E9" s="17" t="s">
        <v>203</v>
      </c>
      <c r="F9" s="14"/>
      <c r="G9" s="14"/>
      <c r="H9" s="14"/>
      <c r="I9" s="14"/>
      <c r="J9" s="14"/>
      <c r="K9" s="14"/>
      <c r="L9" s="14" t="s">
        <v>276</v>
      </c>
      <c r="M9" s="14"/>
      <c r="N9" s="14"/>
      <c r="O9" s="14"/>
      <c r="P9" s="14"/>
      <c r="Q9" s="14"/>
      <c r="R9" s="14"/>
      <c r="S9" s="14"/>
      <c r="T9" s="14"/>
      <c r="U9" s="58" t="s">
        <v>354</v>
      </c>
      <c r="V9" s="14"/>
    </row>
    <row r="10" spans="1:22" s="18" customFormat="1" x14ac:dyDescent="0.3">
      <c r="A10" s="14" t="s">
        <v>266</v>
      </c>
      <c r="B10" s="18" t="s">
        <v>208</v>
      </c>
      <c r="C10" s="18">
        <v>57.683889999999998</v>
      </c>
      <c r="D10" s="18">
        <v>5.8812899999999999</v>
      </c>
      <c r="E10" s="17" t="s">
        <v>203</v>
      </c>
      <c r="F10" s="14"/>
      <c r="G10" s="14"/>
      <c r="H10" s="14"/>
      <c r="I10" s="14"/>
      <c r="J10" s="18">
        <v>2702</v>
      </c>
      <c r="K10" s="18">
        <v>2546</v>
      </c>
      <c r="L10" s="14" t="s">
        <v>277</v>
      </c>
      <c r="M10" s="14"/>
      <c r="N10" s="14"/>
      <c r="O10" s="14"/>
      <c r="P10" s="14"/>
      <c r="Q10" s="14"/>
      <c r="R10" s="14"/>
      <c r="S10" s="14"/>
      <c r="T10" s="14"/>
      <c r="U10" s="58" t="s">
        <v>354</v>
      </c>
      <c r="V10" s="14"/>
    </row>
    <row r="11" spans="1:22" s="18" customFormat="1" x14ac:dyDescent="0.3">
      <c r="A11" s="14" t="s">
        <v>267</v>
      </c>
      <c r="B11" s="18" t="s">
        <v>209</v>
      </c>
      <c r="C11" s="18">
        <v>57.67998</v>
      </c>
      <c r="D11" s="18">
        <v>5.8590200000000001</v>
      </c>
      <c r="E11" s="17" t="s">
        <v>203</v>
      </c>
      <c r="F11" s="14"/>
      <c r="G11" s="14"/>
      <c r="H11" s="14"/>
      <c r="I11" s="14"/>
      <c r="J11" s="18">
        <v>2330</v>
      </c>
      <c r="K11" s="18">
        <v>2150</v>
      </c>
      <c r="L11" s="14" t="s">
        <v>278</v>
      </c>
      <c r="M11" s="14"/>
      <c r="N11" s="14"/>
      <c r="O11" s="14"/>
      <c r="P11" s="14"/>
      <c r="Q11" s="14"/>
      <c r="R11" s="14"/>
      <c r="S11" s="14"/>
      <c r="T11" s="14"/>
      <c r="U11" s="58" t="s">
        <v>354</v>
      </c>
      <c r="V11" s="14"/>
    </row>
    <row r="12" spans="1:22" s="18" customFormat="1" x14ac:dyDescent="0.3">
      <c r="A12" s="14" t="s">
        <v>268</v>
      </c>
      <c r="B12" s="18" t="s">
        <v>210</v>
      </c>
      <c r="C12" s="18">
        <v>58.18038</v>
      </c>
      <c r="D12" s="18">
        <v>6.1057600000000001</v>
      </c>
      <c r="E12" s="17" t="s">
        <v>203</v>
      </c>
      <c r="F12" s="14"/>
      <c r="G12" s="14"/>
      <c r="H12" s="14"/>
      <c r="I12" s="14"/>
      <c r="J12" s="18">
        <v>3126</v>
      </c>
      <c r="K12" s="18">
        <v>2871</v>
      </c>
      <c r="L12" s="14" t="s">
        <v>279</v>
      </c>
      <c r="M12" s="14"/>
      <c r="N12" s="14"/>
      <c r="O12" s="14"/>
      <c r="P12" s="14"/>
      <c r="Q12" s="14"/>
      <c r="R12" s="14"/>
      <c r="S12" s="14"/>
      <c r="T12" s="14"/>
      <c r="U12" s="58" t="s">
        <v>354</v>
      </c>
      <c r="V12" s="14"/>
    </row>
    <row r="13" spans="1:22" s="18" customFormat="1" x14ac:dyDescent="0.3">
      <c r="A13" s="14" t="s">
        <v>269</v>
      </c>
      <c r="B13" s="18" t="s">
        <v>211</v>
      </c>
      <c r="C13" s="18">
        <v>57.630850000000002</v>
      </c>
      <c r="D13" s="18">
        <v>5.9757400000000001</v>
      </c>
      <c r="E13" s="17" t="s">
        <v>203</v>
      </c>
      <c r="F13" s="14"/>
      <c r="G13" s="14"/>
      <c r="H13" s="14"/>
      <c r="I13" s="14"/>
      <c r="J13" s="14"/>
      <c r="K13" s="14"/>
      <c r="L13" s="14" t="s">
        <v>280</v>
      </c>
      <c r="M13" s="14"/>
      <c r="N13" s="14"/>
      <c r="O13" s="14"/>
      <c r="P13" s="14"/>
      <c r="Q13" s="14"/>
      <c r="R13" s="14"/>
      <c r="S13" s="14"/>
      <c r="T13" s="14"/>
      <c r="U13" s="58" t="s">
        <v>354</v>
      </c>
      <c r="V13" s="14"/>
    </row>
    <row r="14" spans="1:22" s="18" customFormat="1" x14ac:dyDescent="0.3">
      <c r="A14" s="14" t="s">
        <v>270</v>
      </c>
      <c r="B14" s="18" t="s">
        <v>212</v>
      </c>
      <c r="C14" s="18">
        <v>57.617150000000002</v>
      </c>
      <c r="D14" s="18">
        <v>5.9831799999999999</v>
      </c>
      <c r="E14" s="17" t="s">
        <v>203</v>
      </c>
      <c r="F14" s="14"/>
      <c r="G14" s="14"/>
      <c r="H14" s="14"/>
      <c r="I14" s="14"/>
      <c r="J14" s="14"/>
      <c r="K14" s="14"/>
      <c r="L14" s="14" t="s">
        <v>276</v>
      </c>
      <c r="M14" s="14"/>
      <c r="N14" s="14"/>
      <c r="O14" s="14"/>
      <c r="P14" s="14"/>
      <c r="Q14" s="14"/>
      <c r="R14" s="14"/>
      <c r="S14" s="14"/>
      <c r="T14" s="14"/>
      <c r="U14" s="58" t="s">
        <v>354</v>
      </c>
      <c r="V14" s="14"/>
    </row>
    <row r="15" spans="1:22" s="18" customFormat="1" x14ac:dyDescent="0.3">
      <c r="A15" s="14" t="s">
        <v>271</v>
      </c>
      <c r="B15" s="18" t="s">
        <v>213</v>
      </c>
      <c r="C15" s="18">
        <v>57.629980000000003</v>
      </c>
      <c r="D15" s="18">
        <v>6.0316299999999998</v>
      </c>
      <c r="E15" s="17" t="s">
        <v>203</v>
      </c>
      <c r="F15" s="14"/>
      <c r="G15" s="14"/>
      <c r="H15" s="14"/>
      <c r="I15" s="14"/>
      <c r="J15" s="18">
        <v>2527</v>
      </c>
      <c r="K15" s="18">
        <v>2168</v>
      </c>
      <c r="L15" s="14" t="s">
        <v>276</v>
      </c>
      <c r="M15" s="14"/>
      <c r="N15" s="14"/>
      <c r="O15" s="14"/>
      <c r="P15" s="14"/>
      <c r="Q15" s="14"/>
      <c r="R15" s="14"/>
      <c r="S15" s="14"/>
      <c r="T15" s="14"/>
      <c r="U15" s="58" t="s">
        <v>354</v>
      </c>
      <c r="V15" s="14"/>
    </row>
    <row r="16" spans="1:22" s="18" customFormat="1" x14ac:dyDescent="0.3">
      <c r="A16" s="14" t="s">
        <v>272</v>
      </c>
      <c r="B16" s="18" t="s">
        <v>214</v>
      </c>
      <c r="C16" s="18">
        <v>57.63138</v>
      </c>
      <c r="D16" s="18">
        <v>6.0455100000000002</v>
      </c>
      <c r="E16" s="17" t="s">
        <v>203</v>
      </c>
      <c r="F16" s="14"/>
      <c r="G16" s="14"/>
      <c r="H16" s="14"/>
      <c r="I16" s="14"/>
      <c r="J16" s="18">
        <v>2332</v>
      </c>
      <c r="K16" s="14"/>
      <c r="L16" s="14" t="s">
        <v>276</v>
      </c>
      <c r="M16" s="14"/>
      <c r="N16" s="14"/>
      <c r="O16" s="14"/>
      <c r="P16" s="14"/>
      <c r="Q16" s="14"/>
      <c r="R16" s="14"/>
      <c r="S16" s="14"/>
      <c r="T16" s="14"/>
      <c r="U16" s="58" t="s">
        <v>354</v>
      </c>
      <c r="V16" s="14"/>
    </row>
    <row r="17" spans="1:22" s="18" customFormat="1" x14ac:dyDescent="0.3">
      <c r="A17" s="14" t="s">
        <v>273</v>
      </c>
      <c r="B17" s="17" t="s">
        <v>215</v>
      </c>
      <c r="C17" s="18">
        <v>6.0156400000000003</v>
      </c>
      <c r="D17" s="18">
        <v>57.642879999999998</v>
      </c>
      <c r="E17" s="17" t="s">
        <v>203</v>
      </c>
      <c r="F17" s="14"/>
      <c r="G17" s="14"/>
      <c r="H17" s="14"/>
      <c r="I17" s="14"/>
      <c r="J17" s="18">
        <v>2030</v>
      </c>
      <c r="K17" s="18">
        <v>1875</v>
      </c>
      <c r="L17" s="14" t="s">
        <v>276</v>
      </c>
      <c r="M17" s="14"/>
      <c r="N17" s="14"/>
      <c r="O17" s="14"/>
      <c r="P17" s="14"/>
      <c r="Q17" s="14"/>
      <c r="R17" s="14"/>
      <c r="S17" s="14"/>
      <c r="T17" s="14"/>
      <c r="U17" s="58" t="s">
        <v>354</v>
      </c>
      <c r="V17" s="14"/>
    </row>
    <row r="18" spans="1:22" s="18" customFormat="1" x14ac:dyDescent="0.3">
      <c r="A18" s="14" t="s">
        <v>274</v>
      </c>
      <c r="B18" s="18" t="s">
        <v>216</v>
      </c>
      <c r="C18" s="18">
        <v>6.0260300000000004</v>
      </c>
      <c r="D18" s="18">
        <v>57.645429999999998</v>
      </c>
      <c r="E18" s="17" t="s">
        <v>203</v>
      </c>
      <c r="F18" s="14"/>
      <c r="G18" s="14"/>
      <c r="H18" s="14"/>
      <c r="I18" s="14"/>
      <c r="J18" s="18">
        <v>2006</v>
      </c>
      <c r="K18" s="14"/>
      <c r="L18" s="14" t="s">
        <v>276</v>
      </c>
      <c r="M18" s="14"/>
      <c r="N18" s="14"/>
      <c r="O18" s="14"/>
      <c r="P18" s="14"/>
      <c r="Q18" s="14"/>
      <c r="R18" s="14"/>
      <c r="S18" s="14"/>
      <c r="T18" s="14"/>
      <c r="U18" s="58" t="s">
        <v>354</v>
      </c>
      <c r="V18" s="14"/>
    </row>
    <row r="19" spans="1:22" s="55" customFormat="1" x14ac:dyDescent="0.3">
      <c r="A19" s="54"/>
      <c r="B19" s="54"/>
      <c r="C19" s="54"/>
      <c r="D19" s="54"/>
      <c r="E19" s="54"/>
      <c r="F19" s="54"/>
      <c r="G19" s="54"/>
      <c r="H19" s="54"/>
      <c r="I19" s="54"/>
      <c r="J19" s="54"/>
      <c r="K19" s="54"/>
      <c r="L19" s="54"/>
      <c r="M19" s="54"/>
      <c r="N19" s="54"/>
      <c r="O19" s="54"/>
      <c r="P19" s="54"/>
      <c r="Q19" s="54"/>
      <c r="R19" s="54"/>
      <c r="S19" s="54"/>
      <c r="T19" s="54"/>
      <c r="U19" s="54"/>
      <c r="V19" s="54"/>
    </row>
    <row r="20" spans="1:22" s="55" customFormat="1" x14ac:dyDescent="0.3">
      <c r="B20" s="61"/>
      <c r="C20" s="60" t="s">
        <v>357</v>
      </c>
      <c r="D20" s="62"/>
      <c r="E20" s="62"/>
      <c r="F20" s="62"/>
      <c r="G20" s="62"/>
      <c r="H20" s="62"/>
      <c r="I20" s="63"/>
      <c r="J20" s="54"/>
      <c r="K20" s="54"/>
      <c r="L20" s="54"/>
      <c r="M20" s="54"/>
      <c r="N20" s="54"/>
      <c r="O20" s="54"/>
      <c r="P20" s="54"/>
      <c r="Q20" s="54"/>
      <c r="R20" s="54"/>
      <c r="S20" s="54"/>
      <c r="T20" s="54"/>
      <c r="U20" s="54"/>
      <c r="V20" s="54"/>
    </row>
    <row r="21" spans="1:22" s="55" customFormat="1" x14ac:dyDescent="0.3">
      <c r="A21" s="54"/>
      <c r="B21" s="54"/>
      <c r="C21" s="54"/>
      <c r="D21" s="54"/>
      <c r="E21" s="54"/>
      <c r="F21" s="54"/>
      <c r="G21" s="54"/>
      <c r="H21" s="54"/>
      <c r="I21" s="54"/>
      <c r="J21" s="54"/>
      <c r="K21" s="54"/>
      <c r="L21" s="54"/>
      <c r="M21" s="54"/>
      <c r="N21" s="54"/>
      <c r="O21" s="54"/>
      <c r="P21" s="54"/>
      <c r="Q21" s="54"/>
      <c r="R21" s="54"/>
      <c r="S21" s="54"/>
      <c r="T21" s="54"/>
      <c r="U21" s="54"/>
      <c r="V21" s="54"/>
    </row>
    <row r="22" spans="1:22" s="55" customFormat="1" x14ac:dyDescent="0.3">
      <c r="A22" s="54"/>
      <c r="B22" s="54"/>
      <c r="C22" s="54"/>
      <c r="D22" s="54"/>
      <c r="E22" s="54"/>
      <c r="F22" s="54"/>
      <c r="G22" s="54"/>
      <c r="H22" s="54"/>
      <c r="I22" s="54"/>
      <c r="J22" s="54"/>
      <c r="K22" s="54"/>
      <c r="L22" s="54"/>
      <c r="M22" s="54"/>
      <c r="N22" s="54"/>
      <c r="O22" s="54"/>
      <c r="P22" s="54"/>
      <c r="Q22" s="54"/>
      <c r="R22" s="54"/>
      <c r="S22" s="54"/>
      <c r="T22" s="54"/>
      <c r="U22" s="54"/>
      <c r="V22" s="54"/>
    </row>
    <row r="23" spans="1:22" s="55" customFormat="1" x14ac:dyDescent="0.3">
      <c r="A23" s="54"/>
      <c r="B23" s="54"/>
      <c r="C23" s="54"/>
      <c r="D23" s="54"/>
      <c r="E23" s="54"/>
      <c r="F23" s="54"/>
      <c r="G23" s="54"/>
      <c r="H23" s="54"/>
      <c r="I23" s="54"/>
      <c r="J23" s="54"/>
      <c r="K23" s="54"/>
      <c r="L23" s="54"/>
      <c r="M23" s="54"/>
      <c r="N23" s="54"/>
      <c r="O23" s="54"/>
      <c r="P23" s="54"/>
      <c r="Q23" s="54"/>
      <c r="R23" s="54"/>
      <c r="S23" s="54"/>
      <c r="T23" s="54"/>
      <c r="U23" s="54"/>
      <c r="V23" s="54"/>
    </row>
  </sheetData>
  <phoneticPr fontId="27" type="noConversion"/>
  <pageMargins left="0.7" right="0.7" top="0.75" bottom="0.75" header="0.3" footer="0.3"/>
  <pageSetup paperSize="9" orientation="portrait" verticalDpi="0"/>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FDCE1-76C9-43F1-B223-A01B222B8746}">
  <dimension ref="A1:CJ56"/>
  <sheetViews>
    <sheetView zoomScale="36" zoomScaleNormal="36" workbookViewId="0">
      <pane xSplit="2" topLeftCell="AI1" activePane="topRight" state="frozen"/>
      <selection activeCell="K14" sqref="K14"/>
      <selection pane="topRight" activeCell="CG55" sqref="CG6:CG55"/>
    </sheetView>
  </sheetViews>
  <sheetFormatPr defaultColWidth="9.109375" defaultRowHeight="14.4" x14ac:dyDescent="0.3"/>
  <cols>
    <col min="1" max="1" width="12" style="11" customWidth="1"/>
    <col min="2" max="2" width="17.77734375" style="11" customWidth="1"/>
    <col min="3" max="3" width="12.88671875" style="11" customWidth="1"/>
    <col min="4" max="4" width="21" style="11" customWidth="1"/>
    <col min="5" max="5" width="12.6640625" style="11" customWidth="1"/>
    <col min="6" max="6" width="16.77734375" style="11" customWidth="1"/>
    <col min="7" max="7" width="12.33203125" style="11" customWidth="1"/>
    <col min="8" max="9" width="13.33203125" style="11" customWidth="1"/>
    <col min="10" max="10" width="10" style="11" customWidth="1"/>
    <col min="11" max="11" width="9.88671875" style="11" customWidth="1"/>
    <col min="12" max="13" width="10.44140625" style="11" customWidth="1"/>
    <col min="14" max="14" width="9.6640625" style="11" customWidth="1"/>
    <col min="15" max="15" width="11.5546875" style="11" customWidth="1"/>
    <col min="16" max="16" width="12.109375" style="11" customWidth="1"/>
    <col min="17" max="17" width="13.44140625" style="11" customWidth="1"/>
    <col min="18" max="18" width="8" style="11" customWidth="1"/>
    <col min="19" max="19" width="9.88671875" style="11" customWidth="1"/>
    <col min="20" max="20" width="8.21875" style="11" customWidth="1"/>
    <col min="21" max="23" width="9.44140625" style="11" customWidth="1"/>
    <col min="24" max="24" width="8.33203125" style="11" customWidth="1"/>
    <col min="25" max="39" width="6.77734375" style="11" customWidth="1"/>
    <col min="40" max="41" width="10.88671875" style="11" customWidth="1"/>
    <col min="42" max="63" width="6.77734375" style="11" customWidth="1"/>
    <col min="64" max="64" width="7.21875" style="11" customWidth="1"/>
    <col min="65" max="65" width="7.44140625" style="11" customWidth="1"/>
    <col min="66" max="74" width="7.21875" style="11" customWidth="1"/>
    <col min="75" max="75" width="10.21875" style="11" customWidth="1"/>
    <col min="76" max="76" width="10.5546875" style="11" customWidth="1"/>
    <col min="77" max="77" width="10.21875" style="11" customWidth="1"/>
    <col min="78" max="78" width="10.109375" style="11" customWidth="1"/>
    <col min="79" max="79" width="9.5546875" style="11" customWidth="1"/>
    <col min="80" max="80" width="9.6640625" style="11" customWidth="1"/>
    <col min="81" max="81" width="10.6640625" style="11" customWidth="1"/>
    <col min="82" max="82" width="10.33203125" style="11" customWidth="1"/>
    <col min="83" max="83" width="9.6640625" style="11" customWidth="1"/>
    <col min="84" max="84" width="10.44140625" style="11" customWidth="1"/>
    <col min="85" max="85" width="38.109375" style="11" customWidth="1"/>
    <col min="86" max="86" width="34.77734375" style="11" customWidth="1"/>
    <col min="87" max="16384" width="9.109375" style="11"/>
  </cols>
  <sheetData>
    <row r="1" spans="1:88" ht="18" x14ac:dyDescent="0.35">
      <c r="A1" s="20" t="s">
        <v>23</v>
      </c>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c r="BZ1" s="18"/>
      <c r="CA1" s="18"/>
      <c r="CB1" s="18"/>
      <c r="CC1" s="18"/>
      <c r="CD1" s="18"/>
      <c r="CE1" s="18"/>
      <c r="CF1" s="18"/>
      <c r="CG1" s="18"/>
      <c r="CH1" s="18"/>
      <c r="CI1" s="68"/>
      <c r="CJ1" s="68"/>
    </row>
    <row r="2" spans="1:88" x14ac:dyDescent="0.3">
      <c r="A2" s="21"/>
      <c r="B2" s="18"/>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8"/>
      <c r="BZ2" s="18"/>
      <c r="CA2" s="18"/>
      <c r="CB2" s="18"/>
      <c r="CC2" s="18"/>
      <c r="CD2" s="18"/>
      <c r="CE2" s="18"/>
      <c r="CF2" s="18"/>
      <c r="CG2" s="18"/>
      <c r="CH2" s="18"/>
      <c r="CI2" s="68"/>
      <c r="CJ2" s="68"/>
    </row>
    <row r="3" spans="1:88" x14ac:dyDescent="0.3">
      <c r="A3" s="259" t="s">
        <v>24</v>
      </c>
      <c r="B3" s="259"/>
      <c r="C3" s="259"/>
      <c r="D3" s="259"/>
      <c r="E3" s="259"/>
      <c r="F3" s="259"/>
      <c r="G3" s="259"/>
      <c r="H3" s="260" t="s">
        <v>25</v>
      </c>
      <c r="I3" s="260"/>
      <c r="J3" s="260"/>
      <c r="K3" s="260"/>
      <c r="L3" s="260"/>
      <c r="M3" s="260"/>
      <c r="N3" s="260"/>
      <c r="O3" s="260"/>
      <c r="P3" s="260"/>
      <c r="Q3" s="260"/>
      <c r="R3" s="261" t="s">
        <v>26</v>
      </c>
      <c r="S3" s="261"/>
      <c r="T3" s="261"/>
      <c r="U3" s="261"/>
      <c r="V3" s="261"/>
      <c r="W3" s="261"/>
      <c r="X3" s="261"/>
      <c r="Y3" s="261"/>
      <c r="Z3" s="261"/>
      <c r="AA3" s="261"/>
      <c r="AB3" s="261"/>
      <c r="AC3" s="261"/>
      <c r="AD3" s="261"/>
      <c r="AE3" s="261"/>
      <c r="AF3" s="261"/>
      <c r="AG3" s="261"/>
      <c r="AH3" s="261"/>
      <c r="AI3" s="261"/>
      <c r="AJ3" s="261"/>
      <c r="AK3" s="261"/>
      <c r="AL3" s="261"/>
      <c r="AM3" s="261"/>
      <c r="AN3" s="261"/>
      <c r="AO3" s="261"/>
      <c r="AP3" s="261"/>
      <c r="AQ3" s="261"/>
      <c r="AR3" s="261"/>
      <c r="AS3" s="261"/>
      <c r="AT3" s="261"/>
      <c r="AU3" s="261"/>
      <c r="AV3" s="261"/>
      <c r="AW3" s="261"/>
      <c r="AX3" s="261"/>
      <c r="AY3" s="261"/>
      <c r="AZ3" s="261"/>
      <c r="BA3" s="261"/>
      <c r="BB3" s="261"/>
      <c r="BC3" s="261"/>
      <c r="BD3" s="261"/>
      <c r="BE3" s="261"/>
      <c r="BF3" s="261"/>
      <c r="BG3" s="261"/>
      <c r="BH3" s="261"/>
      <c r="BI3" s="261"/>
      <c r="BJ3" s="261"/>
      <c r="BK3" s="261"/>
      <c r="BL3" s="261"/>
      <c r="BM3" s="261"/>
      <c r="BN3" s="261"/>
      <c r="BO3" s="261"/>
      <c r="BP3" s="261"/>
      <c r="BQ3" s="261"/>
      <c r="BR3" s="261"/>
      <c r="BS3" s="261"/>
      <c r="BT3" s="261"/>
      <c r="BU3" s="261"/>
      <c r="BV3" s="261"/>
      <c r="BW3" s="261"/>
      <c r="BX3" s="261"/>
      <c r="BY3" s="261"/>
      <c r="BZ3" s="261"/>
      <c r="CA3" s="261"/>
      <c r="CB3" s="261"/>
      <c r="CC3" s="46"/>
      <c r="CD3" s="46"/>
      <c r="CE3" s="46"/>
      <c r="CF3" s="46"/>
      <c r="CG3" s="262" t="s">
        <v>21</v>
      </c>
      <c r="CH3" s="262" t="s">
        <v>22</v>
      </c>
      <c r="CI3" s="258"/>
      <c r="CJ3" s="68"/>
    </row>
    <row r="4" spans="1:88" ht="27.6" x14ac:dyDescent="0.3">
      <c r="A4" s="259"/>
      <c r="B4" s="259"/>
      <c r="C4" s="259"/>
      <c r="D4" s="259"/>
      <c r="E4" s="259"/>
      <c r="F4" s="259"/>
      <c r="G4" s="259"/>
      <c r="H4" s="260"/>
      <c r="I4" s="260"/>
      <c r="J4" s="260"/>
      <c r="K4" s="260"/>
      <c r="L4" s="260"/>
      <c r="M4" s="260"/>
      <c r="N4" s="260"/>
      <c r="O4" s="260"/>
      <c r="P4" s="260"/>
      <c r="Q4" s="260"/>
      <c r="R4" s="263" t="s">
        <v>27</v>
      </c>
      <c r="S4" s="263" t="s">
        <v>28</v>
      </c>
      <c r="T4" s="263" t="s">
        <v>29</v>
      </c>
      <c r="U4" s="263" t="s">
        <v>30</v>
      </c>
      <c r="V4" s="263" t="s">
        <v>31</v>
      </c>
      <c r="W4" s="266" t="s">
        <v>32</v>
      </c>
      <c r="X4" s="263" t="s">
        <v>33</v>
      </c>
      <c r="Y4" s="267" t="s">
        <v>34</v>
      </c>
      <c r="Z4" s="267"/>
      <c r="AA4" s="267"/>
      <c r="AB4" s="267"/>
      <c r="AC4" s="267"/>
      <c r="AD4" s="268" t="s">
        <v>35</v>
      </c>
      <c r="AE4" s="268"/>
      <c r="AF4" s="268"/>
      <c r="AG4" s="268"/>
      <c r="AH4" s="268"/>
      <c r="AI4" s="268"/>
      <c r="AJ4" s="268"/>
      <c r="AK4" s="268"/>
      <c r="AL4" s="268"/>
      <c r="AM4" s="268"/>
      <c r="AN4" s="23" t="s">
        <v>36</v>
      </c>
      <c r="AO4" s="23"/>
      <c r="AP4" s="269" t="s">
        <v>37</v>
      </c>
      <c r="AQ4" s="269"/>
      <c r="AR4" s="269"/>
      <c r="AS4" s="269"/>
      <c r="AT4" s="269"/>
      <c r="AU4" s="269"/>
      <c r="AV4" s="269"/>
      <c r="AW4" s="269"/>
      <c r="AX4" s="269"/>
      <c r="AY4" s="269"/>
      <c r="AZ4" s="269"/>
      <c r="BA4" s="269"/>
      <c r="BB4" s="269"/>
      <c r="BC4" s="269"/>
      <c r="BD4" s="269"/>
      <c r="BE4" s="269"/>
      <c r="BF4" s="269"/>
      <c r="BG4" s="269"/>
      <c r="BH4" s="269"/>
      <c r="BI4" s="269"/>
      <c r="BJ4" s="269"/>
      <c r="BK4" s="269"/>
      <c r="BL4" s="257" t="s">
        <v>38</v>
      </c>
      <c r="BM4" s="257"/>
      <c r="BN4" s="257"/>
      <c r="BO4" s="264" t="s">
        <v>39</v>
      </c>
      <c r="BP4" s="264"/>
      <c r="BQ4" s="264"/>
      <c r="BR4" s="264"/>
      <c r="BS4" s="264"/>
      <c r="BT4" s="264"/>
      <c r="BU4" s="264"/>
      <c r="BV4" s="264"/>
      <c r="BW4" s="265" t="s">
        <v>40</v>
      </c>
      <c r="BX4" s="265"/>
      <c r="BY4" s="265"/>
      <c r="BZ4" s="265"/>
      <c r="CA4" s="265"/>
      <c r="CB4" s="265"/>
      <c r="CC4" s="265"/>
      <c r="CD4" s="265"/>
      <c r="CE4" s="265"/>
      <c r="CF4" s="265"/>
      <c r="CG4" s="262"/>
      <c r="CH4" s="262"/>
      <c r="CI4" s="258"/>
      <c r="CJ4" s="68"/>
    </row>
    <row r="5" spans="1:88" s="7" customFormat="1" ht="43.2" x14ac:dyDescent="0.3">
      <c r="A5" s="24" t="s">
        <v>1</v>
      </c>
      <c r="B5" s="24" t="s">
        <v>41</v>
      </c>
      <c r="C5" s="24" t="s">
        <v>42</v>
      </c>
      <c r="D5" s="24" t="s">
        <v>43</v>
      </c>
      <c r="E5" s="24" t="s">
        <v>44</v>
      </c>
      <c r="F5" s="24" t="s">
        <v>45</v>
      </c>
      <c r="G5" s="24" t="s">
        <v>46</v>
      </c>
      <c r="H5" s="13" t="s">
        <v>47</v>
      </c>
      <c r="I5" s="13" t="s">
        <v>197</v>
      </c>
      <c r="J5" s="13" t="s">
        <v>196</v>
      </c>
      <c r="K5" s="13" t="s">
        <v>48</v>
      </c>
      <c r="L5" s="13" t="s">
        <v>49</v>
      </c>
      <c r="M5" s="13" t="s">
        <v>50</v>
      </c>
      <c r="N5" s="13" t="s">
        <v>51</v>
      </c>
      <c r="O5" s="13" t="s">
        <v>52</v>
      </c>
      <c r="P5" s="13" t="s">
        <v>53</v>
      </c>
      <c r="Q5" s="13" t="s">
        <v>54</v>
      </c>
      <c r="R5" s="263"/>
      <c r="S5" s="263"/>
      <c r="T5" s="263"/>
      <c r="U5" s="263"/>
      <c r="V5" s="263"/>
      <c r="W5" s="266"/>
      <c r="X5" s="263"/>
      <c r="Y5" s="25" t="s">
        <v>55</v>
      </c>
      <c r="Z5" s="25" t="s">
        <v>56</v>
      </c>
      <c r="AA5" s="25" t="s">
        <v>57</v>
      </c>
      <c r="AB5" s="25" t="s">
        <v>58</v>
      </c>
      <c r="AC5" s="25" t="s">
        <v>59</v>
      </c>
      <c r="AD5" s="26" t="s">
        <v>60</v>
      </c>
      <c r="AE5" s="26" t="s">
        <v>61</v>
      </c>
      <c r="AF5" s="26" t="s">
        <v>62</v>
      </c>
      <c r="AG5" s="26" t="s">
        <v>63</v>
      </c>
      <c r="AH5" s="26" t="s">
        <v>64</v>
      </c>
      <c r="AI5" s="26" t="s">
        <v>65</v>
      </c>
      <c r="AJ5" s="26" t="s">
        <v>66</v>
      </c>
      <c r="AK5" s="26" t="s">
        <v>198</v>
      </c>
      <c r="AL5" s="26" t="s">
        <v>67</v>
      </c>
      <c r="AM5" s="26" t="s">
        <v>68</v>
      </c>
      <c r="AN5" s="27" t="s">
        <v>69</v>
      </c>
      <c r="AO5" s="27" t="s">
        <v>327</v>
      </c>
      <c r="AP5" s="47" t="s">
        <v>70</v>
      </c>
      <c r="AQ5" s="47" t="s">
        <v>71</v>
      </c>
      <c r="AR5" s="47" t="s">
        <v>72</v>
      </c>
      <c r="AS5" s="47" t="s">
        <v>73</v>
      </c>
      <c r="AT5" s="47" t="s">
        <v>74</v>
      </c>
      <c r="AU5" s="47" t="s">
        <v>75</v>
      </c>
      <c r="AV5" s="47" t="s">
        <v>76</v>
      </c>
      <c r="AW5" s="47" t="s">
        <v>77</v>
      </c>
      <c r="AX5" s="47" t="s">
        <v>78</v>
      </c>
      <c r="AY5" s="47" t="s">
        <v>79</v>
      </c>
      <c r="AZ5" s="47" t="s">
        <v>80</v>
      </c>
      <c r="BA5" s="47" t="s">
        <v>81</v>
      </c>
      <c r="BB5" s="47" t="s">
        <v>82</v>
      </c>
      <c r="BC5" s="47" t="s">
        <v>83</v>
      </c>
      <c r="BD5" s="47" t="s">
        <v>84</v>
      </c>
      <c r="BE5" s="47" t="s">
        <v>85</v>
      </c>
      <c r="BF5" s="47" t="s">
        <v>86</v>
      </c>
      <c r="BG5" s="47" t="s">
        <v>87</v>
      </c>
      <c r="BH5" s="47" t="s">
        <v>88</v>
      </c>
      <c r="BI5" s="47" t="s">
        <v>89</v>
      </c>
      <c r="BJ5" s="47" t="s">
        <v>90</v>
      </c>
      <c r="BK5" s="47" t="s">
        <v>91</v>
      </c>
      <c r="BL5" s="29" t="s">
        <v>92</v>
      </c>
      <c r="BM5" s="29" t="s">
        <v>93</v>
      </c>
      <c r="BN5" s="29" t="s">
        <v>94</v>
      </c>
      <c r="BO5" s="30" t="s">
        <v>95</v>
      </c>
      <c r="BP5" s="30" t="s">
        <v>96</v>
      </c>
      <c r="BQ5" s="30" t="s">
        <v>97</v>
      </c>
      <c r="BR5" s="30" t="s">
        <v>98</v>
      </c>
      <c r="BS5" s="30" t="s">
        <v>99</v>
      </c>
      <c r="BT5" s="30" t="s">
        <v>100</v>
      </c>
      <c r="BU5" s="30" t="s">
        <v>101</v>
      </c>
      <c r="BV5" s="30" t="s">
        <v>102</v>
      </c>
      <c r="BW5" s="31" t="s">
        <v>103</v>
      </c>
      <c r="BX5" s="31" t="s">
        <v>104</v>
      </c>
      <c r="BY5" s="31" t="s">
        <v>105</v>
      </c>
      <c r="BZ5" s="31" t="s">
        <v>106</v>
      </c>
      <c r="CA5" s="31" t="s">
        <v>107</v>
      </c>
      <c r="CB5" s="31" t="s">
        <v>108</v>
      </c>
      <c r="CC5" s="31" t="s">
        <v>109</v>
      </c>
      <c r="CD5" s="31" t="s">
        <v>110</v>
      </c>
      <c r="CE5" s="31" t="s">
        <v>111</v>
      </c>
      <c r="CF5" s="31" t="s">
        <v>112</v>
      </c>
      <c r="CG5" s="262"/>
      <c r="CH5" s="262"/>
      <c r="CI5" s="258"/>
      <c r="CJ5" s="69"/>
    </row>
    <row r="6" spans="1:88" s="41" customFormat="1" ht="14.4" customHeight="1" x14ac:dyDescent="0.3">
      <c r="A6" s="17" t="s">
        <v>190</v>
      </c>
      <c r="B6" s="17" t="s">
        <v>191</v>
      </c>
      <c r="C6" s="17" t="s">
        <v>193</v>
      </c>
      <c r="D6" s="17"/>
      <c r="E6" s="17">
        <v>0</v>
      </c>
      <c r="F6" s="17"/>
      <c r="G6" s="17"/>
      <c r="H6" s="17"/>
      <c r="I6" s="17">
        <v>23.6</v>
      </c>
      <c r="J6" s="40"/>
      <c r="K6" s="17"/>
      <c r="L6" s="17"/>
      <c r="M6" s="17"/>
      <c r="N6" s="17"/>
      <c r="O6" s="17"/>
      <c r="P6" s="17"/>
      <c r="Q6" s="17"/>
      <c r="R6" s="17">
        <v>6.1</v>
      </c>
      <c r="S6" s="17"/>
      <c r="T6" s="17"/>
      <c r="U6" s="17"/>
      <c r="V6" s="17"/>
      <c r="W6" s="17"/>
      <c r="X6" s="17"/>
      <c r="Y6" s="17">
        <v>5218</v>
      </c>
      <c r="Z6" s="17">
        <v>1043</v>
      </c>
      <c r="AA6" s="17">
        <v>45960</v>
      </c>
      <c r="AB6" s="17">
        <v>267.3</v>
      </c>
      <c r="AC6" s="17"/>
      <c r="AD6" s="17">
        <v>84700</v>
      </c>
      <c r="AE6" s="17"/>
      <c r="AF6" s="17"/>
      <c r="AG6" s="17"/>
      <c r="AH6" s="17">
        <v>170</v>
      </c>
      <c r="AI6" s="17"/>
      <c r="AJ6" s="17"/>
      <c r="AK6" s="17">
        <v>65.599999999999994</v>
      </c>
      <c r="AL6" s="17"/>
      <c r="AM6" s="17"/>
      <c r="AN6" s="17">
        <v>9.3399999999999993E-3</v>
      </c>
      <c r="AO6" s="17">
        <f>AN6*2.14132</f>
        <v>1.9999928799999997E-2</v>
      </c>
      <c r="AP6" s="17"/>
      <c r="AQ6" s="17"/>
      <c r="AR6" s="17"/>
      <c r="AS6" s="17"/>
      <c r="AT6" s="17">
        <v>93</v>
      </c>
      <c r="AU6" s="17">
        <v>1.905</v>
      </c>
      <c r="AV6" s="17">
        <v>428.9</v>
      </c>
      <c r="AW6" s="17">
        <v>7.9450000000000003</v>
      </c>
      <c r="AX6" s="17">
        <v>4.8899999999999997</v>
      </c>
      <c r="AY6" s="17"/>
      <c r="AZ6" s="17"/>
      <c r="BA6" s="17"/>
      <c r="BB6" s="17">
        <v>0.435</v>
      </c>
      <c r="BC6" s="17">
        <v>0.06</v>
      </c>
      <c r="BD6" s="17">
        <v>1.0200000000000001E-2</v>
      </c>
      <c r="BE6" s="17">
        <v>0.18</v>
      </c>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64" t="s">
        <v>353</v>
      </c>
      <c r="CH6" s="17"/>
      <c r="CI6" s="70"/>
      <c r="CJ6" s="70"/>
    </row>
    <row r="7" spans="1:88" s="41" customFormat="1" x14ac:dyDescent="0.3">
      <c r="A7" s="17"/>
      <c r="B7" s="17" t="s">
        <v>192</v>
      </c>
      <c r="C7" s="17" t="s">
        <v>194</v>
      </c>
      <c r="D7" s="17"/>
      <c r="E7" s="17">
        <v>0</v>
      </c>
      <c r="F7" s="17"/>
      <c r="G7" s="17"/>
      <c r="H7" s="17"/>
      <c r="I7" s="17">
        <v>83.7</v>
      </c>
      <c r="J7" s="40"/>
      <c r="K7" s="17"/>
      <c r="L7" s="17"/>
      <c r="M7" s="17"/>
      <c r="N7" s="17"/>
      <c r="O7" s="17"/>
      <c r="P7" s="17"/>
      <c r="Q7" s="17"/>
      <c r="R7" s="17">
        <v>6.01</v>
      </c>
      <c r="S7" s="17"/>
      <c r="T7" s="17"/>
      <c r="U7" s="17"/>
      <c r="V7" s="17"/>
      <c r="W7" s="17"/>
      <c r="X7" s="17"/>
      <c r="Y7" s="17">
        <v>6190</v>
      </c>
      <c r="Z7" s="17">
        <v>983</v>
      </c>
      <c r="AA7" s="17">
        <v>38800</v>
      </c>
      <c r="AB7" s="17">
        <v>548</v>
      </c>
      <c r="AC7" s="17"/>
      <c r="AD7" s="17">
        <v>75710</v>
      </c>
      <c r="AE7" s="17"/>
      <c r="AF7" s="17"/>
      <c r="AG7" s="17"/>
      <c r="AH7" s="17">
        <v>151</v>
      </c>
      <c r="AI7" s="17"/>
      <c r="AJ7" s="17"/>
      <c r="AK7" s="17">
        <v>76.7</v>
      </c>
      <c r="AL7" s="17"/>
      <c r="AM7" s="17"/>
      <c r="AN7" s="17">
        <v>20</v>
      </c>
      <c r="AO7" s="17">
        <f t="shared" ref="AO7:AO55" si="0">AN7*2.14132</f>
        <v>42.8264</v>
      </c>
      <c r="AP7" s="17">
        <v>194</v>
      </c>
      <c r="AQ7" s="17"/>
      <c r="AR7" s="17">
        <v>1</v>
      </c>
      <c r="AS7" s="17"/>
      <c r="AT7" s="17">
        <v>72.099999999999994</v>
      </c>
      <c r="AU7" s="17">
        <v>1.67</v>
      </c>
      <c r="AV7" s="17">
        <v>373</v>
      </c>
      <c r="AW7" s="17">
        <v>8.24</v>
      </c>
      <c r="AX7" s="17">
        <v>5.28</v>
      </c>
      <c r="AY7" s="17"/>
      <c r="AZ7" s="17"/>
      <c r="BA7" s="17"/>
      <c r="BB7" s="17">
        <v>372</v>
      </c>
      <c r="BC7" s="17">
        <v>7.5</v>
      </c>
      <c r="BD7" s="17">
        <v>8.1</v>
      </c>
      <c r="BE7" s="17"/>
      <c r="BF7" s="17"/>
      <c r="BG7" s="17"/>
      <c r="BH7" s="17"/>
      <c r="BI7" s="17"/>
      <c r="BJ7" s="17"/>
      <c r="BK7" s="17"/>
      <c r="BL7" s="17"/>
      <c r="BM7" s="17"/>
      <c r="BN7" s="17"/>
      <c r="BO7" s="17">
        <v>19.100000000000001</v>
      </c>
      <c r="BP7" s="17"/>
      <c r="BQ7" s="17"/>
      <c r="BR7" s="17">
        <v>1.5</v>
      </c>
      <c r="BS7" s="17">
        <v>76</v>
      </c>
      <c r="BT7" s="17"/>
      <c r="BU7" s="17"/>
      <c r="BV7" s="17"/>
      <c r="BW7" s="17"/>
      <c r="BX7" s="17"/>
      <c r="BY7" s="17"/>
      <c r="BZ7" s="17"/>
      <c r="CA7" s="17"/>
      <c r="CB7" s="17"/>
      <c r="CC7" s="17"/>
      <c r="CD7" s="17"/>
      <c r="CE7" s="17"/>
      <c r="CF7" s="17"/>
      <c r="CG7" s="64" t="s">
        <v>353</v>
      </c>
      <c r="CH7" s="17"/>
      <c r="CI7" s="70"/>
      <c r="CJ7" s="70"/>
    </row>
    <row r="8" spans="1:88" s="41" customFormat="1" x14ac:dyDescent="0.3">
      <c r="A8" s="17" t="s">
        <v>199</v>
      </c>
      <c r="B8" s="17" t="s">
        <v>200</v>
      </c>
      <c r="C8" s="17" t="s">
        <v>195</v>
      </c>
      <c r="D8" s="17"/>
      <c r="E8" s="17">
        <v>0</v>
      </c>
      <c r="F8" s="17"/>
      <c r="G8" s="17"/>
      <c r="H8" s="17"/>
      <c r="I8" s="17">
        <v>21.9</v>
      </c>
      <c r="J8" s="40"/>
      <c r="K8" s="17"/>
      <c r="L8" s="17"/>
      <c r="M8" s="17"/>
      <c r="N8" s="17"/>
      <c r="O8" s="17"/>
      <c r="P8" s="17"/>
      <c r="Q8" s="17"/>
      <c r="R8" s="17">
        <v>6</v>
      </c>
      <c r="S8" s="17"/>
      <c r="T8" s="17"/>
      <c r="U8" s="17"/>
      <c r="V8" s="17"/>
      <c r="W8" s="17"/>
      <c r="X8" s="17"/>
      <c r="Y8" s="17">
        <v>5181</v>
      </c>
      <c r="Z8" s="17">
        <v>1039</v>
      </c>
      <c r="AA8" s="17">
        <v>45840</v>
      </c>
      <c r="AB8" s="17">
        <v>264.3</v>
      </c>
      <c r="AC8" s="17"/>
      <c r="AD8" s="17">
        <v>84500</v>
      </c>
      <c r="AE8" s="17"/>
      <c r="AF8" s="17"/>
      <c r="AG8" s="17"/>
      <c r="AH8" s="17">
        <v>175</v>
      </c>
      <c r="AI8" s="17"/>
      <c r="AJ8" s="17"/>
      <c r="AK8" s="17">
        <v>65.2</v>
      </c>
      <c r="AL8" s="17"/>
      <c r="AM8" s="17"/>
      <c r="AN8" s="17">
        <v>5.3E-3</v>
      </c>
      <c r="AO8" s="17">
        <f t="shared" si="0"/>
        <v>1.1348996E-2</v>
      </c>
      <c r="AP8" s="17"/>
      <c r="AQ8" s="17"/>
      <c r="AR8" s="17"/>
      <c r="AS8" s="17"/>
      <c r="AT8" s="17">
        <v>102.5</v>
      </c>
      <c r="AU8" s="17">
        <v>1.875</v>
      </c>
      <c r="AV8" s="17">
        <v>429.4</v>
      </c>
      <c r="AW8" s="17">
        <v>7.8650000000000002</v>
      </c>
      <c r="AX8" s="17">
        <v>4.9000000000000004</v>
      </c>
      <c r="AY8" s="17"/>
      <c r="AZ8" s="17"/>
      <c r="BA8" s="17"/>
      <c r="BB8" s="17">
        <v>0.11</v>
      </c>
      <c r="BC8" s="17">
        <v>0.06</v>
      </c>
      <c r="BD8" s="17">
        <v>6.8999999999999999E-3</v>
      </c>
      <c r="BE8" s="17">
        <v>5.9200000000000003E-2</v>
      </c>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64" t="s">
        <v>353</v>
      </c>
      <c r="CH8" s="17"/>
      <c r="CI8" s="70"/>
      <c r="CJ8" s="70"/>
    </row>
    <row r="9" spans="1:88" s="7" customFormat="1" x14ac:dyDescent="0.3">
      <c r="A9" s="14" t="s">
        <v>262</v>
      </c>
      <c r="B9" s="14" t="s">
        <v>281</v>
      </c>
      <c r="C9" s="18" t="s">
        <v>204</v>
      </c>
      <c r="D9" s="18" t="s">
        <v>218</v>
      </c>
      <c r="E9" s="14"/>
      <c r="F9" s="14"/>
      <c r="G9" s="14"/>
      <c r="H9" s="14"/>
      <c r="I9" s="14"/>
      <c r="J9" s="14"/>
      <c r="K9" s="14"/>
      <c r="L9" s="14"/>
      <c r="M9" s="18">
        <v>1.08</v>
      </c>
      <c r="N9" s="14"/>
      <c r="O9" s="14"/>
      <c r="P9" s="14"/>
      <c r="Q9" s="14"/>
      <c r="R9" s="18">
        <v>6.05</v>
      </c>
      <c r="S9" s="14"/>
      <c r="T9" s="14"/>
      <c r="U9" s="14"/>
      <c r="V9" s="18"/>
      <c r="W9" s="14"/>
      <c r="X9" s="14"/>
      <c r="Y9" s="18">
        <v>5900</v>
      </c>
      <c r="Z9" s="18">
        <v>900</v>
      </c>
      <c r="AA9" s="18">
        <v>43000</v>
      </c>
      <c r="AB9" s="18">
        <v>630</v>
      </c>
      <c r="AC9" s="14"/>
      <c r="AD9" s="18">
        <v>78000</v>
      </c>
      <c r="AE9" s="18"/>
      <c r="AF9" s="14"/>
      <c r="AG9" s="18" t="s">
        <v>251</v>
      </c>
      <c r="AH9" s="18" t="s">
        <v>251</v>
      </c>
      <c r="AI9" s="18">
        <v>330</v>
      </c>
      <c r="AJ9" s="14"/>
      <c r="AK9" s="14"/>
      <c r="AL9" s="14"/>
      <c r="AM9" s="14"/>
      <c r="AN9" s="18"/>
      <c r="AO9" s="14">
        <f t="shared" si="0"/>
        <v>0</v>
      </c>
      <c r="AP9" s="14"/>
      <c r="AQ9" s="14"/>
      <c r="AR9" s="14"/>
      <c r="AS9" s="14"/>
      <c r="AT9" s="18">
        <v>76</v>
      </c>
      <c r="AU9" s="14"/>
      <c r="AV9" s="18">
        <v>356</v>
      </c>
      <c r="AW9" s="18">
        <v>4.2</v>
      </c>
      <c r="AX9" s="14"/>
      <c r="AY9" s="14"/>
      <c r="AZ9" s="14"/>
      <c r="BA9" s="14"/>
      <c r="BB9" s="14"/>
      <c r="BC9" s="14"/>
      <c r="BD9" s="14"/>
      <c r="BE9" s="18"/>
      <c r="BF9" s="18"/>
      <c r="BG9" s="14"/>
      <c r="BH9" s="14"/>
      <c r="BI9" s="14"/>
      <c r="BJ9" s="18"/>
      <c r="BK9" s="14"/>
      <c r="BL9" s="14"/>
      <c r="BM9" s="14"/>
      <c r="BN9" s="14"/>
      <c r="BO9" s="14"/>
      <c r="BP9" s="14"/>
      <c r="BQ9" s="14"/>
      <c r="BR9" s="14"/>
      <c r="BS9" s="14"/>
      <c r="BT9" s="14"/>
      <c r="BU9" s="14"/>
      <c r="BV9" s="14"/>
      <c r="BW9" s="14"/>
      <c r="BX9" s="14"/>
      <c r="BY9" s="14"/>
      <c r="BZ9" s="14"/>
      <c r="CA9" s="14"/>
      <c r="CB9" s="14"/>
      <c r="CC9" s="14"/>
      <c r="CD9" s="14"/>
      <c r="CE9" s="14"/>
      <c r="CF9" s="14"/>
      <c r="CG9" s="58" t="s">
        <v>354</v>
      </c>
      <c r="CH9" s="18"/>
      <c r="CI9" s="68"/>
      <c r="CJ9" s="68"/>
    </row>
    <row r="10" spans="1:88" s="7" customFormat="1" x14ac:dyDescent="0.3">
      <c r="A10" s="15"/>
      <c r="B10" s="14" t="s">
        <v>282</v>
      </c>
      <c r="C10" s="18" t="s">
        <v>204</v>
      </c>
      <c r="D10" s="18" t="s">
        <v>219</v>
      </c>
      <c r="E10" s="14"/>
      <c r="F10" s="14"/>
      <c r="G10" s="14"/>
      <c r="H10" s="14"/>
      <c r="I10" s="14"/>
      <c r="J10" s="14"/>
      <c r="K10" s="14"/>
      <c r="L10" s="14"/>
      <c r="M10" s="18">
        <v>1.0900000000000001</v>
      </c>
      <c r="N10" s="14"/>
      <c r="O10" s="14"/>
      <c r="P10" s="14"/>
      <c r="Q10" s="14"/>
      <c r="R10" s="18">
        <v>6.34</v>
      </c>
      <c r="S10" s="14"/>
      <c r="T10" s="14"/>
      <c r="U10" s="14"/>
      <c r="V10" s="18"/>
      <c r="W10" s="14"/>
      <c r="X10" s="14"/>
      <c r="Y10" s="18">
        <v>5800</v>
      </c>
      <c r="Z10" s="18">
        <v>880</v>
      </c>
      <c r="AA10" s="18">
        <v>42000</v>
      </c>
      <c r="AB10" s="18">
        <v>670</v>
      </c>
      <c r="AC10" s="14"/>
      <c r="AD10" s="18">
        <v>75000</v>
      </c>
      <c r="AE10" s="18"/>
      <c r="AF10" s="14"/>
      <c r="AG10" s="18" t="s">
        <v>251</v>
      </c>
      <c r="AH10" s="18">
        <v>21</v>
      </c>
      <c r="AI10" s="18">
        <v>320</v>
      </c>
      <c r="AJ10" s="14"/>
      <c r="AK10" s="14"/>
      <c r="AL10" s="14"/>
      <c r="AM10" s="14"/>
      <c r="AN10" s="18"/>
      <c r="AO10" s="14">
        <f t="shared" si="0"/>
        <v>0</v>
      </c>
      <c r="AP10" s="14"/>
      <c r="AQ10" s="14"/>
      <c r="AR10" s="14"/>
      <c r="AS10" s="14"/>
      <c r="AT10" s="18">
        <v>30</v>
      </c>
      <c r="AU10" s="14"/>
      <c r="AV10" s="18">
        <v>350</v>
      </c>
      <c r="AW10" s="18">
        <v>4.0999999999999996</v>
      </c>
      <c r="AX10" s="14"/>
      <c r="AY10" s="14"/>
      <c r="AZ10" s="14"/>
      <c r="BA10" s="14"/>
      <c r="BB10" s="14"/>
      <c r="BC10" s="14"/>
      <c r="BD10" s="14"/>
      <c r="BE10" s="18"/>
      <c r="BF10" s="18"/>
      <c r="BG10" s="14"/>
      <c r="BH10" s="14"/>
      <c r="BI10" s="14"/>
      <c r="BJ10" s="18"/>
      <c r="BK10" s="14"/>
      <c r="BL10" s="14"/>
      <c r="BM10" s="14"/>
      <c r="BN10" s="14"/>
      <c r="BO10" s="14"/>
      <c r="BP10" s="14"/>
      <c r="BQ10" s="14"/>
      <c r="BR10" s="14"/>
      <c r="BS10" s="14"/>
      <c r="BT10" s="14"/>
      <c r="BU10" s="14"/>
      <c r="BV10" s="14"/>
      <c r="BW10" s="14"/>
      <c r="BX10" s="14"/>
      <c r="BY10" s="14"/>
      <c r="BZ10" s="14"/>
      <c r="CA10" s="14"/>
      <c r="CB10" s="14"/>
      <c r="CC10" s="14"/>
      <c r="CD10" s="14"/>
      <c r="CE10" s="14"/>
      <c r="CF10" s="14"/>
      <c r="CG10" s="58" t="s">
        <v>354</v>
      </c>
      <c r="CH10" s="18"/>
      <c r="CI10" s="68"/>
      <c r="CJ10" s="68"/>
    </row>
    <row r="11" spans="1:88" s="7" customFormat="1" x14ac:dyDescent="0.3">
      <c r="A11" s="14" t="s">
        <v>263</v>
      </c>
      <c r="B11" s="14" t="s">
        <v>283</v>
      </c>
      <c r="C11" s="18" t="s">
        <v>205</v>
      </c>
      <c r="D11" s="18" t="s">
        <v>220</v>
      </c>
      <c r="E11" s="14"/>
      <c r="F11" s="14"/>
      <c r="G11" s="14"/>
      <c r="H11" s="14"/>
      <c r="I11" s="14"/>
      <c r="J11" s="14"/>
      <c r="K11" s="14"/>
      <c r="L11" s="14"/>
      <c r="M11" s="18">
        <v>1.08</v>
      </c>
      <c r="N11" s="14"/>
      <c r="O11" s="14"/>
      <c r="P11" s="14"/>
      <c r="Q11" s="14"/>
      <c r="R11" s="18">
        <v>6.01</v>
      </c>
      <c r="S11" s="14"/>
      <c r="T11" s="14"/>
      <c r="U11" s="14"/>
      <c r="V11" s="18"/>
      <c r="W11" s="14"/>
      <c r="X11" s="14"/>
      <c r="Y11" s="18">
        <v>5700</v>
      </c>
      <c r="Z11" s="18">
        <v>800</v>
      </c>
      <c r="AA11" s="18">
        <v>39000</v>
      </c>
      <c r="AB11" s="18">
        <v>520</v>
      </c>
      <c r="AC11" s="14"/>
      <c r="AD11" s="18"/>
      <c r="AE11" s="18"/>
      <c r="AF11" s="14"/>
      <c r="AG11" s="18"/>
      <c r="AH11" s="18"/>
      <c r="AI11" s="18"/>
      <c r="AJ11" s="14"/>
      <c r="AK11" s="14"/>
      <c r="AL11" s="14"/>
      <c r="AM11" s="14"/>
      <c r="AN11" s="18"/>
      <c r="AO11" s="14">
        <f t="shared" si="0"/>
        <v>0</v>
      </c>
      <c r="AP11" s="14"/>
      <c r="AQ11" s="14"/>
      <c r="AR11" s="14"/>
      <c r="AS11" s="14"/>
      <c r="AT11" s="18">
        <v>50</v>
      </c>
      <c r="AU11" s="14"/>
      <c r="AV11" s="18">
        <v>340</v>
      </c>
      <c r="AW11" s="18">
        <v>2.8</v>
      </c>
      <c r="AX11" s="14"/>
      <c r="AY11" s="14"/>
      <c r="AZ11" s="14"/>
      <c r="BA11" s="14"/>
      <c r="BB11" s="14"/>
      <c r="BC11" s="14"/>
      <c r="BD11" s="14"/>
      <c r="BE11" s="18"/>
      <c r="BF11" s="18"/>
      <c r="BG11" s="14"/>
      <c r="BH11" s="14"/>
      <c r="BI11" s="14"/>
      <c r="BJ11" s="18"/>
      <c r="BK11" s="14"/>
      <c r="BL11" s="14"/>
      <c r="BM11" s="14"/>
      <c r="BN11" s="14"/>
      <c r="BO11" s="14"/>
      <c r="BP11" s="14"/>
      <c r="BQ11" s="14"/>
      <c r="BR11" s="14"/>
      <c r="BS11" s="14"/>
      <c r="BT11" s="14"/>
      <c r="BU11" s="14"/>
      <c r="BV11" s="14"/>
      <c r="BW11" s="14"/>
      <c r="BX11" s="14"/>
      <c r="BY11" s="14"/>
      <c r="BZ11" s="14"/>
      <c r="CA11" s="14"/>
      <c r="CB11" s="14"/>
      <c r="CC11" s="14"/>
      <c r="CD11" s="14"/>
      <c r="CE11" s="14"/>
      <c r="CF11" s="14"/>
      <c r="CG11" s="58" t="s">
        <v>354</v>
      </c>
      <c r="CH11" s="18"/>
      <c r="CI11" s="68"/>
      <c r="CJ11" s="68"/>
    </row>
    <row r="12" spans="1:88" s="7" customFormat="1" x14ac:dyDescent="0.3">
      <c r="A12" s="15"/>
      <c r="B12" s="14" t="s">
        <v>284</v>
      </c>
      <c r="C12" s="18" t="s">
        <v>205</v>
      </c>
      <c r="D12" s="18" t="s">
        <v>221</v>
      </c>
      <c r="E12" s="14"/>
      <c r="F12" s="14"/>
      <c r="G12" s="14"/>
      <c r="H12" s="14"/>
      <c r="I12" s="14"/>
      <c r="J12" s="14"/>
      <c r="K12" s="14"/>
      <c r="L12" s="14"/>
      <c r="M12" s="18"/>
      <c r="N12" s="14"/>
      <c r="O12" s="14"/>
      <c r="P12" s="14"/>
      <c r="Q12" s="14"/>
      <c r="R12" s="18"/>
      <c r="S12" s="14"/>
      <c r="T12" s="14"/>
      <c r="U12" s="14"/>
      <c r="V12" s="18"/>
      <c r="W12" s="14"/>
      <c r="X12" s="14"/>
      <c r="Y12" s="18">
        <v>5900</v>
      </c>
      <c r="Z12" s="18">
        <v>800</v>
      </c>
      <c r="AA12" s="18">
        <v>40000</v>
      </c>
      <c r="AB12" s="18">
        <v>490</v>
      </c>
      <c r="AC12" s="14"/>
      <c r="AD12" s="18"/>
      <c r="AE12" s="18"/>
      <c r="AF12" s="14"/>
      <c r="AG12" s="18"/>
      <c r="AH12" s="18"/>
      <c r="AI12" s="18"/>
      <c r="AJ12" s="14"/>
      <c r="AK12" s="14"/>
      <c r="AL12" s="14"/>
      <c r="AM12" s="14"/>
      <c r="AN12" s="18"/>
      <c r="AO12" s="14">
        <f t="shared" si="0"/>
        <v>0</v>
      </c>
      <c r="AP12" s="14"/>
      <c r="AQ12" s="14"/>
      <c r="AR12" s="14"/>
      <c r="AS12" s="14"/>
      <c r="AT12" s="18">
        <v>32</v>
      </c>
      <c r="AU12" s="14"/>
      <c r="AV12" s="18">
        <v>340</v>
      </c>
      <c r="AW12" s="18">
        <v>2.8</v>
      </c>
      <c r="AX12" s="14"/>
      <c r="AY12" s="14"/>
      <c r="AZ12" s="14"/>
      <c r="BA12" s="14"/>
      <c r="BB12" s="14"/>
      <c r="BC12" s="14"/>
      <c r="BD12" s="14"/>
      <c r="BE12" s="18"/>
      <c r="BF12" s="18"/>
      <c r="BG12" s="14"/>
      <c r="BH12" s="14"/>
      <c r="BI12" s="14"/>
      <c r="BJ12" s="18"/>
      <c r="BK12" s="14"/>
      <c r="BL12" s="14"/>
      <c r="BM12" s="14"/>
      <c r="BN12" s="14"/>
      <c r="BO12" s="14"/>
      <c r="BP12" s="14"/>
      <c r="BQ12" s="14"/>
      <c r="BR12" s="14"/>
      <c r="BS12" s="14"/>
      <c r="BT12" s="14"/>
      <c r="BU12" s="14"/>
      <c r="BV12" s="14"/>
      <c r="BW12" s="14"/>
      <c r="BX12" s="14"/>
      <c r="BY12" s="14"/>
      <c r="BZ12" s="14"/>
      <c r="CA12" s="14"/>
      <c r="CB12" s="14"/>
      <c r="CC12" s="14"/>
      <c r="CD12" s="14"/>
      <c r="CE12" s="14"/>
      <c r="CF12" s="14"/>
      <c r="CG12" s="58" t="s">
        <v>354</v>
      </c>
      <c r="CH12" s="18"/>
      <c r="CI12" s="68"/>
      <c r="CJ12" s="68"/>
    </row>
    <row r="13" spans="1:88" s="7" customFormat="1" x14ac:dyDescent="0.3">
      <c r="A13" s="14" t="s">
        <v>264</v>
      </c>
      <c r="B13" s="14" t="s">
        <v>285</v>
      </c>
      <c r="C13" s="18" t="s">
        <v>206</v>
      </c>
      <c r="D13" s="18" t="s">
        <v>222</v>
      </c>
      <c r="E13" s="14"/>
      <c r="F13" s="14"/>
      <c r="G13" s="14"/>
      <c r="H13" s="14"/>
      <c r="I13" s="14"/>
      <c r="J13" s="14"/>
      <c r="K13" s="14"/>
      <c r="L13" s="14"/>
      <c r="M13" s="18"/>
      <c r="N13" s="14"/>
      <c r="O13" s="14"/>
      <c r="P13" s="14"/>
      <c r="Q13" s="14"/>
      <c r="R13" s="18">
        <v>6</v>
      </c>
      <c r="S13" s="14"/>
      <c r="T13" s="14"/>
      <c r="U13" s="14"/>
      <c r="V13" s="18"/>
      <c r="W13" s="14"/>
      <c r="X13" s="14"/>
      <c r="Y13" s="18">
        <v>3094</v>
      </c>
      <c r="Z13" s="18">
        <v>601.4</v>
      </c>
      <c r="AA13" s="18">
        <v>26940</v>
      </c>
      <c r="AB13" s="18">
        <v>1874</v>
      </c>
      <c r="AC13" s="14"/>
      <c r="AD13" s="18">
        <v>49800</v>
      </c>
      <c r="AE13" s="18">
        <v>0.04</v>
      </c>
      <c r="AF13" s="14"/>
      <c r="AG13" s="18"/>
      <c r="AH13" s="18">
        <v>355</v>
      </c>
      <c r="AI13" s="18">
        <v>165</v>
      </c>
      <c r="AJ13" s="14"/>
      <c r="AK13" s="14"/>
      <c r="AL13" s="14"/>
      <c r="AM13" s="14"/>
      <c r="AN13" s="18">
        <v>6.64</v>
      </c>
      <c r="AO13" s="14">
        <f t="shared" si="0"/>
        <v>14.218364799999998</v>
      </c>
      <c r="AP13" s="14"/>
      <c r="AQ13" s="14"/>
      <c r="AR13" s="14"/>
      <c r="AS13" s="14"/>
      <c r="AT13" s="18">
        <v>21.81</v>
      </c>
      <c r="AU13" s="14"/>
      <c r="AV13" s="18">
        <v>160.30000000000001</v>
      </c>
      <c r="AW13" s="18">
        <v>6.415</v>
      </c>
      <c r="AX13" s="14"/>
      <c r="AY13" s="14"/>
      <c r="AZ13" s="14"/>
      <c r="BA13" s="14"/>
      <c r="BB13" s="14"/>
      <c r="BC13" s="14"/>
      <c r="BD13" s="14"/>
      <c r="BE13" s="18"/>
      <c r="BF13" s="18"/>
      <c r="BG13" s="14"/>
      <c r="BH13" s="14"/>
      <c r="BI13" s="14"/>
      <c r="BJ13" s="18"/>
      <c r="BK13" s="14"/>
      <c r="BL13" s="14"/>
      <c r="BM13" s="14"/>
      <c r="BN13" s="14"/>
      <c r="BO13" s="14"/>
      <c r="BP13" s="14"/>
      <c r="BQ13" s="14"/>
      <c r="BR13" s="14"/>
      <c r="BS13" s="14"/>
      <c r="BT13" s="14"/>
      <c r="BU13" s="14"/>
      <c r="BV13" s="14"/>
      <c r="BW13" s="14"/>
      <c r="BX13" s="14"/>
      <c r="BY13" s="14"/>
      <c r="BZ13" s="14"/>
      <c r="CA13" s="14"/>
      <c r="CB13" s="14"/>
      <c r="CC13" s="14"/>
      <c r="CD13" s="14"/>
      <c r="CE13" s="14"/>
      <c r="CF13" s="14"/>
      <c r="CG13" s="58" t="s">
        <v>354</v>
      </c>
      <c r="CH13" s="18" t="s">
        <v>260</v>
      </c>
      <c r="CI13" s="68"/>
      <c r="CJ13" s="68"/>
    </row>
    <row r="14" spans="1:88" s="7" customFormat="1" x14ac:dyDescent="0.3">
      <c r="A14" s="15"/>
      <c r="B14" s="14" t="s">
        <v>289</v>
      </c>
      <c r="C14" s="18" t="s">
        <v>206</v>
      </c>
      <c r="D14" s="18" t="s">
        <v>223</v>
      </c>
      <c r="E14" s="14"/>
      <c r="F14" s="14"/>
      <c r="G14" s="14"/>
      <c r="H14" s="14"/>
      <c r="I14" s="14"/>
      <c r="J14" s="14"/>
      <c r="K14" s="14"/>
      <c r="L14" s="14"/>
      <c r="M14" s="18"/>
      <c r="N14" s="14"/>
      <c r="O14" s="14"/>
      <c r="P14" s="14"/>
      <c r="Q14" s="14"/>
      <c r="R14" s="18"/>
      <c r="S14" s="14"/>
      <c r="T14" s="14"/>
      <c r="U14" s="14"/>
      <c r="V14" s="18"/>
      <c r="W14" s="14"/>
      <c r="X14" s="14"/>
      <c r="Y14" s="18">
        <v>3018</v>
      </c>
      <c r="Z14" s="18">
        <v>633.20000000000005</v>
      </c>
      <c r="AA14" s="18">
        <v>26459.69</v>
      </c>
      <c r="AB14" s="18">
        <v>1498</v>
      </c>
      <c r="AC14" s="14"/>
      <c r="AD14" s="18"/>
      <c r="AE14" s="18"/>
      <c r="AF14" s="14"/>
      <c r="AG14" s="18"/>
      <c r="AH14" s="18"/>
      <c r="AI14" s="18"/>
      <c r="AJ14" s="14"/>
      <c r="AK14" s="14"/>
      <c r="AL14" s="14"/>
      <c r="AM14" s="14"/>
      <c r="AN14" s="18"/>
      <c r="AO14" s="14">
        <f t="shared" si="0"/>
        <v>0</v>
      </c>
      <c r="AP14" s="14"/>
      <c r="AQ14" s="14"/>
      <c r="AR14" s="14"/>
      <c r="AS14" s="14"/>
      <c r="AT14" s="18">
        <v>38.700000000000003</v>
      </c>
      <c r="AU14" s="14"/>
      <c r="AV14" s="18">
        <v>172.62</v>
      </c>
      <c r="AW14" s="18">
        <v>6.26</v>
      </c>
      <c r="AX14" s="14"/>
      <c r="AY14" s="14"/>
      <c r="AZ14" s="14"/>
      <c r="BA14" s="14"/>
      <c r="BB14" s="14"/>
      <c r="BC14" s="14"/>
      <c r="BD14" s="14"/>
      <c r="BE14" s="18"/>
      <c r="BF14" s="18"/>
      <c r="BG14" s="14"/>
      <c r="BH14" s="14"/>
      <c r="BI14" s="14"/>
      <c r="BJ14" s="18"/>
      <c r="BK14" s="14"/>
      <c r="BL14" s="14"/>
      <c r="BM14" s="14"/>
      <c r="BN14" s="14"/>
      <c r="BO14" s="14"/>
      <c r="BP14" s="14"/>
      <c r="BQ14" s="14"/>
      <c r="BR14" s="14"/>
      <c r="BS14" s="14"/>
      <c r="BT14" s="14"/>
      <c r="BU14" s="14"/>
      <c r="BV14" s="14"/>
      <c r="BW14" s="14"/>
      <c r="BX14" s="14"/>
      <c r="BY14" s="14"/>
      <c r="BZ14" s="14"/>
      <c r="CA14" s="14"/>
      <c r="CB14" s="14"/>
      <c r="CC14" s="14"/>
      <c r="CD14" s="14"/>
      <c r="CE14" s="14"/>
      <c r="CF14" s="14"/>
      <c r="CG14" s="58" t="s">
        <v>354</v>
      </c>
      <c r="CH14" s="18" t="s">
        <v>261</v>
      </c>
      <c r="CI14" s="68"/>
      <c r="CJ14" s="68"/>
    </row>
    <row r="15" spans="1:88" s="7" customFormat="1" x14ac:dyDescent="0.3">
      <c r="A15" s="15"/>
      <c r="B15" s="14" t="s">
        <v>292</v>
      </c>
      <c r="C15" s="18" t="s">
        <v>206</v>
      </c>
      <c r="D15" s="18" t="s">
        <v>224</v>
      </c>
      <c r="E15" s="14"/>
      <c r="F15" s="14"/>
      <c r="G15" s="14"/>
      <c r="H15" s="14"/>
      <c r="I15" s="14"/>
      <c r="J15" s="14"/>
      <c r="K15" s="14"/>
      <c r="L15" s="14"/>
      <c r="M15" s="18"/>
      <c r="N15" s="14"/>
      <c r="O15" s="14"/>
      <c r="P15" s="14"/>
      <c r="Q15" s="14"/>
      <c r="R15" s="18"/>
      <c r="S15" s="14"/>
      <c r="T15" s="14"/>
      <c r="U15" s="14"/>
      <c r="V15" s="18"/>
      <c r="W15" s="14"/>
      <c r="X15" s="14"/>
      <c r="Y15" s="18">
        <v>1700.76</v>
      </c>
      <c r="Z15" s="18">
        <v>461.4</v>
      </c>
      <c r="AA15" s="18">
        <v>17067.689999999999</v>
      </c>
      <c r="AB15" s="18">
        <v>813.2</v>
      </c>
      <c r="AC15" s="14"/>
      <c r="AD15" s="18"/>
      <c r="AE15" s="18"/>
      <c r="AF15" s="14"/>
      <c r="AG15" s="18"/>
      <c r="AH15" s="18"/>
      <c r="AI15" s="18"/>
      <c r="AJ15" s="14"/>
      <c r="AK15" s="14"/>
      <c r="AL15" s="14"/>
      <c r="AM15" s="14"/>
      <c r="AN15" s="18"/>
      <c r="AO15" s="14">
        <f t="shared" si="0"/>
        <v>0</v>
      </c>
      <c r="AP15" s="14"/>
      <c r="AQ15" s="14"/>
      <c r="AR15" s="14"/>
      <c r="AS15" s="14"/>
      <c r="AT15" s="18">
        <v>28.34</v>
      </c>
      <c r="AU15" s="14"/>
      <c r="AV15" s="18">
        <v>972.2</v>
      </c>
      <c r="AW15" s="18">
        <v>9.6649999999999991</v>
      </c>
      <c r="AX15" s="14"/>
      <c r="AY15" s="14"/>
      <c r="AZ15" s="14"/>
      <c r="BA15" s="14"/>
      <c r="BB15" s="14"/>
      <c r="BC15" s="14"/>
      <c r="BD15" s="14"/>
      <c r="BE15" s="18"/>
      <c r="BF15" s="18"/>
      <c r="BG15" s="14"/>
      <c r="BH15" s="14"/>
      <c r="BI15" s="14"/>
      <c r="BJ15" s="18"/>
      <c r="BK15" s="14"/>
      <c r="BL15" s="14"/>
      <c r="BM15" s="14"/>
      <c r="BN15" s="14"/>
      <c r="BO15" s="14"/>
      <c r="BP15" s="14"/>
      <c r="BQ15" s="14"/>
      <c r="BR15" s="14"/>
      <c r="BS15" s="14"/>
      <c r="BT15" s="14"/>
      <c r="BU15" s="14"/>
      <c r="BV15" s="14"/>
      <c r="BW15" s="14"/>
      <c r="BX15" s="14"/>
      <c r="BY15" s="14"/>
      <c r="BZ15" s="14"/>
      <c r="CA15" s="14"/>
      <c r="CB15" s="14"/>
      <c r="CC15" s="14"/>
      <c r="CD15" s="14"/>
      <c r="CE15" s="14"/>
      <c r="CF15" s="14"/>
      <c r="CG15" s="58" t="s">
        <v>354</v>
      </c>
      <c r="CH15" s="18" t="s">
        <v>261</v>
      </c>
      <c r="CI15" s="68"/>
      <c r="CJ15" s="68"/>
    </row>
    <row r="16" spans="1:88" s="7" customFormat="1" x14ac:dyDescent="0.3">
      <c r="A16" s="15"/>
      <c r="B16" s="14" t="s">
        <v>293</v>
      </c>
      <c r="C16" s="18" t="s">
        <v>206</v>
      </c>
      <c r="D16" s="18"/>
      <c r="E16" s="14"/>
      <c r="F16" s="14"/>
      <c r="G16" s="14"/>
      <c r="H16" s="14"/>
      <c r="I16" s="14"/>
      <c r="J16" s="14"/>
      <c r="K16" s="14"/>
      <c r="L16" s="14"/>
      <c r="M16" s="18"/>
      <c r="N16" s="14"/>
      <c r="O16" s="14"/>
      <c r="P16" s="14"/>
      <c r="Q16" s="14"/>
      <c r="R16" s="18">
        <v>6.7</v>
      </c>
      <c r="S16" s="14"/>
      <c r="T16" s="14"/>
      <c r="U16" s="14"/>
      <c r="V16" s="18">
        <v>78101</v>
      </c>
      <c r="W16" s="14"/>
      <c r="X16" s="14"/>
      <c r="Y16" s="18">
        <v>3580</v>
      </c>
      <c r="Z16" s="18">
        <v>533</v>
      </c>
      <c r="AA16" s="18">
        <v>23800</v>
      </c>
      <c r="AB16" s="18">
        <v>1600</v>
      </c>
      <c r="AC16" s="14"/>
      <c r="AD16" s="18">
        <v>48000</v>
      </c>
      <c r="AE16" s="18"/>
      <c r="AF16" s="14"/>
      <c r="AG16" s="18" t="s">
        <v>252</v>
      </c>
      <c r="AH16" s="18">
        <v>360</v>
      </c>
      <c r="AI16" s="18">
        <v>15</v>
      </c>
      <c r="AJ16" s="14"/>
      <c r="AK16" s="14"/>
      <c r="AL16" s="14"/>
      <c r="AM16" s="14"/>
      <c r="AN16" s="18"/>
      <c r="AO16" s="14">
        <f t="shared" si="0"/>
        <v>0</v>
      </c>
      <c r="AP16" s="14"/>
      <c r="AQ16" s="14"/>
      <c r="AR16" s="14"/>
      <c r="AS16" s="14"/>
      <c r="AT16" s="18">
        <v>29.2</v>
      </c>
      <c r="AU16" s="14"/>
      <c r="AV16" s="18">
        <v>163</v>
      </c>
      <c r="AW16" s="18">
        <v>6.7</v>
      </c>
      <c r="AX16" s="14"/>
      <c r="AY16" s="14"/>
      <c r="AZ16" s="14"/>
      <c r="BA16" s="14"/>
      <c r="BB16" s="14"/>
      <c r="BC16" s="14"/>
      <c r="BD16" s="14"/>
      <c r="BE16" s="18"/>
      <c r="BF16" s="18"/>
      <c r="BG16" s="14"/>
      <c r="BH16" s="14"/>
      <c r="BI16" s="14"/>
      <c r="BJ16" s="18"/>
      <c r="BK16" s="14"/>
      <c r="BL16" s="14"/>
      <c r="BM16" s="14"/>
      <c r="BN16" s="14"/>
      <c r="BO16" s="14"/>
      <c r="BP16" s="14"/>
      <c r="BQ16" s="14"/>
      <c r="BR16" s="14"/>
      <c r="BS16" s="14"/>
      <c r="BT16" s="14"/>
      <c r="BU16" s="14"/>
      <c r="BV16" s="14"/>
      <c r="BW16" s="14"/>
      <c r="BX16" s="14"/>
      <c r="BY16" s="14"/>
      <c r="BZ16" s="14"/>
      <c r="CA16" s="14"/>
      <c r="CB16" s="14"/>
      <c r="CC16" s="14"/>
      <c r="CD16" s="14"/>
      <c r="CE16" s="14"/>
      <c r="CF16" s="14"/>
      <c r="CG16" s="58" t="s">
        <v>354</v>
      </c>
      <c r="CH16" s="18"/>
      <c r="CI16" s="68"/>
      <c r="CJ16" s="68"/>
    </row>
    <row r="17" spans="1:88" s="7" customFormat="1" x14ac:dyDescent="0.3">
      <c r="A17" s="14" t="s">
        <v>265</v>
      </c>
      <c r="B17" s="14" t="s">
        <v>286</v>
      </c>
      <c r="C17" s="18" t="s">
        <v>207</v>
      </c>
      <c r="D17" s="18" t="s">
        <v>224</v>
      </c>
      <c r="E17" s="14"/>
      <c r="F17" s="14"/>
      <c r="G17" s="14"/>
      <c r="H17" s="14"/>
      <c r="I17" s="14"/>
      <c r="J17" s="14"/>
      <c r="K17" s="14"/>
      <c r="L17" s="14"/>
      <c r="M17" s="18"/>
      <c r="N17" s="14"/>
      <c r="O17" s="14"/>
      <c r="P17" s="14"/>
      <c r="Q17" s="14"/>
      <c r="R17" s="18">
        <v>6.2</v>
      </c>
      <c r="S17" s="14"/>
      <c r="T17" s="14"/>
      <c r="U17" s="14"/>
      <c r="V17" s="18"/>
      <c r="W17" s="14"/>
      <c r="X17" s="14"/>
      <c r="Y17" s="18">
        <v>1588</v>
      </c>
      <c r="Z17" s="18">
        <v>420</v>
      </c>
      <c r="AA17" s="18">
        <v>16650</v>
      </c>
      <c r="AB17" s="18">
        <v>952.9</v>
      </c>
      <c r="AC17" s="14"/>
      <c r="AD17" s="18">
        <v>30500</v>
      </c>
      <c r="AE17" s="18">
        <v>0.75</v>
      </c>
      <c r="AF17" s="14"/>
      <c r="AG17" s="18"/>
      <c r="AH17" s="18">
        <v>460</v>
      </c>
      <c r="AI17" s="18">
        <v>175</v>
      </c>
      <c r="AJ17" s="14"/>
      <c r="AK17" s="14"/>
      <c r="AL17" s="14"/>
      <c r="AM17" s="14"/>
      <c r="AN17" s="18">
        <v>13.4</v>
      </c>
      <c r="AO17" s="14">
        <f t="shared" si="0"/>
        <v>28.693687999999998</v>
      </c>
      <c r="AP17" s="14"/>
      <c r="AQ17" s="14"/>
      <c r="AR17" s="14"/>
      <c r="AS17" s="14"/>
      <c r="AT17" s="18">
        <v>15</v>
      </c>
      <c r="AU17" s="14"/>
      <c r="AV17" s="18">
        <v>86.69</v>
      </c>
      <c r="AW17" s="18">
        <v>6.1</v>
      </c>
      <c r="AX17" s="14"/>
      <c r="AY17" s="14"/>
      <c r="AZ17" s="14"/>
      <c r="BA17" s="14"/>
      <c r="BB17" s="14"/>
      <c r="BC17" s="14"/>
      <c r="BD17" s="14"/>
      <c r="BE17" s="18"/>
      <c r="BF17" s="18"/>
      <c r="BG17" s="14"/>
      <c r="BH17" s="14"/>
      <c r="BI17" s="14"/>
      <c r="BJ17" s="18"/>
      <c r="BK17" s="14"/>
      <c r="BL17" s="14"/>
      <c r="BM17" s="14"/>
      <c r="BN17" s="14"/>
      <c r="BO17" s="14"/>
      <c r="BP17" s="14"/>
      <c r="BQ17" s="14"/>
      <c r="BR17" s="14"/>
      <c r="BS17" s="14"/>
      <c r="BT17" s="14"/>
      <c r="BU17" s="14"/>
      <c r="BV17" s="14"/>
      <c r="BW17" s="14"/>
      <c r="BX17" s="14"/>
      <c r="BY17" s="14"/>
      <c r="BZ17" s="14"/>
      <c r="CA17" s="14"/>
      <c r="CB17" s="14"/>
      <c r="CC17" s="14"/>
      <c r="CD17" s="14"/>
      <c r="CE17" s="14"/>
      <c r="CF17" s="14"/>
      <c r="CG17" s="58" t="s">
        <v>354</v>
      </c>
      <c r="CH17" s="18" t="s">
        <v>260</v>
      </c>
      <c r="CI17" s="68"/>
      <c r="CJ17" s="68"/>
    </row>
    <row r="18" spans="1:88" s="7" customFormat="1" x14ac:dyDescent="0.3">
      <c r="A18" s="14" t="s">
        <v>266</v>
      </c>
      <c r="B18" s="14" t="s">
        <v>290</v>
      </c>
      <c r="C18" s="18" t="s">
        <v>208</v>
      </c>
      <c r="D18" s="18"/>
      <c r="E18" s="14"/>
      <c r="F18" s="14"/>
      <c r="G18" s="14"/>
      <c r="H18" s="14"/>
      <c r="I18" s="14"/>
      <c r="J18" s="14"/>
      <c r="K18" s="14"/>
      <c r="L18" s="14"/>
      <c r="M18" s="18"/>
      <c r="N18" s="14"/>
      <c r="O18" s="14"/>
      <c r="P18" s="14"/>
      <c r="Q18" s="14"/>
      <c r="R18" s="18"/>
      <c r="S18" s="14"/>
      <c r="T18" s="14"/>
      <c r="U18" s="14"/>
      <c r="V18" s="18"/>
      <c r="W18" s="14"/>
      <c r="X18" s="14"/>
      <c r="Y18" s="18">
        <v>3900</v>
      </c>
      <c r="Z18" s="18">
        <v>1000</v>
      </c>
      <c r="AA18" s="18">
        <v>34000</v>
      </c>
      <c r="AB18" s="18">
        <v>970</v>
      </c>
      <c r="AC18" s="14"/>
      <c r="AD18" s="18">
        <v>81000</v>
      </c>
      <c r="AE18" s="18"/>
      <c r="AF18" s="14"/>
      <c r="AG18" s="18"/>
      <c r="AH18" s="18">
        <v>170</v>
      </c>
      <c r="AI18" s="18">
        <v>95</v>
      </c>
      <c r="AJ18" s="14"/>
      <c r="AK18" s="14"/>
      <c r="AL18" s="14"/>
      <c r="AM18" s="14"/>
      <c r="AN18" s="18">
        <v>8.3000000000000007</v>
      </c>
      <c r="AO18" s="14">
        <f t="shared" si="0"/>
        <v>17.772956000000001</v>
      </c>
      <c r="AP18" s="14"/>
      <c r="AQ18" s="14"/>
      <c r="AR18" s="14"/>
      <c r="AS18" s="14"/>
      <c r="AT18" s="18">
        <v>33</v>
      </c>
      <c r="AU18" s="14"/>
      <c r="AV18" s="18">
        <v>250</v>
      </c>
      <c r="AW18" s="18">
        <v>7.2</v>
      </c>
      <c r="AX18" s="14"/>
      <c r="AY18" s="14"/>
      <c r="AZ18" s="14"/>
      <c r="BA18" s="14"/>
      <c r="BB18" s="14"/>
      <c r="BC18" s="14"/>
      <c r="BD18" s="14"/>
      <c r="BE18" s="18"/>
      <c r="BF18" s="18"/>
      <c r="BG18" s="14"/>
      <c r="BH18" s="14"/>
      <c r="BI18" s="14"/>
      <c r="BJ18" s="18"/>
      <c r="BK18" s="14"/>
      <c r="BL18" s="14"/>
      <c r="BM18" s="14"/>
      <c r="BN18" s="14"/>
      <c r="BO18" s="14"/>
      <c r="BP18" s="14"/>
      <c r="BQ18" s="14"/>
      <c r="BR18" s="14"/>
      <c r="BS18" s="14"/>
      <c r="BT18" s="14"/>
      <c r="BU18" s="14"/>
      <c r="BV18" s="14"/>
      <c r="BW18" s="14"/>
      <c r="BX18" s="14"/>
      <c r="BY18" s="14"/>
      <c r="BZ18" s="14"/>
      <c r="CA18" s="14"/>
      <c r="CB18" s="14"/>
      <c r="CC18" s="14"/>
      <c r="CD18" s="14"/>
      <c r="CE18" s="14"/>
      <c r="CF18" s="14"/>
      <c r="CG18" s="58" t="s">
        <v>354</v>
      </c>
      <c r="CH18" s="18"/>
      <c r="CI18" s="68"/>
      <c r="CJ18" s="68"/>
    </row>
    <row r="19" spans="1:88" s="7" customFormat="1" x14ac:dyDescent="0.3">
      <c r="A19" s="14" t="s">
        <v>267</v>
      </c>
      <c r="B19" s="14" t="s">
        <v>287</v>
      </c>
      <c r="C19" s="18" t="s">
        <v>209</v>
      </c>
      <c r="D19" s="18">
        <v>1</v>
      </c>
      <c r="E19" s="14"/>
      <c r="F19" s="14"/>
      <c r="G19" s="14"/>
      <c r="H19" s="14"/>
      <c r="I19" s="14"/>
      <c r="J19" s="14"/>
      <c r="K19" s="14"/>
      <c r="L19" s="14"/>
      <c r="M19" s="18"/>
      <c r="N19" s="14"/>
      <c r="O19" s="14"/>
      <c r="P19" s="14"/>
      <c r="Q19" s="14"/>
      <c r="R19" s="18">
        <v>6.4</v>
      </c>
      <c r="S19" s="14"/>
      <c r="T19" s="14"/>
      <c r="U19" s="14"/>
      <c r="V19" s="18">
        <v>122440</v>
      </c>
      <c r="W19" s="14"/>
      <c r="X19" s="14"/>
      <c r="Y19" s="18">
        <v>5460</v>
      </c>
      <c r="Z19" s="18">
        <v>900</v>
      </c>
      <c r="AA19" s="18">
        <v>39000</v>
      </c>
      <c r="AB19" s="18">
        <v>2700</v>
      </c>
      <c r="AC19" s="14"/>
      <c r="AD19" s="18">
        <v>76000</v>
      </c>
      <c r="AE19" s="18"/>
      <c r="AF19" s="14"/>
      <c r="AG19" s="18" t="s">
        <v>251</v>
      </c>
      <c r="AH19" s="18">
        <v>160</v>
      </c>
      <c r="AI19" s="18">
        <v>128</v>
      </c>
      <c r="AJ19" s="14"/>
      <c r="AK19" s="14"/>
      <c r="AL19" s="14"/>
      <c r="AM19" s="14"/>
      <c r="AN19" s="18"/>
      <c r="AO19" s="14">
        <f t="shared" si="0"/>
        <v>0</v>
      </c>
      <c r="AP19" s="14"/>
      <c r="AQ19" s="14"/>
      <c r="AR19" s="14"/>
      <c r="AS19" s="14"/>
      <c r="AT19" s="18">
        <v>22.3</v>
      </c>
      <c r="AU19" s="14"/>
      <c r="AV19" s="18">
        <v>398</v>
      </c>
      <c r="AW19" s="18">
        <v>94</v>
      </c>
      <c r="AX19" s="14"/>
      <c r="AY19" s="14"/>
      <c r="AZ19" s="14"/>
      <c r="BA19" s="14"/>
      <c r="BB19" s="14"/>
      <c r="BC19" s="14"/>
      <c r="BD19" s="14"/>
      <c r="BE19" s="18"/>
      <c r="BF19" s="18"/>
      <c r="BG19" s="14"/>
      <c r="BH19" s="14"/>
      <c r="BI19" s="14"/>
      <c r="BJ19" s="18"/>
      <c r="BK19" s="14"/>
      <c r="BL19" s="14"/>
      <c r="BM19" s="14"/>
      <c r="BN19" s="14"/>
      <c r="BO19" s="14"/>
      <c r="BP19" s="14"/>
      <c r="BQ19" s="14"/>
      <c r="BR19" s="14"/>
      <c r="BS19" s="14"/>
      <c r="BT19" s="14"/>
      <c r="BU19" s="14"/>
      <c r="BV19" s="14"/>
      <c r="BW19" s="14"/>
      <c r="BX19" s="14"/>
      <c r="BY19" s="14"/>
      <c r="BZ19" s="14"/>
      <c r="CA19" s="14"/>
      <c r="CB19" s="14"/>
      <c r="CC19" s="14"/>
      <c r="CD19" s="14"/>
      <c r="CE19" s="14"/>
      <c r="CF19" s="14"/>
      <c r="CG19" s="58" t="s">
        <v>354</v>
      </c>
      <c r="CH19" s="18"/>
      <c r="CI19" s="68"/>
      <c r="CJ19" s="68"/>
    </row>
    <row r="20" spans="1:88" s="7" customFormat="1" x14ac:dyDescent="0.3">
      <c r="A20" s="15"/>
      <c r="B20" s="14" t="s">
        <v>291</v>
      </c>
      <c r="C20" s="18" t="s">
        <v>209</v>
      </c>
      <c r="D20" s="18">
        <v>2</v>
      </c>
      <c r="E20" s="14"/>
      <c r="F20" s="14"/>
      <c r="G20" s="14"/>
      <c r="H20" s="14"/>
      <c r="I20" s="14"/>
      <c r="J20" s="14"/>
      <c r="K20" s="14"/>
      <c r="L20" s="14"/>
      <c r="M20" s="18"/>
      <c r="N20" s="14"/>
      <c r="O20" s="14"/>
      <c r="P20" s="14"/>
      <c r="Q20" s="14"/>
      <c r="R20" s="18"/>
      <c r="S20" s="14"/>
      <c r="T20" s="14"/>
      <c r="U20" s="14"/>
      <c r="V20" s="18"/>
      <c r="W20" s="14"/>
      <c r="X20" s="14"/>
      <c r="Y20" s="18">
        <v>8300</v>
      </c>
      <c r="Z20" s="18">
        <v>240</v>
      </c>
      <c r="AA20" s="18">
        <v>37000</v>
      </c>
      <c r="AB20" s="18">
        <v>760</v>
      </c>
      <c r="AC20" s="14"/>
      <c r="AD20" s="18"/>
      <c r="AE20" s="18"/>
      <c r="AF20" s="14"/>
      <c r="AG20" s="18"/>
      <c r="AH20" s="18">
        <v>260</v>
      </c>
      <c r="AI20" s="18"/>
      <c r="AJ20" s="14"/>
      <c r="AK20" s="14"/>
      <c r="AL20" s="14"/>
      <c r="AM20" s="14"/>
      <c r="AN20" s="18"/>
      <c r="AO20" s="14">
        <f t="shared" si="0"/>
        <v>0</v>
      </c>
      <c r="AP20" s="14"/>
      <c r="AQ20" s="14"/>
      <c r="AR20" s="14"/>
      <c r="AS20" s="14"/>
      <c r="AT20" s="18">
        <v>42</v>
      </c>
      <c r="AU20" s="14"/>
      <c r="AV20" s="18">
        <v>210</v>
      </c>
      <c r="AW20" s="18">
        <v>12</v>
      </c>
      <c r="AX20" s="14"/>
      <c r="AY20" s="14"/>
      <c r="AZ20" s="14"/>
      <c r="BA20" s="14"/>
      <c r="BB20" s="14"/>
      <c r="BC20" s="14"/>
      <c r="BD20" s="14"/>
      <c r="BE20" s="18"/>
      <c r="BF20" s="18"/>
      <c r="BG20" s="14"/>
      <c r="BH20" s="14"/>
      <c r="BI20" s="14"/>
      <c r="BJ20" s="18"/>
      <c r="BK20" s="14"/>
      <c r="BL20" s="14"/>
      <c r="BM20" s="14"/>
      <c r="BN20" s="14"/>
      <c r="BO20" s="14"/>
      <c r="BP20" s="14"/>
      <c r="BQ20" s="14"/>
      <c r="BR20" s="14"/>
      <c r="BS20" s="14"/>
      <c r="BT20" s="14"/>
      <c r="BU20" s="14"/>
      <c r="BV20" s="14"/>
      <c r="BW20" s="14"/>
      <c r="BX20" s="14"/>
      <c r="BY20" s="14"/>
      <c r="BZ20" s="14"/>
      <c r="CA20" s="14"/>
      <c r="CB20" s="14"/>
      <c r="CC20" s="14"/>
      <c r="CD20" s="14"/>
      <c r="CE20" s="14"/>
      <c r="CF20" s="14"/>
      <c r="CG20" s="58" t="s">
        <v>354</v>
      </c>
      <c r="CH20" s="18"/>
      <c r="CI20" s="68"/>
      <c r="CJ20" s="68"/>
    </row>
    <row r="21" spans="1:88" s="7" customFormat="1" x14ac:dyDescent="0.3">
      <c r="A21" s="14" t="s">
        <v>268</v>
      </c>
      <c r="B21" s="14" t="s">
        <v>288</v>
      </c>
      <c r="C21" s="18" t="s">
        <v>210</v>
      </c>
      <c r="D21" s="18">
        <v>1</v>
      </c>
      <c r="E21" s="14"/>
      <c r="F21" s="14"/>
      <c r="G21" s="14"/>
      <c r="H21" s="14"/>
      <c r="I21" s="14"/>
      <c r="J21" s="14"/>
      <c r="K21" s="14"/>
      <c r="L21" s="14"/>
      <c r="M21" s="18">
        <v>1.1598999999999999</v>
      </c>
      <c r="N21" s="14"/>
      <c r="O21" s="14"/>
      <c r="P21" s="14"/>
      <c r="Q21" s="14"/>
      <c r="R21" s="18">
        <v>5.2750000000000004</v>
      </c>
      <c r="S21" s="14"/>
      <c r="T21" s="14"/>
      <c r="U21" s="14"/>
      <c r="V21" s="18"/>
      <c r="W21" s="14"/>
      <c r="X21" s="14"/>
      <c r="Y21" s="18">
        <v>7450</v>
      </c>
      <c r="Z21" s="18">
        <v>1150</v>
      </c>
      <c r="AA21" s="18">
        <v>85000</v>
      </c>
      <c r="AB21" s="18">
        <v>2200</v>
      </c>
      <c r="AC21" s="14"/>
      <c r="AD21" s="18">
        <v>145000</v>
      </c>
      <c r="AE21" s="18"/>
      <c r="AF21" s="14"/>
      <c r="AG21" s="18"/>
      <c r="AH21" s="18"/>
      <c r="AI21" s="18">
        <v>585</v>
      </c>
      <c r="AJ21" s="14"/>
      <c r="AK21" s="14"/>
      <c r="AL21" s="14"/>
      <c r="AM21" s="14"/>
      <c r="AN21" s="18"/>
      <c r="AO21" s="14">
        <f t="shared" si="0"/>
        <v>0</v>
      </c>
      <c r="AP21" s="14"/>
      <c r="AQ21" s="14"/>
      <c r="AR21" s="14"/>
      <c r="AS21" s="14"/>
      <c r="AT21" s="18">
        <v>175</v>
      </c>
      <c r="AU21" s="14"/>
      <c r="AV21" s="18">
        <v>290</v>
      </c>
      <c r="AW21" s="18">
        <v>5.5</v>
      </c>
      <c r="AX21" s="14"/>
      <c r="AY21" s="14"/>
      <c r="AZ21" s="14"/>
      <c r="BA21" s="14"/>
      <c r="BB21" s="14"/>
      <c r="BC21" s="14"/>
      <c r="BD21" s="14"/>
      <c r="BE21" s="18"/>
      <c r="BF21" s="18"/>
      <c r="BG21" s="14"/>
      <c r="BH21" s="14"/>
      <c r="BI21" s="14"/>
      <c r="BJ21" s="18"/>
      <c r="BK21" s="14"/>
      <c r="BL21" s="14"/>
      <c r="BM21" s="14"/>
      <c r="BN21" s="14"/>
      <c r="BO21" s="14"/>
      <c r="BP21" s="14"/>
      <c r="BQ21" s="14"/>
      <c r="BR21" s="14"/>
      <c r="BS21" s="14"/>
      <c r="BT21" s="14"/>
      <c r="BU21" s="14"/>
      <c r="BV21" s="14"/>
      <c r="BW21" s="14"/>
      <c r="BX21" s="14"/>
      <c r="BY21" s="14"/>
      <c r="BZ21" s="14"/>
      <c r="CA21" s="14"/>
      <c r="CB21" s="14"/>
      <c r="CC21" s="14"/>
      <c r="CD21" s="14"/>
      <c r="CE21" s="14"/>
      <c r="CF21" s="14"/>
      <c r="CG21" s="58" t="s">
        <v>354</v>
      </c>
      <c r="CH21" s="18"/>
      <c r="CI21" s="68"/>
      <c r="CJ21" s="68"/>
    </row>
    <row r="22" spans="1:88" s="7" customFormat="1" x14ac:dyDescent="0.3">
      <c r="A22" s="15"/>
      <c r="B22" s="14" t="s">
        <v>299</v>
      </c>
      <c r="C22" s="18" t="s">
        <v>210</v>
      </c>
      <c r="D22" s="18">
        <v>2</v>
      </c>
      <c r="E22" s="14"/>
      <c r="F22" s="14"/>
      <c r="G22" s="14"/>
      <c r="H22" s="14"/>
      <c r="I22" s="14"/>
      <c r="J22" s="14"/>
      <c r="K22" s="14"/>
      <c r="L22" s="14"/>
      <c r="M22" s="18">
        <v>1.1584000000000001</v>
      </c>
      <c r="N22" s="14"/>
      <c r="O22" s="14"/>
      <c r="P22" s="14"/>
      <c r="Q22" s="14"/>
      <c r="R22" s="18">
        <v>5.0999999999999996</v>
      </c>
      <c r="S22" s="14"/>
      <c r="T22" s="14"/>
      <c r="U22" s="14"/>
      <c r="V22" s="18"/>
      <c r="W22" s="14"/>
      <c r="X22" s="14"/>
      <c r="Y22" s="18">
        <v>7700</v>
      </c>
      <c r="Z22" s="18">
        <v>1200</v>
      </c>
      <c r="AA22" s="18">
        <v>87000</v>
      </c>
      <c r="AB22" s="18">
        <v>2200</v>
      </c>
      <c r="AC22" s="14"/>
      <c r="AD22" s="18">
        <v>150000</v>
      </c>
      <c r="AE22" s="18"/>
      <c r="AF22" s="14"/>
      <c r="AG22" s="18"/>
      <c r="AH22" s="18"/>
      <c r="AI22" s="18">
        <v>560</v>
      </c>
      <c r="AJ22" s="14"/>
      <c r="AK22" s="14"/>
      <c r="AL22" s="14"/>
      <c r="AM22" s="14"/>
      <c r="AN22" s="18"/>
      <c r="AO22" s="14">
        <f t="shared" si="0"/>
        <v>0</v>
      </c>
      <c r="AP22" s="14"/>
      <c r="AQ22" s="14"/>
      <c r="AR22" s="14"/>
      <c r="AS22" s="14"/>
      <c r="AT22" s="18">
        <v>160</v>
      </c>
      <c r="AU22" s="14"/>
      <c r="AV22" s="18">
        <v>300</v>
      </c>
      <c r="AW22" s="18">
        <v>5.7</v>
      </c>
      <c r="AX22" s="14"/>
      <c r="AY22" s="14"/>
      <c r="AZ22" s="14"/>
      <c r="BA22" s="14"/>
      <c r="BB22" s="14"/>
      <c r="BC22" s="14"/>
      <c r="BD22" s="14"/>
      <c r="BE22" s="18" t="s">
        <v>254</v>
      </c>
      <c r="BF22" s="18"/>
      <c r="BG22" s="14"/>
      <c r="BH22" s="14"/>
      <c r="BI22" s="14"/>
      <c r="BJ22" s="18"/>
      <c r="BK22" s="14"/>
      <c r="BL22" s="14"/>
      <c r="BM22" s="14"/>
      <c r="BN22" s="14"/>
      <c r="BO22" s="14"/>
      <c r="BP22" s="14"/>
      <c r="BQ22" s="14"/>
      <c r="BR22" s="14"/>
      <c r="BS22" s="14"/>
      <c r="BT22" s="14"/>
      <c r="BU22" s="14"/>
      <c r="BV22" s="14"/>
      <c r="BW22" s="14"/>
      <c r="BX22" s="14"/>
      <c r="BY22" s="14"/>
      <c r="BZ22" s="14"/>
      <c r="CA22" s="14"/>
      <c r="CB22" s="14"/>
      <c r="CC22" s="14"/>
      <c r="CD22" s="14"/>
      <c r="CE22" s="14"/>
      <c r="CF22" s="14"/>
      <c r="CG22" s="58" t="s">
        <v>354</v>
      </c>
      <c r="CH22" s="18"/>
      <c r="CI22" s="68"/>
      <c r="CJ22" s="68"/>
    </row>
    <row r="23" spans="1:88" s="7" customFormat="1" x14ac:dyDescent="0.3">
      <c r="A23" s="15"/>
      <c r="B23" s="14" t="s">
        <v>300</v>
      </c>
      <c r="C23" s="18" t="s">
        <v>210</v>
      </c>
      <c r="D23" s="18">
        <v>3</v>
      </c>
      <c r="E23" s="14"/>
      <c r="F23" s="14"/>
      <c r="G23" s="14"/>
      <c r="H23" s="14"/>
      <c r="I23" s="14"/>
      <c r="J23" s="14"/>
      <c r="K23" s="14"/>
      <c r="L23" s="14"/>
      <c r="M23" s="18">
        <v>1.1614</v>
      </c>
      <c r="N23" s="14"/>
      <c r="O23" s="14"/>
      <c r="P23" s="14"/>
      <c r="Q23" s="14"/>
      <c r="R23" s="18">
        <v>5.45</v>
      </c>
      <c r="S23" s="14"/>
      <c r="T23" s="14"/>
      <c r="U23" s="14"/>
      <c r="V23" s="18"/>
      <c r="W23" s="14"/>
      <c r="X23" s="14"/>
      <c r="Y23" s="18">
        <v>7200</v>
      </c>
      <c r="Z23" s="18">
        <v>1100</v>
      </c>
      <c r="AA23" s="18">
        <v>83000</v>
      </c>
      <c r="AB23" s="18">
        <v>2200</v>
      </c>
      <c r="AC23" s="14"/>
      <c r="AD23" s="18">
        <v>140000</v>
      </c>
      <c r="AE23" s="18"/>
      <c r="AF23" s="14"/>
      <c r="AG23" s="18"/>
      <c r="AH23" s="18"/>
      <c r="AI23" s="18">
        <v>610</v>
      </c>
      <c r="AJ23" s="14"/>
      <c r="AK23" s="14"/>
      <c r="AL23" s="14"/>
      <c r="AM23" s="14"/>
      <c r="AN23" s="18"/>
      <c r="AO23" s="14">
        <f t="shared" si="0"/>
        <v>0</v>
      </c>
      <c r="AP23" s="14"/>
      <c r="AQ23" s="14"/>
      <c r="AR23" s="14"/>
      <c r="AS23" s="14"/>
      <c r="AT23" s="18">
        <v>190</v>
      </c>
      <c r="AU23" s="14"/>
      <c r="AV23" s="18">
        <v>280</v>
      </c>
      <c r="AW23" s="18">
        <v>5.3</v>
      </c>
      <c r="AX23" s="14"/>
      <c r="AY23" s="14"/>
      <c r="AZ23" s="14"/>
      <c r="BA23" s="14"/>
      <c r="BB23" s="14"/>
      <c r="BC23" s="14"/>
      <c r="BD23" s="14"/>
      <c r="BE23" s="18" t="s">
        <v>254</v>
      </c>
      <c r="BF23" s="18"/>
      <c r="BG23" s="14"/>
      <c r="BH23" s="14"/>
      <c r="BI23" s="14"/>
      <c r="BJ23" s="18"/>
      <c r="BK23" s="14"/>
      <c r="BL23" s="14"/>
      <c r="BM23" s="14"/>
      <c r="BN23" s="14"/>
      <c r="BO23" s="14"/>
      <c r="BP23" s="14"/>
      <c r="BQ23" s="14"/>
      <c r="BR23" s="14"/>
      <c r="BS23" s="14"/>
      <c r="BT23" s="14"/>
      <c r="BU23" s="14"/>
      <c r="BV23" s="14"/>
      <c r="BW23" s="14"/>
      <c r="BX23" s="14"/>
      <c r="BY23" s="14"/>
      <c r="BZ23" s="14"/>
      <c r="CA23" s="14"/>
      <c r="CB23" s="14"/>
      <c r="CC23" s="14"/>
      <c r="CD23" s="14"/>
      <c r="CE23" s="14"/>
      <c r="CF23" s="14"/>
      <c r="CG23" s="58" t="s">
        <v>354</v>
      </c>
      <c r="CH23" s="18"/>
      <c r="CI23" s="68"/>
      <c r="CJ23" s="68"/>
    </row>
    <row r="24" spans="1:88" s="7" customFormat="1" x14ac:dyDescent="0.3">
      <c r="A24" s="15"/>
      <c r="B24" s="14" t="s">
        <v>301</v>
      </c>
      <c r="C24" s="18" t="s">
        <v>210</v>
      </c>
      <c r="D24" s="18">
        <v>4</v>
      </c>
      <c r="E24" s="14"/>
      <c r="F24" s="14"/>
      <c r="G24" s="14"/>
      <c r="H24" s="14"/>
      <c r="I24" s="14"/>
      <c r="J24" s="14"/>
      <c r="K24" s="14"/>
      <c r="L24" s="14"/>
      <c r="M24" s="18"/>
      <c r="N24" s="14"/>
      <c r="O24" s="14"/>
      <c r="P24" s="14"/>
      <c r="Q24" s="14"/>
      <c r="R24" s="18"/>
      <c r="S24" s="14"/>
      <c r="T24" s="14"/>
      <c r="U24" s="14"/>
      <c r="V24" s="18"/>
      <c r="W24" s="14"/>
      <c r="X24" s="14"/>
      <c r="Y24" s="18">
        <v>7500</v>
      </c>
      <c r="Z24" s="18">
        <v>1200</v>
      </c>
      <c r="AA24" s="18">
        <v>84000</v>
      </c>
      <c r="AB24" s="18">
        <v>2100</v>
      </c>
      <c r="AC24" s="14"/>
      <c r="AD24" s="18">
        <v>150000</v>
      </c>
      <c r="AE24" s="18"/>
      <c r="AF24" s="14"/>
      <c r="AG24" s="18"/>
      <c r="AH24" s="18">
        <v>600</v>
      </c>
      <c r="AI24" s="18"/>
      <c r="AJ24" s="14"/>
      <c r="AK24" s="14"/>
      <c r="AL24" s="14"/>
      <c r="AM24" s="14"/>
      <c r="AN24" s="18"/>
      <c r="AO24" s="14">
        <f t="shared" si="0"/>
        <v>0</v>
      </c>
      <c r="AP24" s="14"/>
      <c r="AQ24" s="14"/>
      <c r="AR24" s="14"/>
      <c r="AS24" s="14"/>
      <c r="AT24" s="18">
        <v>110</v>
      </c>
      <c r="AU24" s="14"/>
      <c r="AV24" s="18">
        <v>320</v>
      </c>
      <c r="AW24" s="18">
        <v>6.1</v>
      </c>
      <c r="AX24" s="14"/>
      <c r="AY24" s="14"/>
      <c r="AZ24" s="14"/>
      <c r="BA24" s="14"/>
      <c r="BB24" s="14"/>
      <c r="BC24" s="14"/>
      <c r="BD24" s="14"/>
      <c r="BE24" s="18"/>
      <c r="BF24" s="18"/>
      <c r="BG24" s="14"/>
      <c r="BH24" s="14"/>
      <c r="BI24" s="14"/>
      <c r="BJ24" s="18"/>
      <c r="BK24" s="14"/>
      <c r="BL24" s="14"/>
      <c r="BM24" s="14"/>
      <c r="BN24" s="14"/>
      <c r="BO24" s="14"/>
      <c r="BP24" s="14"/>
      <c r="BQ24" s="14"/>
      <c r="BR24" s="14"/>
      <c r="BS24" s="14"/>
      <c r="BT24" s="14"/>
      <c r="BU24" s="14"/>
      <c r="BV24" s="14"/>
      <c r="BW24" s="14"/>
      <c r="BX24" s="14"/>
      <c r="BY24" s="14"/>
      <c r="BZ24" s="14"/>
      <c r="CA24" s="14"/>
      <c r="CB24" s="14"/>
      <c r="CC24" s="14"/>
      <c r="CD24" s="14"/>
      <c r="CE24" s="14"/>
      <c r="CF24" s="14"/>
      <c r="CG24" s="58" t="s">
        <v>354</v>
      </c>
      <c r="CH24" s="18"/>
      <c r="CI24" s="68"/>
      <c r="CJ24" s="68"/>
    </row>
    <row r="25" spans="1:88" s="7" customFormat="1" x14ac:dyDescent="0.3">
      <c r="A25" s="18"/>
      <c r="B25" s="14" t="s">
        <v>302</v>
      </c>
      <c r="C25" s="18" t="s">
        <v>210</v>
      </c>
      <c r="D25" s="18">
        <v>5</v>
      </c>
      <c r="E25" s="14"/>
      <c r="F25" s="14"/>
      <c r="G25" s="14"/>
      <c r="H25" s="14"/>
      <c r="I25" s="14"/>
      <c r="J25" s="14"/>
      <c r="K25" s="14"/>
      <c r="L25" s="14"/>
      <c r="M25" s="18"/>
      <c r="N25" s="14"/>
      <c r="O25" s="14"/>
      <c r="P25" s="14"/>
      <c r="Q25" s="14"/>
      <c r="R25" s="18"/>
      <c r="S25" s="14"/>
      <c r="T25" s="14"/>
      <c r="U25" s="14"/>
      <c r="V25" s="18"/>
      <c r="W25" s="14"/>
      <c r="X25" s="14"/>
      <c r="Y25" s="18">
        <v>7800</v>
      </c>
      <c r="Z25" s="18">
        <v>1200</v>
      </c>
      <c r="AA25" s="18">
        <v>68000</v>
      </c>
      <c r="AB25" s="18">
        <v>2200</v>
      </c>
      <c r="AC25" s="14"/>
      <c r="AD25" s="18">
        <v>130000</v>
      </c>
      <c r="AE25" s="18"/>
      <c r="AF25" s="14"/>
      <c r="AG25" s="18"/>
      <c r="AH25" s="18">
        <v>670</v>
      </c>
      <c r="AI25" s="18"/>
      <c r="AJ25" s="14"/>
      <c r="AK25" s="14"/>
      <c r="AL25" s="14"/>
      <c r="AM25" s="14"/>
      <c r="AN25" s="18"/>
      <c r="AO25" s="14">
        <f t="shared" si="0"/>
        <v>0</v>
      </c>
      <c r="AP25" s="14"/>
      <c r="AQ25" s="14"/>
      <c r="AR25" s="14"/>
      <c r="AS25" s="14"/>
      <c r="AT25" s="18">
        <v>730</v>
      </c>
      <c r="AU25" s="14"/>
      <c r="AV25" s="18">
        <v>250</v>
      </c>
      <c r="AW25" s="18">
        <v>5.9</v>
      </c>
      <c r="AX25" s="14"/>
      <c r="AY25" s="14"/>
      <c r="AZ25" s="14"/>
      <c r="BA25" s="14"/>
      <c r="BB25" s="14"/>
      <c r="BC25" s="14"/>
      <c r="BD25" s="14"/>
      <c r="BE25" s="18"/>
      <c r="BF25" s="18"/>
      <c r="BG25" s="14"/>
      <c r="BH25" s="14"/>
      <c r="BI25" s="14"/>
      <c r="BJ25" s="18"/>
      <c r="BK25" s="14"/>
      <c r="BL25" s="14"/>
      <c r="BM25" s="14"/>
      <c r="BN25" s="14"/>
      <c r="BO25" s="14"/>
      <c r="BP25" s="14"/>
      <c r="BQ25" s="14"/>
      <c r="BR25" s="14"/>
      <c r="BS25" s="14"/>
      <c r="BT25" s="14"/>
      <c r="BU25" s="14"/>
      <c r="BV25" s="14"/>
      <c r="BW25" s="14"/>
      <c r="BX25" s="14"/>
      <c r="BY25" s="14"/>
      <c r="BZ25" s="14"/>
      <c r="CA25" s="14"/>
      <c r="CB25" s="14"/>
      <c r="CC25" s="14"/>
      <c r="CD25" s="14"/>
      <c r="CE25" s="14"/>
      <c r="CF25" s="14"/>
      <c r="CG25" s="58" t="s">
        <v>354</v>
      </c>
      <c r="CH25" s="18"/>
      <c r="CI25" s="68"/>
      <c r="CJ25" s="68"/>
    </row>
    <row r="26" spans="1:88" x14ac:dyDescent="0.3">
      <c r="A26" s="18"/>
      <c r="B26" s="14" t="s">
        <v>303</v>
      </c>
      <c r="C26" s="18" t="s">
        <v>210</v>
      </c>
      <c r="D26" s="18">
        <v>6</v>
      </c>
      <c r="E26" s="14"/>
      <c r="F26" s="14"/>
      <c r="G26" s="14"/>
      <c r="H26" s="14"/>
      <c r="I26" s="14"/>
      <c r="J26" s="14"/>
      <c r="K26" s="14"/>
      <c r="L26" s="14"/>
      <c r="M26" s="18"/>
      <c r="N26" s="14"/>
      <c r="O26" s="14"/>
      <c r="P26" s="14"/>
      <c r="Q26" s="14"/>
      <c r="R26" s="18"/>
      <c r="S26" s="14"/>
      <c r="T26" s="14"/>
      <c r="U26" s="14"/>
      <c r="V26" s="18"/>
      <c r="W26" s="14"/>
      <c r="X26" s="14"/>
      <c r="Y26" s="18">
        <v>7500</v>
      </c>
      <c r="Z26" s="18">
        <v>1200</v>
      </c>
      <c r="AA26" s="18">
        <v>76000</v>
      </c>
      <c r="AB26" s="18">
        <v>2300</v>
      </c>
      <c r="AC26" s="14"/>
      <c r="AD26" s="18">
        <v>140000</v>
      </c>
      <c r="AE26" s="18"/>
      <c r="AF26" s="14"/>
      <c r="AG26" s="18"/>
      <c r="AH26" s="18">
        <v>610</v>
      </c>
      <c r="AI26" s="18"/>
      <c r="AJ26" s="14"/>
      <c r="AK26" s="14"/>
      <c r="AL26" s="14"/>
      <c r="AM26" s="14"/>
      <c r="AN26" s="18"/>
      <c r="AO26" s="14">
        <f t="shared" si="0"/>
        <v>0</v>
      </c>
      <c r="AP26" s="14"/>
      <c r="AQ26" s="14"/>
      <c r="AR26" s="14"/>
      <c r="AS26" s="14"/>
      <c r="AT26" s="18">
        <v>350</v>
      </c>
      <c r="AU26" s="14"/>
      <c r="AV26" s="18">
        <v>290</v>
      </c>
      <c r="AW26" s="18">
        <v>5.9</v>
      </c>
      <c r="AX26" s="14"/>
      <c r="AY26" s="14"/>
      <c r="AZ26" s="14"/>
      <c r="BA26" s="14"/>
      <c r="BB26" s="14"/>
      <c r="BC26" s="14"/>
      <c r="BD26" s="14"/>
      <c r="BE26" s="18"/>
      <c r="BF26" s="18"/>
      <c r="BG26" s="14"/>
      <c r="BH26" s="14"/>
      <c r="BI26" s="14"/>
      <c r="BJ26" s="18"/>
      <c r="BK26" s="14"/>
      <c r="BL26" s="14"/>
      <c r="BM26" s="14"/>
      <c r="BN26" s="14"/>
      <c r="BO26" s="14"/>
      <c r="BP26" s="14"/>
      <c r="BQ26" s="14"/>
      <c r="BR26" s="14"/>
      <c r="BS26" s="14"/>
      <c r="BT26" s="14"/>
      <c r="BU26" s="14"/>
      <c r="BV26" s="14"/>
      <c r="BW26" s="14"/>
      <c r="BX26" s="14"/>
      <c r="BY26" s="14"/>
      <c r="BZ26" s="14"/>
      <c r="CA26" s="14"/>
      <c r="CB26" s="14"/>
      <c r="CC26" s="14"/>
      <c r="CD26" s="14"/>
      <c r="CE26" s="14"/>
      <c r="CF26" s="14"/>
      <c r="CG26" s="58" t="s">
        <v>354</v>
      </c>
      <c r="CH26" s="18"/>
      <c r="CI26" s="68"/>
      <c r="CJ26" s="68"/>
    </row>
    <row r="27" spans="1:88" x14ac:dyDescent="0.3">
      <c r="A27" s="18"/>
      <c r="B27" s="14" t="s">
        <v>304</v>
      </c>
      <c r="C27" s="18" t="s">
        <v>210</v>
      </c>
      <c r="D27" s="18">
        <v>7</v>
      </c>
      <c r="E27" s="14"/>
      <c r="F27" s="14"/>
      <c r="G27" s="14"/>
      <c r="H27" s="14"/>
      <c r="I27" s="14"/>
      <c r="J27" s="14"/>
      <c r="K27" s="14"/>
      <c r="L27" s="14"/>
      <c r="M27" s="18"/>
      <c r="N27" s="14"/>
      <c r="O27" s="14"/>
      <c r="P27" s="14"/>
      <c r="Q27" s="14"/>
      <c r="R27" s="18"/>
      <c r="S27" s="14"/>
      <c r="T27" s="14"/>
      <c r="U27" s="14"/>
      <c r="V27" s="18"/>
      <c r="W27" s="14"/>
      <c r="X27" s="14"/>
      <c r="Y27" s="18">
        <v>7300</v>
      </c>
      <c r="Z27" s="18">
        <v>1100</v>
      </c>
      <c r="AA27" s="18">
        <v>76000</v>
      </c>
      <c r="AB27" s="18">
        <v>2300</v>
      </c>
      <c r="AC27" s="14"/>
      <c r="AD27" s="18">
        <v>150000</v>
      </c>
      <c r="AE27" s="18"/>
      <c r="AF27" s="14"/>
      <c r="AG27" s="18"/>
      <c r="AH27" s="18">
        <v>570</v>
      </c>
      <c r="AI27" s="18"/>
      <c r="AJ27" s="14"/>
      <c r="AK27" s="14"/>
      <c r="AL27" s="14"/>
      <c r="AM27" s="14"/>
      <c r="AN27" s="18"/>
      <c r="AO27" s="14">
        <f t="shared" si="0"/>
        <v>0</v>
      </c>
      <c r="AP27" s="14"/>
      <c r="AQ27" s="14"/>
      <c r="AR27" s="14"/>
      <c r="AS27" s="14"/>
      <c r="AT27" s="18">
        <v>240</v>
      </c>
      <c r="AU27" s="14"/>
      <c r="AV27" s="18">
        <v>290</v>
      </c>
      <c r="AW27" s="18">
        <v>5.7</v>
      </c>
      <c r="AX27" s="14"/>
      <c r="AY27" s="14"/>
      <c r="AZ27" s="14"/>
      <c r="BA27" s="14"/>
      <c r="BB27" s="14"/>
      <c r="BC27" s="14"/>
      <c r="BD27" s="14"/>
      <c r="BE27" s="18"/>
      <c r="BF27" s="18"/>
      <c r="BG27" s="14"/>
      <c r="BH27" s="14"/>
      <c r="BI27" s="14"/>
      <c r="BJ27" s="18"/>
      <c r="BK27" s="14"/>
      <c r="BL27" s="14"/>
      <c r="BM27" s="14"/>
      <c r="BN27" s="14"/>
      <c r="BO27" s="14"/>
      <c r="BP27" s="14"/>
      <c r="BQ27" s="14"/>
      <c r="BR27" s="14"/>
      <c r="BS27" s="14"/>
      <c r="BT27" s="14"/>
      <c r="BU27" s="14"/>
      <c r="BV27" s="14"/>
      <c r="BW27" s="14"/>
      <c r="BX27" s="14"/>
      <c r="BY27" s="14"/>
      <c r="BZ27" s="14"/>
      <c r="CA27" s="14"/>
      <c r="CB27" s="14"/>
      <c r="CC27" s="14"/>
      <c r="CD27" s="14"/>
      <c r="CE27" s="14"/>
      <c r="CF27" s="14"/>
      <c r="CG27" s="58" t="s">
        <v>354</v>
      </c>
      <c r="CH27" s="18"/>
      <c r="CI27" s="68"/>
      <c r="CJ27" s="68"/>
    </row>
    <row r="28" spans="1:88" x14ac:dyDescent="0.3">
      <c r="A28" s="14"/>
      <c r="B28" s="14" t="s">
        <v>305</v>
      </c>
      <c r="C28" s="18" t="s">
        <v>210</v>
      </c>
      <c r="D28" s="18">
        <v>8</v>
      </c>
      <c r="E28" s="14"/>
      <c r="F28" s="14"/>
      <c r="G28" s="14"/>
      <c r="H28" s="14"/>
      <c r="I28" s="14"/>
      <c r="J28" s="14"/>
      <c r="K28" s="14"/>
      <c r="L28" s="14"/>
      <c r="M28" s="18"/>
      <c r="N28" s="14"/>
      <c r="O28" s="14"/>
      <c r="P28" s="14"/>
      <c r="Q28" s="14"/>
      <c r="R28" s="18"/>
      <c r="S28" s="14"/>
      <c r="T28" s="14"/>
      <c r="U28" s="14"/>
      <c r="V28" s="18"/>
      <c r="W28" s="14"/>
      <c r="X28" s="14"/>
      <c r="Y28" s="18">
        <v>7300</v>
      </c>
      <c r="Z28" s="18">
        <v>1100</v>
      </c>
      <c r="AA28" s="18">
        <v>77000</v>
      </c>
      <c r="AB28" s="18">
        <v>2200</v>
      </c>
      <c r="AC28" s="14"/>
      <c r="AD28" s="18">
        <v>150000</v>
      </c>
      <c r="AE28" s="18"/>
      <c r="AF28" s="14"/>
      <c r="AG28" s="18"/>
      <c r="AH28" s="18">
        <v>580</v>
      </c>
      <c r="AI28" s="18"/>
      <c r="AJ28" s="14"/>
      <c r="AK28" s="14"/>
      <c r="AL28" s="14"/>
      <c r="AM28" s="14"/>
      <c r="AN28" s="18"/>
      <c r="AO28" s="14">
        <f t="shared" si="0"/>
        <v>0</v>
      </c>
      <c r="AP28" s="14"/>
      <c r="AQ28" s="14"/>
      <c r="AR28" s="14"/>
      <c r="AS28" s="14"/>
      <c r="AT28" s="18">
        <v>250</v>
      </c>
      <c r="AU28" s="14"/>
      <c r="AV28" s="18">
        <v>290</v>
      </c>
      <c r="AW28" s="18">
        <v>5.7</v>
      </c>
      <c r="AX28" s="14"/>
      <c r="AY28" s="14"/>
      <c r="AZ28" s="14"/>
      <c r="BA28" s="14"/>
      <c r="BB28" s="14"/>
      <c r="BC28" s="14"/>
      <c r="BD28" s="14"/>
      <c r="BE28" s="18"/>
      <c r="BF28" s="18"/>
      <c r="BG28" s="14"/>
      <c r="BH28" s="14"/>
      <c r="BI28" s="14"/>
      <c r="BJ28" s="18"/>
      <c r="BK28" s="14"/>
      <c r="BL28" s="14"/>
      <c r="BM28" s="14"/>
      <c r="BN28" s="14"/>
      <c r="BO28" s="14"/>
      <c r="BP28" s="14"/>
      <c r="BQ28" s="14"/>
      <c r="BR28" s="14"/>
      <c r="BS28" s="14"/>
      <c r="BT28" s="14"/>
      <c r="BU28" s="14"/>
      <c r="BV28" s="14"/>
      <c r="BW28" s="14"/>
      <c r="BX28" s="14"/>
      <c r="BY28" s="14"/>
      <c r="BZ28" s="14"/>
      <c r="CA28" s="14"/>
      <c r="CB28" s="14"/>
      <c r="CC28" s="14"/>
      <c r="CD28" s="14"/>
      <c r="CE28" s="14"/>
      <c r="CF28" s="14"/>
      <c r="CG28" s="58" t="s">
        <v>354</v>
      </c>
      <c r="CH28" s="18"/>
      <c r="CI28" s="68"/>
      <c r="CJ28" s="68"/>
    </row>
    <row r="29" spans="1:88" x14ac:dyDescent="0.3">
      <c r="A29" s="18"/>
      <c r="B29" s="14" t="s">
        <v>306</v>
      </c>
      <c r="C29" s="18" t="s">
        <v>210</v>
      </c>
      <c r="D29" s="18">
        <v>9</v>
      </c>
      <c r="E29" s="14"/>
      <c r="F29" s="14"/>
      <c r="G29" s="14"/>
      <c r="H29" s="14"/>
      <c r="I29" s="14"/>
      <c r="J29" s="14"/>
      <c r="K29" s="14"/>
      <c r="L29" s="14"/>
      <c r="M29" s="18"/>
      <c r="N29" s="14"/>
      <c r="O29" s="14"/>
      <c r="P29" s="14"/>
      <c r="Q29" s="14"/>
      <c r="R29" s="18"/>
      <c r="S29" s="14"/>
      <c r="T29" s="14"/>
      <c r="U29" s="14"/>
      <c r="V29" s="18"/>
      <c r="W29" s="14"/>
      <c r="X29" s="14"/>
      <c r="Y29" s="18">
        <v>8000</v>
      </c>
      <c r="Z29" s="18">
        <v>1300</v>
      </c>
      <c r="AA29" s="18">
        <v>84000</v>
      </c>
      <c r="AB29" s="18">
        <v>2400</v>
      </c>
      <c r="AC29" s="14"/>
      <c r="AD29" s="18">
        <v>150000</v>
      </c>
      <c r="AE29" s="18"/>
      <c r="AF29" s="14"/>
      <c r="AG29" s="18"/>
      <c r="AH29" s="18">
        <v>560</v>
      </c>
      <c r="AI29" s="18"/>
      <c r="AJ29" s="14"/>
      <c r="AK29" s="14"/>
      <c r="AL29" s="14"/>
      <c r="AM29" s="14"/>
      <c r="AN29" s="18"/>
      <c r="AO29" s="14">
        <f t="shared" si="0"/>
        <v>0</v>
      </c>
      <c r="AP29" s="14"/>
      <c r="AQ29" s="14"/>
      <c r="AR29" s="14"/>
      <c r="AS29" s="14"/>
      <c r="AT29" s="18">
        <v>240</v>
      </c>
      <c r="AU29" s="14"/>
      <c r="AV29" s="18">
        <v>330</v>
      </c>
      <c r="AW29" s="18">
        <v>6.1</v>
      </c>
      <c r="AX29" s="14"/>
      <c r="AY29" s="14"/>
      <c r="AZ29" s="14"/>
      <c r="BA29" s="14"/>
      <c r="BB29" s="14"/>
      <c r="BC29" s="14"/>
      <c r="BD29" s="14"/>
      <c r="BE29" s="18"/>
      <c r="BF29" s="18"/>
      <c r="BG29" s="14"/>
      <c r="BH29" s="14"/>
      <c r="BI29" s="14"/>
      <c r="BJ29" s="18"/>
      <c r="BK29" s="14"/>
      <c r="BL29" s="14"/>
      <c r="BM29" s="14"/>
      <c r="BN29" s="14"/>
      <c r="BO29" s="14"/>
      <c r="BP29" s="14"/>
      <c r="BQ29" s="14"/>
      <c r="BR29" s="14"/>
      <c r="BS29" s="14"/>
      <c r="BT29" s="14"/>
      <c r="BU29" s="14"/>
      <c r="BV29" s="14"/>
      <c r="BW29" s="14"/>
      <c r="BX29" s="14"/>
      <c r="BY29" s="14"/>
      <c r="BZ29" s="14"/>
      <c r="CA29" s="14"/>
      <c r="CB29" s="14"/>
      <c r="CC29" s="14"/>
      <c r="CD29" s="14"/>
      <c r="CE29" s="14"/>
      <c r="CF29" s="14"/>
      <c r="CG29" s="58" t="s">
        <v>354</v>
      </c>
      <c r="CH29" s="18"/>
      <c r="CI29" s="68"/>
      <c r="CJ29" s="68"/>
    </row>
    <row r="30" spans="1:88" x14ac:dyDescent="0.3">
      <c r="A30" s="18"/>
      <c r="B30" s="14" t="s">
        <v>307</v>
      </c>
      <c r="C30" s="18" t="s">
        <v>210</v>
      </c>
      <c r="D30" s="18">
        <v>10</v>
      </c>
      <c r="E30" s="18"/>
      <c r="F30" s="18"/>
      <c r="G30" s="18"/>
      <c r="H30" s="18"/>
      <c r="I30" s="18"/>
      <c r="J30" s="18"/>
      <c r="K30" s="18"/>
      <c r="L30" s="18"/>
      <c r="M30" s="18"/>
      <c r="N30" s="18"/>
      <c r="O30" s="18"/>
      <c r="P30" s="18"/>
      <c r="Q30" s="18"/>
      <c r="R30" s="18"/>
      <c r="S30" s="18"/>
      <c r="T30" s="18"/>
      <c r="U30" s="18"/>
      <c r="V30" s="18"/>
      <c r="W30" s="18"/>
      <c r="X30" s="18"/>
      <c r="Y30" s="18">
        <v>7900</v>
      </c>
      <c r="Z30" s="18">
        <v>1200</v>
      </c>
      <c r="AA30" s="18">
        <v>86000</v>
      </c>
      <c r="AB30" s="18">
        <v>2200</v>
      </c>
      <c r="AC30" s="18"/>
      <c r="AD30" s="18">
        <v>150000</v>
      </c>
      <c r="AE30" s="18"/>
      <c r="AF30" s="18"/>
      <c r="AG30" s="18"/>
      <c r="AH30" s="18">
        <v>540</v>
      </c>
      <c r="AI30" s="18"/>
      <c r="AJ30" s="18"/>
      <c r="AK30" s="18"/>
      <c r="AL30" s="18"/>
      <c r="AM30" s="18"/>
      <c r="AN30" s="18"/>
      <c r="AO30" s="14">
        <f t="shared" si="0"/>
        <v>0</v>
      </c>
      <c r="AP30" s="18"/>
      <c r="AQ30" s="18"/>
      <c r="AR30" s="18"/>
      <c r="AS30" s="18"/>
      <c r="AT30" s="18">
        <v>170</v>
      </c>
      <c r="AU30" s="18"/>
      <c r="AV30" s="18">
        <v>330</v>
      </c>
      <c r="AW30" s="18">
        <v>6.3</v>
      </c>
      <c r="AX30" s="18"/>
      <c r="AY30" s="18"/>
      <c r="AZ30" s="18"/>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8"/>
      <c r="CD30" s="18"/>
      <c r="CE30" s="18"/>
      <c r="CF30" s="18"/>
      <c r="CG30" s="58" t="s">
        <v>354</v>
      </c>
      <c r="CH30" s="18"/>
      <c r="CI30" s="68"/>
      <c r="CJ30" s="68"/>
    </row>
    <row r="31" spans="1:88" x14ac:dyDescent="0.3">
      <c r="A31" s="18"/>
      <c r="B31" s="14" t="s">
        <v>308</v>
      </c>
      <c r="C31" s="18" t="s">
        <v>210</v>
      </c>
      <c r="D31" s="18">
        <v>11</v>
      </c>
      <c r="E31" s="18"/>
      <c r="F31" s="18"/>
      <c r="G31" s="18"/>
      <c r="H31" s="18"/>
      <c r="I31" s="18"/>
      <c r="J31" s="18"/>
      <c r="K31" s="18"/>
      <c r="L31" s="18"/>
      <c r="M31" s="18"/>
      <c r="N31" s="18"/>
      <c r="O31" s="18"/>
      <c r="P31" s="18"/>
      <c r="Q31" s="18"/>
      <c r="R31" s="18"/>
      <c r="S31" s="18"/>
      <c r="T31" s="18"/>
      <c r="U31" s="18"/>
      <c r="V31" s="18"/>
      <c r="W31" s="18"/>
      <c r="X31" s="18"/>
      <c r="Y31" s="18">
        <v>7600</v>
      </c>
      <c r="Z31" s="18">
        <v>1200</v>
      </c>
      <c r="AA31" s="18">
        <v>82000</v>
      </c>
      <c r="AB31" s="18">
        <v>2000</v>
      </c>
      <c r="AC31" s="18"/>
      <c r="AD31" s="18">
        <v>160000</v>
      </c>
      <c r="AE31" s="18"/>
      <c r="AF31" s="18"/>
      <c r="AG31" s="18"/>
      <c r="AH31" s="18">
        <v>520</v>
      </c>
      <c r="AI31" s="18"/>
      <c r="AJ31" s="18"/>
      <c r="AK31" s="18"/>
      <c r="AL31" s="18"/>
      <c r="AM31" s="18"/>
      <c r="AN31" s="18"/>
      <c r="AO31" s="14">
        <f t="shared" si="0"/>
        <v>0</v>
      </c>
      <c r="AP31" s="18"/>
      <c r="AQ31" s="18"/>
      <c r="AR31" s="18"/>
      <c r="AS31" s="18"/>
      <c r="AT31" s="18">
        <v>150</v>
      </c>
      <c r="AU31" s="18"/>
      <c r="AV31" s="18">
        <v>330</v>
      </c>
      <c r="AW31" s="18">
        <v>6.2</v>
      </c>
      <c r="AX31" s="18"/>
      <c r="AY31" s="18"/>
      <c r="AZ31" s="18"/>
      <c r="BA31" s="18"/>
      <c r="BB31" s="18"/>
      <c r="BC31" s="18"/>
      <c r="BD31" s="18"/>
      <c r="BE31" s="18"/>
      <c r="BF31" s="18"/>
      <c r="BG31" s="18"/>
      <c r="BH31" s="18"/>
      <c r="BI31" s="18"/>
      <c r="BJ31" s="18"/>
      <c r="BK31" s="18"/>
      <c r="BL31" s="18"/>
      <c r="BM31" s="18"/>
      <c r="BN31" s="18"/>
      <c r="BO31" s="18"/>
      <c r="BP31" s="18"/>
      <c r="BQ31" s="18"/>
      <c r="BR31" s="18"/>
      <c r="BS31" s="18"/>
      <c r="BT31" s="18"/>
      <c r="BU31" s="18"/>
      <c r="BV31" s="18"/>
      <c r="BW31" s="18"/>
      <c r="BX31" s="18"/>
      <c r="BY31" s="18"/>
      <c r="BZ31" s="18"/>
      <c r="CA31" s="18"/>
      <c r="CB31" s="18"/>
      <c r="CC31" s="18"/>
      <c r="CD31" s="18"/>
      <c r="CE31" s="18"/>
      <c r="CF31" s="18"/>
      <c r="CG31" s="58" t="s">
        <v>354</v>
      </c>
      <c r="CH31" s="18"/>
      <c r="CI31" s="68"/>
      <c r="CJ31" s="68"/>
    </row>
    <row r="32" spans="1:88" x14ac:dyDescent="0.3">
      <c r="A32" s="18"/>
      <c r="B32" s="14" t="s">
        <v>309</v>
      </c>
      <c r="C32" s="18" t="s">
        <v>210</v>
      </c>
      <c r="D32" s="18">
        <v>12</v>
      </c>
      <c r="E32" s="18"/>
      <c r="F32" s="18"/>
      <c r="G32" s="18"/>
      <c r="H32" s="18"/>
      <c r="I32" s="18"/>
      <c r="J32" s="18"/>
      <c r="K32" s="18"/>
      <c r="L32" s="18"/>
      <c r="M32" s="18"/>
      <c r="N32" s="18"/>
      <c r="O32" s="18"/>
      <c r="P32" s="18"/>
      <c r="Q32" s="18"/>
      <c r="R32" s="18"/>
      <c r="S32" s="18"/>
      <c r="T32" s="18"/>
      <c r="U32" s="18"/>
      <c r="V32" s="18"/>
      <c r="W32" s="18"/>
      <c r="X32" s="18"/>
      <c r="Y32" s="18">
        <v>8100</v>
      </c>
      <c r="Z32" s="18">
        <v>1300</v>
      </c>
      <c r="AA32" s="18">
        <v>84000</v>
      </c>
      <c r="AB32" s="18">
        <v>1900</v>
      </c>
      <c r="AC32" s="18"/>
      <c r="AD32" s="18">
        <v>160000</v>
      </c>
      <c r="AE32" s="18"/>
      <c r="AF32" s="18"/>
      <c r="AG32" s="18"/>
      <c r="AH32" s="18">
        <v>500</v>
      </c>
      <c r="AI32" s="18"/>
      <c r="AJ32" s="18"/>
      <c r="AK32" s="18"/>
      <c r="AL32" s="18"/>
      <c r="AM32" s="18"/>
      <c r="AN32" s="18"/>
      <c r="AO32" s="14">
        <f t="shared" si="0"/>
        <v>0</v>
      </c>
      <c r="AP32" s="18"/>
      <c r="AQ32" s="18"/>
      <c r="AR32" s="18"/>
      <c r="AS32" s="18"/>
      <c r="AT32" s="18">
        <v>140</v>
      </c>
      <c r="AU32" s="18"/>
      <c r="AV32" s="18">
        <v>330</v>
      </c>
      <c r="AW32" s="18">
        <v>6.2</v>
      </c>
      <c r="AX32" s="18"/>
      <c r="AY32" s="18"/>
      <c r="AZ32" s="18"/>
      <c r="BA32" s="18"/>
      <c r="BB32" s="18"/>
      <c r="BC32" s="18"/>
      <c r="BD32" s="18"/>
      <c r="BE32" s="18"/>
      <c r="BF32" s="18"/>
      <c r="BG32" s="18"/>
      <c r="BH32" s="18"/>
      <c r="BI32" s="18"/>
      <c r="BJ32" s="18"/>
      <c r="BK32" s="18"/>
      <c r="BL32" s="18"/>
      <c r="BM32" s="18"/>
      <c r="BN32" s="18"/>
      <c r="BO32" s="18"/>
      <c r="BP32" s="18"/>
      <c r="BQ32" s="18"/>
      <c r="BR32" s="18"/>
      <c r="BS32" s="18"/>
      <c r="BT32" s="18"/>
      <c r="BU32" s="18"/>
      <c r="BV32" s="18"/>
      <c r="BW32" s="18"/>
      <c r="BX32" s="18"/>
      <c r="BY32" s="18"/>
      <c r="BZ32" s="18"/>
      <c r="CA32" s="18"/>
      <c r="CB32" s="18"/>
      <c r="CC32" s="18"/>
      <c r="CD32" s="18"/>
      <c r="CE32" s="18"/>
      <c r="CF32" s="18"/>
      <c r="CG32" s="58" t="s">
        <v>354</v>
      </c>
      <c r="CH32" s="18"/>
      <c r="CI32" s="68"/>
      <c r="CJ32" s="68"/>
    </row>
    <row r="33" spans="1:88" x14ac:dyDescent="0.3">
      <c r="A33" s="18"/>
      <c r="B33" s="14" t="s">
        <v>310</v>
      </c>
      <c r="C33" s="18" t="s">
        <v>210</v>
      </c>
      <c r="D33" s="18">
        <v>13</v>
      </c>
      <c r="E33" s="18"/>
      <c r="F33" s="18"/>
      <c r="G33" s="18"/>
      <c r="H33" s="18"/>
      <c r="I33" s="18"/>
      <c r="J33" s="18"/>
      <c r="K33" s="18"/>
      <c r="L33" s="18"/>
      <c r="M33" s="18"/>
      <c r="N33" s="18"/>
      <c r="O33" s="18"/>
      <c r="P33" s="18"/>
      <c r="Q33" s="18"/>
      <c r="R33" s="18"/>
      <c r="S33" s="18"/>
      <c r="T33" s="18"/>
      <c r="U33" s="18"/>
      <c r="V33" s="18"/>
      <c r="W33" s="18"/>
      <c r="X33" s="18"/>
      <c r="Y33" s="18">
        <v>7200</v>
      </c>
      <c r="Z33" s="18">
        <v>1100</v>
      </c>
      <c r="AA33" s="18">
        <v>83000</v>
      </c>
      <c r="AB33" s="18">
        <v>2200</v>
      </c>
      <c r="AC33" s="18"/>
      <c r="AD33" s="18">
        <v>140000</v>
      </c>
      <c r="AE33" s="18"/>
      <c r="AF33" s="18"/>
      <c r="AG33" s="18"/>
      <c r="AH33" s="18">
        <v>610</v>
      </c>
      <c r="AI33" s="18"/>
      <c r="AJ33" s="18"/>
      <c r="AK33" s="18"/>
      <c r="AL33" s="18"/>
      <c r="AM33" s="18"/>
      <c r="AN33" s="18"/>
      <c r="AO33" s="14">
        <f t="shared" si="0"/>
        <v>0</v>
      </c>
      <c r="AP33" s="18"/>
      <c r="AQ33" s="18"/>
      <c r="AR33" s="18"/>
      <c r="AS33" s="18"/>
      <c r="AT33" s="18">
        <v>190</v>
      </c>
      <c r="AU33" s="18"/>
      <c r="AV33" s="18">
        <v>280</v>
      </c>
      <c r="AW33" s="18">
        <v>5.3</v>
      </c>
      <c r="AX33" s="18"/>
      <c r="AY33" s="18"/>
      <c r="AZ33" s="18"/>
      <c r="BA33" s="18"/>
      <c r="BB33" s="18"/>
      <c r="BC33" s="18"/>
      <c r="BD33" s="18"/>
      <c r="BE33" s="18"/>
      <c r="BF33" s="18"/>
      <c r="BG33" s="18"/>
      <c r="BH33" s="18"/>
      <c r="BI33" s="18"/>
      <c r="BJ33" s="18"/>
      <c r="BK33" s="18"/>
      <c r="BL33" s="18"/>
      <c r="BM33" s="18"/>
      <c r="BN33" s="18"/>
      <c r="BO33" s="18"/>
      <c r="BP33" s="18"/>
      <c r="BQ33" s="18"/>
      <c r="BR33" s="18"/>
      <c r="BS33" s="18"/>
      <c r="BT33" s="18"/>
      <c r="BU33" s="18"/>
      <c r="BV33" s="18"/>
      <c r="BW33" s="18"/>
      <c r="BX33" s="18"/>
      <c r="BY33" s="18"/>
      <c r="BZ33" s="18"/>
      <c r="CA33" s="18"/>
      <c r="CB33" s="18"/>
      <c r="CC33" s="18"/>
      <c r="CD33" s="18"/>
      <c r="CE33" s="18"/>
      <c r="CF33" s="18"/>
      <c r="CG33" s="58" t="s">
        <v>354</v>
      </c>
      <c r="CH33" s="18"/>
      <c r="CI33" s="68"/>
      <c r="CJ33" s="68"/>
    </row>
    <row r="34" spans="1:88" x14ac:dyDescent="0.3">
      <c r="A34" s="18" t="s">
        <v>190</v>
      </c>
      <c r="B34" s="14" t="s">
        <v>311</v>
      </c>
      <c r="C34" s="18" t="s">
        <v>202</v>
      </c>
      <c r="D34" s="18" t="s">
        <v>225</v>
      </c>
      <c r="E34" s="18"/>
      <c r="F34" s="18"/>
      <c r="G34" s="18"/>
      <c r="H34" s="18"/>
      <c r="I34" s="18"/>
      <c r="J34" s="18"/>
      <c r="K34" s="18"/>
      <c r="L34" s="18"/>
      <c r="M34" s="18"/>
      <c r="N34" s="18"/>
      <c r="O34" s="18"/>
      <c r="P34" s="18"/>
      <c r="Q34" s="18"/>
      <c r="R34" s="18">
        <v>6.1</v>
      </c>
      <c r="S34" s="18"/>
      <c r="T34" s="18"/>
      <c r="U34" s="18"/>
      <c r="V34" s="18"/>
      <c r="W34" s="18"/>
      <c r="X34" s="18"/>
      <c r="Y34" s="18">
        <v>5218</v>
      </c>
      <c r="Z34" s="18">
        <v>1043</v>
      </c>
      <c r="AA34" s="18">
        <v>45960</v>
      </c>
      <c r="AB34" s="18">
        <v>267</v>
      </c>
      <c r="AC34" s="18"/>
      <c r="AD34" s="18">
        <v>84700</v>
      </c>
      <c r="AE34" s="18" t="s">
        <v>255</v>
      </c>
      <c r="AF34" s="18"/>
      <c r="AG34" s="18"/>
      <c r="AH34" s="18">
        <v>170</v>
      </c>
      <c r="AI34" s="18">
        <v>195</v>
      </c>
      <c r="AJ34" s="18"/>
      <c r="AK34" s="18"/>
      <c r="AL34" s="18"/>
      <c r="AM34" s="18"/>
      <c r="AN34" s="18">
        <v>9.34</v>
      </c>
      <c r="AO34" s="14">
        <f t="shared" si="0"/>
        <v>19.999928799999999</v>
      </c>
      <c r="AP34" s="18"/>
      <c r="AQ34" s="18"/>
      <c r="AR34" s="18"/>
      <c r="AS34" s="18"/>
      <c r="AT34" s="18">
        <v>93</v>
      </c>
      <c r="AU34" s="18"/>
      <c r="AV34" s="18">
        <v>428.9</v>
      </c>
      <c r="AW34" s="18">
        <v>7.9450000000000003</v>
      </c>
      <c r="AX34" s="18"/>
      <c r="AY34" s="18"/>
      <c r="AZ34" s="18"/>
      <c r="BA34" s="18"/>
      <c r="BB34" s="18"/>
      <c r="BC34" s="18"/>
      <c r="BD34" s="18"/>
      <c r="BE34" s="18"/>
      <c r="BF34" s="18"/>
      <c r="BG34" s="18"/>
      <c r="BH34" s="18"/>
      <c r="BI34" s="18"/>
      <c r="BJ34" s="18"/>
      <c r="BK34" s="18"/>
      <c r="BL34" s="18"/>
      <c r="BM34" s="18"/>
      <c r="BN34" s="18"/>
      <c r="BO34" s="18"/>
      <c r="BP34" s="18"/>
      <c r="BQ34" s="18"/>
      <c r="BR34" s="18"/>
      <c r="BS34" s="18"/>
      <c r="BT34" s="18"/>
      <c r="BU34" s="18"/>
      <c r="BV34" s="18"/>
      <c r="BW34" s="18"/>
      <c r="BX34" s="18"/>
      <c r="BY34" s="18"/>
      <c r="BZ34" s="18"/>
      <c r="CA34" s="18"/>
      <c r="CB34" s="18"/>
      <c r="CC34" s="18"/>
      <c r="CD34" s="18"/>
      <c r="CE34" s="18"/>
      <c r="CF34" s="18"/>
      <c r="CG34" s="58" t="s">
        <v>354</v>
      </c>
      <c r="CH34" s="18" t="s">
        <v>260</v>
      </c>
      <c r="CI34" s="68"/>
      <c r="CJ34" s="68"/>
    </row>
    <row r="35" spans="1:88" x14ac:dyDescent="0.3">
      <c r="A35" s="18"/>
      <c r="B35" s="14" t="s">
        <v>315</v>
      </c>
      <c r="C35" s="18" t="s">
        <v>202</v>
      </c>
      <c r="D35" s="18"/>
      <c r="E35" s="18"/>
      <c r="F35" s="18"/>
      <c r="G35" s="18"/>
      <c r="H35" s="18"/>
      <c r="I35" s="18"/>
      <c r="J35" s="18"/>
      <c r="K35" s="18"/>
      <c r="L35" s="18"/>
      <c r="M35" s="18"/>
      <c r="N35" s="18"/>
      <c r="O35" s="18"/>
      <c r="P35" s="18"/>
      <c r="Q35" s="18"/>
      <c r="R35" s="18"/>
      <c r="S35" s="18"/>
      <c r="T35" s="18"/>
      <c r="U35" s="18"/>
      <c r="V35" s="18"/>
      <c r="W35" s="18"/>
      <c r="X35" s="18"/>
      <c r="Y35" s="18" t="s">
        <v>241</v>
      </c>
      <c r="Z35" s="18">
        <v>983</v>
      </c>
      <c r="AA35" s="18" t="s">
        <v>239</v>
      </c>
      <c r="AB35" s="18">
        <v>458</v>
      </c>
      <c r="AC35" s="18"/>
      <c r="AD35" s="18" t="s">
        <v>248</v>
      </c>
      <c r="AE35" s="18"/>
      <c r="AF35" s="18"/>
      <c r="AG35" s="18"/>
      <c r="AH35" s="18">
        <v>151</v>
      </c>
      <c r="AI35" s="18">
        <v>200</v>
      </c>
      <c r="AJ35" s="18"/>
      <c r="AK35" s="18"/>
      <c r="AL35" s="18"/>
      <c r="AM35" s="18"/>
      <c r="AN35" s="18" t="s">
        <v>246</v>
      </c>
      <c r="AO35" s="14">
        <f t="shared" si="0"/>
        <v>107.06599999999999</v>
      </c>
      <c r="AP35" s="18"/>
      <c r="AQ35" s="18"/>
      <c r="AR35" s="18"/>
      <c r="AS35" s="18"/>
      <c r="AT35" s="18" t="s">
        <v>244</v>
      </c>
      <c r="AU35" s="18"/>
      <c r="AV35" s="18">
        <v>373</v>
      </c>
      <c r="AW35" s="18">
        <v>8.24</v>
      </c>
      <c r="AX35" s="18"/>
      <c r="AY35" s="18"/>
      <c r="AZ35" s="18"/>
      <c r="BA35" s="18"/>
      <c r="BB35" s="18"/>
      <c r="BC35" s="18"/>
      <c r="BD35" s="18"/>
      <c r="BE35" s="18"/>
      <c r="BF35" s="18">
        <v>6.6499999999999997E-3</v>
      </c>
      <c r="BG35" s="18"/>
      <c r="BH35" s="18"/>
      <c r="BI35" s="18"/>
      <c r="BJ35" s="18" t="s">
        <v>253</v>
      </c>
      <c r="BK35" s="18"/>
      <c r="BL35" s="18"/>
      <c r="BM35" s="18"/>
      <c r="BN35" s="18"/>
      <c r="BO35" s="18"/>
      <c r="BP35" s="18"/>
      <c r="BQ35" s="18"/>
      <c r="BR35" s="18"/>
      <c r="BS35" s="18"/>
      <c r="BT35" s="18"/>
      <c r="BU35" s="18"/>
      <c r="BV35" s="18"/>
      <c r="BW35" s="18"/>
      <c r="BX35" s="18"/>
      <c r="BY35" s="18"/>
      <c r="BZ35" s="18"/>
      <c r="CA35" s="18"/>
      <c r="CB35" s="18"/>
      <c r="CC35" s="18"/>
      <c r="CD35" s="18"/>
      <c r="CE35" s="18"/>
      <c r="CF35" s="18"/>
      <c r="CG35" s="58" t="s">
        <v>354</v>
      </c>
      <c r="CH35" s="18"/>
      <c r="CI35" s="68"/>
      <c r="CJ35" s="68"/>
    </row>
    <row r="36" spans="1:88" x14ac:dyDescent="0.3">
      <c r="A36" s="18"/>
      <c r="B36" s="14" t="s">
        <v>316</v>
      </c>
      <c r="C36" s="18" t="s">
        <v>202</v>
      </c>
      <c r="D36" s="18" t="s">
        <v>226</v>
      </c>
      <c r="E36" s="18"/>
      <c r="F36" s="18"/>
      <c r="G36" s="18"/>
      <c r="H36" s="18"/>
      <c r="I36" s="18"/>
      <c r="J36" s="18"/>
      <c r="K36" s="18"/>
      <c r="L36" s="18"/>
      <c r="M36" s="18"/>
      <c r="N36" s="18"/>
      <c r="O36" s="18"/>
      <c r="P36" s="18"/>
      <c r="Q36" s="18"/>
      <c r="R36" s="18"/>
      <c r="S36" s="18"/>
      <c r="T36" s="18"/>
      <c r="U36" s="18"/>
      <c r="V36" s="18"/>
      <c r="W36" s="18"/>
      <c r="X36" s="18"/>
      <c r="Y36" s="18">
        <v>5185.76</v>
      </c>
      <c r="Z36" s="18">
        <v>1077.8</v>
      </c>
      <c r="AA36" s="18">
        <v>45879.69</v>
      </c>
      <c r="AB36" s="18">
        <v>275</v>
      </c>
      <c r="AC36" s="18"/>
      <c r="AD36" s="18"/>
      <c r="AE36" s="18"/>
      <c r="AF36" s="18"/>
      <c r="AG36" s="18"/>
      <c r="AH36" s="18"/>
      <c r="AI36" s="18"/>
      <c r="AJ36" s="18"/>
      <c r="AK36" s="18"/>
      <c r="AL36" s="18"/>
      <c r="AM36" s="18"/>
      <c r="AN36" s="18"/>
      <c r="AO36" s="14">
        <f t="shared" si="0"/>
        <v>0</v>
      </c>
      <c r="AP36" s="18"/>
      <c r="AQ36" s="18"/>
      <c r="AR36" s="18"/>
      <c r="AS36" s="18"/>
      <c r="AT36" s="18">
        <v>94.94</v>
      </c>
      <c r="AU36" s="18"/>
      <c r="AV36" s="18">
        <v>440.8</v>
      </c>
      <c r="AW36" s="18">
        <v>7.29</v>
      </c>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58" t="s">
        <v>354</v>
      </c>
      <c r="CH36" s="18" t="s">
        <v>261</v>
      </c>
      <c r="CI36" s="68"/>
      <c r="CJ36" s="68"/>
    </row>
    <row r="37" spans="1:88" x14ac:dyDescent="0.3">
      <c r="A37" s="14" t="s">
        <v>269</v>
      </c>
      <c r="B37" s="14" t="s">
        <v>294</v>
      </c>
      <c r="C37" s="18" t="s">
        <v>211</v>
      </c>
      <c r="D37" s="18" t="s">
        <v>227</v>
      </c>
      <c r="E37" s="18"/>
      <c r="F37" s="18"/>
      <c r="G37" s="18"/>
      <c r="H37" s="18"/>
      <c r="I37" s="18"/>
      <c r="J37" s="18"/>
      <c r="K37" s="18"/>
      <c r="L37" s="18"/>
      <c r="M37" s="18"/>
      <c r="N37" s="18"/>
      <c r="O37" s="18"/>
      <c r="P37" s="18"/>
      <c r="Q37" s="18"/>
      <c r="R37" s="18"/>
      <c r="S37" s="18"/>
      <c r="T37" s="18"/>
      <c r="U37" s="18"/>
      <c r="V37" s="18"/>
      <c r="W37" s="18"/>
      <c r="X37" s="18"/>
      <c r="Y37" s="18">
        <f>4297760/1000</f>
        <v>4297.76</v>
      </c>
      <c r="Z37" s="18">
        <f>978800/1000</f>
        <v>978.8</v>
      </c>
      <c r="AA37" s="18">
        <f>39479690/1000</f>
        <v>39479.69</v>
      </c>
      <c r="AB37" s="18">
        <f>211800/1000</f>
        <v>211.8</v>
      </c>
      <c r="AC37" s="18"/>
      <c r="AD37" s="18"/>
      <c r="AE37" s="18"/>
      <c r="AF37" s="18"/>
      <c r="AG37" s="18"/>
      <c r="AH37" s="18"/>
      <c r="AI37" s="18"/>
      <c r="AJ37" s="18"/>
      <c r="AK37" s="18"/>
      <c r="AL37" s="18"/>
      <c r="AM37" s="18"/>
      <c r="AN37" s="18"/>
      <c r="AO37" s="14">
        <f>AN37*2.14133</f>
        <v>0</v>
      </c>
      <c r="AP37" s="18"/>
      <c r="AQ37" s="18"/>
      <c r="AR37" s="18"/>
      <c r="AS37" s="18"/>
      <c r="AT37" s="18">
        <f>54480/1000</f>
        <v>54.48</v>
      </c>
      <c r="AU37" s="18"/>
      <c r="AV37" s="18">
        <f>415800/1000</f>
        <v>415.8</v>
      </c>
      <c r="AW37" s="18">
        <f>25260/1000</f>
        <v>25.26</v>
      </c>
      <c r="AX37" s="18"/>
      <c r="AY37" s="18"/>
      <c r="AZ37" s="18"/>
      <c r="BA37" s="18"/>
      <c r="BB37" s="18"/>
      <c r="BC37" s="18"/>
      <c r="BD37" s="18"/>
      <c r="BE37" s="18"/>
      <c r="BF37" s="18"/>
      <c r="BG37" s="18"/>
      <c r="BH37" s="18"/>
      <c r="BI37" s="18"/>
      <c r="BJ37" s="18"/>
      <c r="BK37" s="18"/>
      <c r="BL37" s="18"/>
      <c r="BM37" s="18"/>
      <c r="BN37" s="18"/>
      <c r="BO37" s="18"/>
      <c r="BP37" s="18"/>
      <c r="BQ37" s="18"/>
      <c r="BR37" s="18"/>
      <c r="BS37" s="18"/>
      <c r="BT37" s="18"/>
      <c r="BU37" s="18"/>
      <c r="BV37" s="18"/>
      <c r="BW37" s="18"/>
      <c r="BX37" s="18"/>
      <c r="BY37" s="18"/>
      <c r="BZ37" s="18"/>
      <c r="CA37" s="18"/>
      <c r="CB37" s="18"/>
      <c r="CC37" s="18"/>
      <c r="CD37" s="18"/>
      <c r="CE37" s="18"/>
      <c r="CF37" s="18"/>
      <c r="CG37" s="58" t="s">
        <v>354</v>
      </c>
      <c r="CH37" s="18" t="s">
        <v>261</v>
      </c>
      <c r="CI37" s="68"/>
      <c r="CJ37" s="68"/>
    </row>
    <row r="38" spans="1:88" x14ac:dyDescent="0.3">
      <c r="A38" s="18"/>
      <c r="B38" s="18" t="s">
        <v>317</v>
      </c>
      <c r="C38" s="18" t="s">
        <v>211</v>
      </c>
      <c r="D38" s="18" t="s">
        <v>228</v>
      </c>
      <c r="E38" s="18"/>
      <c r="F38" s="18"/>
      <c r="G38" s="18"/>
      <c r="H38" s="18"/>
      <c r="I38" s="18"/>
      <c r="J38" s="18"/>
      <c r="K38" s="18"/>
      <c r="L38" s="18"/>
      <c r="M38" s="18"/>
      <c r="N38" s="18"/>
      <c r="O38" s="18"/>
      <c r="P38" s="18"/>
      <c r="Q38" s="18"/>
      <c r="R38" s="18"/>
      <c r="S38" s="18"/>
      <c r="T38" s="18"/>
      <c r="U38" s="18"/>
      <c r="V38" s="18"/>
      <c r="W38" s="18"/>
      <c r="X38" s="18"/>
      <c r="Y38" s="18">
        <f>4353760/1000</f>
        <v>4353.76</v>
      </c>
      <c r="Z38" s="18">
        <f>994400/1000</f>
        <v>994.4</v>
      </c>
      <c r="AA38" s="18">
        <f>40259690/1000</f>
        <v>40259.69</v>
      </c>
      <c r="AB38" s="18">
        <f>214200/1000</f>
        <v>214.2</v>
      </c>
      <c r="AC38" s="18"/>
      <c r="AD38" s="18"/>
      <c r="AE38" s="18"/>
      <c r="AF38" s="18"/>
      <c r="AG38" s="18"/>
      <c r="AH38" s="18"/>
      <c r="AI38" s="18"/>
      <c r="AJ38" s="18"/>
      <c r="AK38" s="18"/>
      <c r="AL38" s="18"/>
      <c r="AM38" s="18"/>
      <c r="AN38" s="18"/>
      <c r="AO38" s="14">
        <f>AN38*2.14133</f>
        <v>0</v>
      </c>
      <c r="AP38" s="18"/>
      <c r="AQ38" s="18"/>
      <c r="AR38" s="18"/>
      <c r="AS38" s="18"/>
      <c r="AT38" s="18">
        <f>54180/1000</f>
        <v>54.18</v>
      </c>
      <c r="AU38" s="18"/>
      <c r="AV38" s="18">
        <f>418600/1000</f>
        <v>418.6</v>
      </c>
      <c r="AW38" s="18">
        <f>24340/1000</f>
        <v>24.34</v>
      </c>
      <c r="AX38" s="18"/>
      <c r="AY38" s="18"/>
      <c r="AZ38" s="18"/>
      <c r="BA38" s="18"/>
      <c r="BB38" s="18"/>
      <c r="BC38" s="18"/>
      <c r="BD38" s="18"/>
      <c r="BE38" s="18"/>
      <c r="BF38" s="18"/>
      <c r="BG38" s="18"/>
      <c r="BH38" s="18"/>
      <c r="BI38" s="18"/>
      <c r="BJ38" s="18"/>
      <c r="BK38" s="18"/>
      <c r="BL38" s="18"/>
      <c r="BM38" s="18"/>
      <c r="BN38" s="18"/>
      <c r="BO38" s="18"/>
      <c r="BP38" s="18"/>
      <c r="BQ38" s="18"/>
      <c r="BR38" s="18"/>
      <c r="BS38" s="18"/>
      <c r="BT38" s="18"/>
      <c r="BU38" s="18"/>
      <c r="BV38" s="18"/>
      <c r="BW38" s="18"/>
      <c r="BX38" s="18"/>
      <c r="BY38" s="18"/>
      <c r="BZ38" s="18"/>
      <c r="CA38" s="18"/>
      <c r="CB38" s="18"/>
      <c r="CC38" s="18"/>
      <c r="CD38" s="18"/>
      <c r="CE38" s="18"/>
      <c r="CF38" s="18"/>
      <c r="CG38" s="58" t="s">
        <v>354</v>
      </c>
      <c r="CH38" s="18" t="s">
        <v>261</v>
      </c>
      <c r="CI38" s="68"/>
      <c r="CJ38" s="68"/>
    </row>
    <row r="39" spans="1:88" x14ac:dyDescent="0.3">
      <c r="A39" s="18" t="s">
        <v>190</v>
      </c>
      <c r="B39" s="14" t="s">
        <v>316</v>
      </c>
      <c r="C39" s="18" t="s">
        <v>202</v>
      </c>
      <c r="D39" s="18" t="s">
        <v>229</v>
      </c>
      <c r="E39" s="18"/>
      <c r="F39" s="18"/>
      <c r="G39" s="18"/>
      <c r="H39" s="18"/>
      <c r="I39" s="18"/>
      <c r="J39" s="18"/>
      <c r="K39" s="18"/>
      <c r="L39" s="18"/>
      <c r="M39" s="18"/>
      <c r="N39" s="18"/>
      <c r="O39" s="18"/>
      <c r="P39" s="18"/>
      <c r="Q39" s="18"/>
      <c r="R39" s="18"/>
      <c r="S39" s="18"/>
      <c r="T39" s="18"/>
      <c r="U39" s="18"/>
      <c r="V39" s="18"/>
      <c r="W39" s="18"/>
      <c r="X39" s="18"/>
      <c r="Y39" s="18">
        <v>5219.76</v>
      </c>
      <c r="Z39" s="18">
        <v>1089.8</v>
      </c>
      <c r="AA39" s="18">
        <v>46339.69</v>
      </c>
      <c r="AB39" s="18">
        <v>276.39999999999998</v>
      </c>
      <c r="AC39" s="18"/>
      <c r="AD39" s="18"/>
      <c r="AE39" s="18"/>
      <c r="AF39" s="18"/>
      <c r="AG39" s="18"/>
      <c r="AH39" s="18"/>
      <c r="AI39" s="18"/>
      <c r="AJ39" s="18"/>
      <c r="AK39" s="18"/>
      <c r="AL39" s="18"/>
      <c r="AM39" s="18"/>
      <c r="AN39" s="18"/>
      <c r="AO39" s="14">
        <f t="shared" si="0"/>
        <v>0</v>
      </c>
      <c r="AP39" s="18"/>
      <c r="AQ39" s="18"/>
      <c r="AR39" s="18"/>
      <c r="AS39" s="18"/>
      <c r="AT39" s="18">
        <v>94.92</v>
      </c>
      <c r="AU39" s="18"/>
      <c r="AV39" s="18">
        <v>444.6</v>
      </c>
      <c r="AW39" s="18">
        <v>7.2649999999999997</v>
      </c>
      <c r="AX39" s="18"/>
      <c r="AY39" s="18"/>
      <c r="AZ39" s="18"/>
      <c r="BA39" s="18"/>
      <c r="BB39" s="18"/>
      <c r="BC39" s="18"/>
      <c r="BD39" s="18"/>
      <c r="BE39" s="18"/>
      <c r="BF39" s="18"/>
      <c r="BG39" s="18"/>
      <c r="BH39" s="18"/>
      <c r="BI39" s="18"/>
      <c r="BJ39" s="18"/>
      <c r="BK39" s="18"/>
      <c r="BL39" s="18"/>
      <c r="BM39" s="18"/>
      <c r="BN39" s="18"/>
      <c r="BO39" s="18"/>
      <c r="BP39" s="18"/>
      <c r="BQ39" s="18"/>
      <c r="BR39" s="18"/>
      <c r="BS39" s="18"/>
      <c r="BT39" s="18"/>
      <c r="BU39" s="18"/>
      <c r="BV39" s="18"/>
      <c r="BW39" s="18"/>
      <c r="BX39" s="18"/>
      <c r="BY39" s="18"/>
      <c r="BZ39" s="18"/>
      <c r="CA39" s="18"/>
      <c r="CB39" s="18"/>
      <c r="CC39" s="18"/>
      <c r="CD39" s="18"/>
      <c r="CE39" s="18"/>
      <c r="CF39" s="18"/>
      <c r="CG39" s="58" t="s">
        <v>354</v>
      </c>
      <c r="CH39" s="18" t="s">
        <v>261</v>
      </c>
      <c r="CI39" s="68"/>
      <c r="CJ39" s="68"/>
    </row>
    <row r="40" spans="1:88" x14ac:dyDescent="0.3">
      <c r="A40" s="18" t="s">
        <v>199</v>
      </c>
      <c r="B40" s="14" t="s">
        <v>318</v>
      </c>
      <c r="C40" s="18" t="s">
        <v>201</v>
      </c>
      <c r="D40" s="18" t="s">
        <v>229</v>
      </c>
      <c r="E40" s="18"/>
      <c r="F40" s="18"/>
      <c r="G40" s="18"/>
      <c r="H40" s="18"/>
      <c r="I40" s="18"/>
      <c r="J40" s="18"/>
      <c r="K40" s="18"/>
      <c r="L40" s="18"/>
      <c r="M40" s="18"/>
      <c r="N40" s="18"/>
      <c r="O40" s="18"/>
      <c r="P40" s="18"/>
      <c r="Q40" s="18"/>
      <c r="R40" s="18">
        <v>6</v>
      </c>
      <c r="S40" s="18"/>
      <c r="T40" s="18"/>
      <c r="U40" s="18"/>
      <c r="V40" s="18"/>
      <c r="W40" s="18"/>
      <c r="X40" s="18"/>
      <c r="Y40" s="18">
        <v>5181</v>
      </c>
      <c r="Z40" s="18">
        <v>1039</v>
      </c>
      <c r="AA40" s="18">
        <v>45840</v>
      </c>
      <c r="AB40" s="18">
        <v>264.3</v>
      </c>
      <c r="AC40" s="18"/>
      <c r="AD40" s="18">
        <v>84500</v>
      </c>
      <c r="AE40" s="18">
        <v>0.03</v>
      </c>
      <c r="AF40" s="18"/>
      <c r="AG40" s="18"/>
      <c r="AH40" s="18">
        <v>175</v>
      </c>
      <c r="AI40" s="18">
        <v>200</v>
      </c>
      <c r="AJ40" s="18"/>
      <c r="AK40" s="18"/>
      <c r="AL40" s="18"/>
      <c r="AM40" s="18"/>
      <c r="AN40" s="18">
        <v>5.3</v>
      </c>
      <c r="AO40" s="14">
        <f t="shared" si="0"/>
        <v>11.348996</v>
      </c>
      <c r="AP40" s="18"/>
      <c r="AQ40" s="18"/>
      <c r="AR40" s="18"/>
      <c r="AS40" s="18"/>
      <c r="AT40" s="18">
        <v>102.5</v>
      </c>
      <c r="AU40" s="18"/>
      <c r="AV40" s="18">
        <v>429.4</v>
      </c>
      <c r="AW40" s="18">
        <v>7.8650000000000002</v>
      </c>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c r="BW40" s="18"/>
      <c r="BX40" s="18"/>
      <c r="BY40" s="18"/>
      <c r="BZ40" s="18"/>
      <c r="CA40" s="18"/>
      <c r="CB40" s="18"/>
      <c r="CC40" s="18"/>
      <c r="CD40" s="18"/>
      <c r="CE40" s="18"/>
      <c r="CF40" s="18"/>
      <c r="CG40" s="58" t="s">
        <v>354</v>
      </c>
      <c r="CH40" s="18" t="s">
        <v>260</v>
      </c>
      <c r="CI40" s="68"/>
      <c r="CJ40" s="68"/>
    </row>
    <row r="41" spans="1:88" x14ac:dyDescent="0.3">
      <c r="A41" s="18"/>
      <c r="B41" s="14" t="s">
        <v>312</v>
      </c>
      <c r="C41" s="18" t="s">
        <v>201</v>
      </c>
      <c r="D41" s="18" t="s">
        <v>230</v>
      </c>
      <c r="E41" s="18"/>
      <c r="F41" s="18"/>
      <c r="G41" s="18"/>
      <c r="H41" s="18"/>
      <c r="I41" s="18"/>
      <c r="J41" s="18"/>
      <c r="K41" s="18"/>
      <c r="L41" s="18"/>
      <c r="M41" s="18"/>
      <c r="N41" s="18"/>
      <c r="O41" s="18"/>
      <c r="P41" s="18"/>
      <c r="Q41" s="18"/>
      <c r="R41" s="18"/>
      <c r="S41" s="18"/>
      <c r="T41" s="18"/>
      <c r="U41" s="18"/>
      <c r="V41" s="18"/>
      <c r="W41" s="18"/>
      <c r="X41" s="18"/>
      <c r="Y41" s="18" t="s">
        <v>242</v>
      </c>
      <c r="Z41" s="18">
        <v>894</v>
      </c>
      <c r="AA41" s="18" t="s">
        <v>240</v>
      </c>
      <c r="AB41" s="18">
        <v>421</v>
      </c>
      <c r="AC41" s="18"/>
      <c r="AD41" s="18" t="s">
        <v>249</v>
      </c>
      <c r="AE41" s="18"/>
      <c r="AF41" s="18"/>
      <c r="AG41" s="18"/>
      <c r="AH41" s="18">
        <v>166</v>
      </c>
      <c r="AI41" s="18">
        <v>189</v>
      </c>
      <c r="AJ41" s="18"/>
      <c r="AK41" s="18"/>
      <c r="AL41" s="18"/>
      <c r="AM41" s="18"/>
      <c r="AN41" s="18" t="s">
        <v>247</v>
      </c>
      <c r="AO41" s="14" t="e">
        <f t="shared" si="0"/>
        <v>#VALUE!</v>
      </c>
      <c r="AP41" s="18"/>
      <c r="AQ41" s="18"/>
      <c r="AR41" s="18"/>
      <c r="AS41" s="18"/>
      <c r="AT41" s="18" t="s">
        <v>245</v>
      </c>
      <c r="AU41" s="18"/>
      <c r="AV41" s="18">
        <v>399</v>
      </c>
      <c r="AW41" s="18">
        <v>8.5280000000000005</v>
      </c>
      <c r="AX41" s="18"/>
      <c r="AY41" s="18"/>
      <c r="AZ41" s="18"/>
      <c r="BA41" s="18"/>
      <c r="BB41" s="18"/>
      <c r="BC41" s="18"/>
      <c r="BD41" s="18"/>
      <c r="BE41" s="18"/>
      <c r="BF41" s="18">
        <v>1.15E-2</v>
      </c>
      <c r="BG41" s="18"/>
      <c r="BH41" s="18"/>
      <c r="BI41" s="18"/>
      <c r="BJ41" s="18">
        <v>6.87E-4</v>
      </c>
      <c r="BK41" s="18"/>
      <c r="BL41" s="18"/>
      <c r="BM41" s="18"/>
      <c r="BN41" s="18"/>
      <c r="BO41" s="18"/>
      <c r="BP41" s="18"/>
      <c r="BQ41" s="18"/>
      <c r="BR41" s="18"/>
      <c r="BS41" s="18"/>
      <c r="BT41" s="18"/>
      <c r="BU41" s="18"/>
      <c r="BV41" s="18"/>
      <c r="BW41" s="18"/>
      <c r="BX41" s="18"/>
      <c r="BY41" s="18"/>
      <c r="BZ41" s="18"/>
      <c r="CA41" s="18"/>
      <c r="CB41" s="18"/>
      <c r="CC41" s="18"/>
      <c r="CD41" s="18"/>
      <c r="CE41" s="18"/>
      <c r="CF41" s="18"/>
      <c r="CG41" s="58" t="s">
        <v>354</v>
      </c>
      <c r="CH41" s="18"/>
      <c r="CI41" s="68"/>
      <c r="CJ41" s="68"/>
    </row>
    <row r="42" spans="1:88" x14ac:dyDescent="0.3">
      <c r="A42" s="18" t="s">
        <v>269</v>
      </c>
      <c r="B42" s="14" t="s">
        <v>313</v>
      </c>
      <c r="C42" s="18" t="s">
        <v>211</v>
      </c>
      <c r="D42" s="18" t="s">
        <v>227</v>
      </c>
      <c r="E42" s="18"/>
      <c r="F42" s="18"/>
      <c r="G42" s="18"/>
      <c r="H42" s="18"/>
      <c r="I42" s="18"/>
      <c r="J42" s="18"/>
      <c r="K42" s="18"/>
      <c r="L42" s="18"/>
      <c r="M42" s="18"/>
      <c r="N42" s="18"/>
      <c r="O42" s="18"/>
      <c r="P42" s="18"/>
      <c r="Q42" s="18"/>
      <c r="R42" s="18">
        <v>6.5</v>
      </c>
      <c r="S42" s="18"/>
      <c r="T42" s="18"/>
      <c r="U42" s="18"/>
      <c r="V42" s="18"/>
      <c r="W42" s="18"/>
      <c r="X42" s="18"/>
      <c r="Y42" s="18">
        <v>4699</v>
      </c>
      <c r="Z42" s="18">
        <v>1068</v>
      </c>
      <c r="AA42" s="18">
        <v>44370</v>
      </c>
      <c r="AB42" s="18">
        <v>271.7</v>
      </c>
      <c r="AC42" s="18"/>
      <c r="AD42" s="18">
        <v>77700</v>
      </c>
      <c r="AE42" s="18">
        <v>0.22</v>
      </c>
      <c r="AF42" s="18"/>
      <c r="AG42" s="18"/>
      <c r="AH42" s="18">
        <v>200</v>
      </c>
      <c r="AI42" s="18">
        <v>59</v>
      </c>
      <c r="AJ42" s="18"/>
      <c r="AK42" s="18"/>
      <c r="AL42" s="18"/>
      <c r="AM42" s="18"/>
      <c r="AN42" s="18">
        <v>10.9</v>
      </c>
      <c r="AO42" s="14">
        <f t="shared" si="0"/>
        <v>23.340388000000001</v>
      </c>
      <c r="AP42" s="18"/>
      <c r="AQ42" s="18"/>
      <c r="AR42" s="18"/>
      <c r="AS42" s="18"/>
      <c r="AT42" s="18">
        <v>53.35</v>
      </c>
      <c r="AU42" s="18"/>
      <c r="AV42" s="18">
        <v>429.2</v>
      </c>
      <c r="AW42" s="18">
        <v>25.36</v>
      </c>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58" t="s">
        <v>354</v>
      </c>
      <c r="CH42" s="18" t="s">
        <v>260</v>
      </c>
      <c r="CI42" s="68"/>
      <c r="CJ42" s="68"/>
    </row>
    <row r="43" spans="1:88" x14ac:dyDescent="0.3">
      <c r="A43" s="14" t="s">
        <v>270</v>
      </c>
      <c r="B43" s="14" t="s">
        <v>319</v>
      </c>
      <c r="C43" s="18" t="s">
        <v>212</v>
      </c>
      <c r="D43" s="18" t="s">
        <v>228</v>
      </c>
      <c r="E43" s="18"/>
      <c r="F43" s="18"/>
      <c r="G43" s="18"/>
      <c r="H43" s="18"/>
      <c r="I43" s="18"/>
      <c r="J43" s="18"/>
      <c r="K43" s="18"/>
      <c r="L43" s="18"/>
      <c r="M43" s="18"/>
      <c r="N43" s="18"/>
      <c r="O43" s="18"/>
      <c r="P43" s="18"/>
      <c r="Q43" s="18"/>
      <c r="R43" s="18">
        <v>6.2</v>
      </c>
      <c r="S43" s="18"/>
      <c r="T43" s="18"/>
      <c r="U43" s="18"/>
      <c r="V43" s="18"/>
      <c r="W43" s="18"/>
      <c r="X43" s="18"/>
      <c r="Y43" s="18">
        <v>4646</v>
      </c>
      <c r="Z43" s="18">
        <v>1055</v>
      </c>
      <c r="AA43" s="18">
        <v>43830</v>
      </c>
      <c r="AB43" s="18">
        <v>259.10000000000002</v>
      </c>
      <c r="AC43" s="18"/>
      <c r="AD43" s="18">
        <v>75500</v>
      </c>
      <c r="AE43" s="18">
        <v>0.13</v>
      </c>
      <c r="AF43" s="18"/>
      <c r="AG43" s="18"/>
      <c r="AH43" s="18">
        <v>195</v>
      </c>
      <c r="AI43" s="18">
        <v>49</v>
      </c>
      <c r="AJ43" s="18"/>
      <c r="AK43" s="18"/>
      <c r="AL43" s="18"/>
      <c r="AM43" s="18"/>
      <c r="AN43" s="18">
        <v>4.96</v>
      </c>
      <c r="AO43" s="14">
        <f t="shared" si="0"/>
        <v>10.6209472</v>
      </c>
      <c r="AP43" s="18"/>
      <c r="AQ43" s="18"/>
      <c r="AR43" s="18"/>
      <c r="AS43" s="18"/>
      <c r="AT43" s="18">
        <v>59.63</v>
      </c>
      <c r="AU43" s="18"/>
      <c r="AV43" s="18">
        <v>424.2</v>
      </c>
      <c r="AW43" s="18">
        <v>23.91</v>
      </c>
      <c r="AX43" s="18"/>
      <c r="AY43" s="18"/>
      <c r="AZ43" s="18"/>
      <c r="BA43" s="18"/>
      <c r="BB43" s="18"/>
      <c r="BC43" s="18"/>
      <c r="BD43" s="18"/>
      <c r="BE43" s="18"/>
      <c r="BF43" s="18"/>
      <c r="BG43" s="18"/>
      <c r="BH43" s="18"/>
      <c r="BI43" s="18"/>
      <c r="BJ43" s="18"/>
      <c r="BK43" s="18"/>
      <c r="BL43" s="18"/>
      <c r="BM43" s="18"/>
      <c r="BN43" s="18"/>
      <c r="BO43" s="18"/>
      <c r="BP43" s="18"/>
      <c r="BQ43" s="18"/>
      <c r="BR43" s="18"/>
      <c r="BS43" s="18"/>
      <c r="BT43" s="18"/>
      <c r="BU43" s="18"/>
      <c r="BV43" s="18"/>
      <c r="BW43" s="18"/>
      <c r="BX43" s="18"/>
      <c r="BY43" s="18"/>
      <c r="BZ43" s="18"/>
      <c r="CA43" s="18"/>
      <c r="CB43" s="18"/>
      <c r="CC43" s="18"/>
      <c r="CD43" s="18"/>
      <c r="CE43" s="18"/>
      <c r="CF43" s="18"/>
      <c r="CG43" s="58" t="s">
        <v>354</v>
      </c>
      <c r="CH43" s="18" t="s">
        <v>260</v>
      </c>
      <c r="CI43" s="68"/>
      <c r="CJ43" s="68"/>
    </row>
    <row r="44" spans="1:88" x14ac:dyDescent="0.3">
      <c r="A44" s="14" t="s">
        <v>271</v>
      </c>
      <c r="B44" s="14" t="s">
        <v>295</v>
      </c>
      <c r="C44" s="18" t="s">
        <v>213</v>
      </c>
      <c r="D44" s="18"/>
      <c r="E44" s="18"/>
      <c r="F44" s="18"/>
      <c r="G44" s="18"/>
      <c r="H44" s="18"/>
      <c r="I44" s="18"/>
      <c r="J44" s="18"/>
      <c r="K44" s="18"/>
      <c r="L44" s="18"/>
      <c r="M44" s="18"/>
      <c r="N44" s="18"/>
      <c r="O44" s="18"/>
      <c r="P44" s="18"/>
      <c r="Q44" s="18"/>
      <c r="R44" s="18"/>
      <c r="S44" s="18"/>
      <c r="T44" s="18"/>
      <c r="U44" s="18"/>
      <c r="V44" s="18"/>
      <c r="W44" s="18"/>
      <c r="X44" s="18"/>
      <c r="Y44" s="18">
        <v>0.16300000000000001</v>
      </c>
      <c r="Z44" s="18">
        <v>7.1000000000000004E-3</v>
      </c>
      <c r="AA44" s="18">
        <v>1.42</v>
      </c>
      <c r="AB44" s="18">
        <v>9.1999999999999998E-3</v>
      </c>
      <c r="AC44" s="18"/>
      <c r="AD44" s="18">
        <v>1.82E-3</v>
      </c>
      <c r="AE44" s="18"/>
      <c r="AF44" s="18"/>
      <c r="AG44" s="18"/>
      <c r="AH44" s="18">
        <v>9.6500000000000004E-4</v>
      </c>
      <c r="AI44" s="18">
        <v>1.57E-3</v>
      </c>
      <c r="AJ44" s="18"/>
      <c r="AK44" s="18"/>
      <c r="AL44" s="18"/>
      <c r="AM44" s="18"/>
      <c r="AN44" s="18"/>
      <c r="AO44" s="14">
        <f t="shared" si="0"/>
        <v>0</v>
      </c>
      <c r="AP44" s="18"/>
      <c r="AQ44" s="18"/>
      <c r="AR44" s="18"/>
      <c r="AS44" s="18"/>
      <c r="AT44" s="18"/>
      <c r="AU44" s="18"/>
      <c r="AV44" s="18">
        <v>4.1200000000000004E-3</v>
      </c>
      <c r="AW44" s="18"/>
      <c r="AX44" s="18"/>
      <c r="AY44" s="18"/>
      <c r="AZ44" s="18"/>
      <c r="BA44" s="18"/>
      <c r="BB44" s="18"/>
      <c r="BC44" s="18"/>
      <c r="BD44" s="18"/>
      <c r="BE44" s="18"/>
      <c r="BF44" s="18"/>
      <c r="BG44" s="18"/>
      <c r="BH44" s="18"/>
      <c r="BI44" s="18"/>
      <c r="BJ44" s="18"/>
      <c r="BK44" s="18"/>
      <c r="BL44" s="18"/>
      <c r="BM44" s="18"/>
      <c r="BN44" s="18"/>
      <c r="BO44" s="18"/>
      <c r="BP44" s="18"/>
      <c r="BQ44" s="18"/>
      <c r="BR44" s="18"/>
      <c r="BS44" s="18"/>
      <c r="BT44" s="18"/>
      <c r="BU44" s="18"/>
      <c r="BV44" s="18"/>
      <c r="BW44" s="18"/>
      <c r="BX44" s="18"/>
      <c r="BY44" s="18"/>
      <c r="BZ44" s="18"/>
      <c r="CA44" s="18"/>
      <c r="CB44" s="18"/>
      <c r="CC44" s="18"/>
      <c r="CD44" s="18"/>
      <c r="CE44" s="18"/>
      <c r="CF44" s="18"/>
      <c r="CG44" s="58" t="s">
        <v>354</v>
      </c>
      <c r="CH44" s="18"/>
      <c r="CI44" s="68"/>
      <c r="CJ44" s="68"/>
    </row>
    <row r="45" spans="1:88" x14ac:dyDescent="0.3">
      <c r="A45" s="18"/>
      <c r="B45" s="18" t="s">
        <v>320</v>
      </c>
      <c r="C45" s="18" t="s">
        <v>213</v>
      </c>
      <c r="D45" s="18" t="s">
        <v>231</v>
      </c>
      <c r="E45" s="18"/>
      <c r="F45" s="18"/>
      <c r="G45" s="18"/>
      <c r="H45" s="18"/>
      <c r="I45" s="18"/>
      <c r="J45" s="18"/>
      <c r="K45" s="18"/>
      <c r="L45" s="18"/>
      <c r="M45" s="18"/>
      <c r="N45" s="18"/>
      <c r="O45" s="18"/>
      <c r="P45" s="18"/>
      <c r="Q45" s="18"/>
      <c r="R45" s="18">
        <v>6.44</v>
      </c>
      <c r="S45" s="18"/>
      <c r="T45" s="18"/>
      <c r="U45" s="18"/>
      <c r="V45" s="18" t="s">
        <v>256</v>
      </c>
      <c r="W45" s="18"/>
      <c r="X45" s="18"/>
      <c r="Y45" s="18">
        <v>4370</v>
      </c>
      <c r="Z45" s="18">
        <v>933</v>
      </c>
      <c r="AA45" s="18">
        <v>32700.000000000004</v>
      </c>
      <c r="AB45" s="18">
        <v>190</v>
      </c>
      <c r="AC45" s="18"/>
      <c r="AD45" s="18">
        <v>61330</v>
      </c>
      <c r="AE45" s="18"/>
      <c r="AF45" s="18"/>
      <c r="AG45" s="18"/>
      <c r="AH45" s="18">
        <v>176</v>
      </c>
      <c r="AI45" s="18">
        <v>155</v>
      </c>
      <c r="AJ45" s="18"/>
      <c r="AK45" s="18"/>
      <c r="AL45" s="18"/>
      <c r="AM45" s="18"/>
      <c r="AN45" s="18">
        <v>22</v>
      </c>
      <c r="AO45" s="14">
        <f t="shared" si="0"/>
        <v>47.10904</v>
      </c>
      <c r="AP45" s="18"/>
      <c r="AQ45" s="18"/>
      <c r="AR45" s="18"/>
      <c r="AS45" s="18"/>
      <c r="AT45" s="18">
        <v>24.5</v>
      </c>
      <c r="AU45" s="18"/>
      <c r="AV45" s="18">
        <v>363</v>
      </c>
      <c r="AW45" s="18"/>
      <c r="AX45" s="18"/>
      <c r="AY45" s="18"/>
      <c r="AZ45" s="18"/>
      <c r="BA45" s="18"/>
      <c r="BB45" s="18"/>
      <c r="BC45" s="18"/>
      <c r="BD45" s="18"/>
      <c r="BE45" s="18"/>
      <c r="BF45" s="18"/>
      <c r="BG45" s="18"/>
      <c r="BH45" s="18"/>
      <c r="BI45" s="18"/>
      <c r="BJ45" s="18"/>
      <c r="BK45" s="18"/>
      <c r="BL45" s="18"/>
      <c r="BM45" s="18"/>
      <c r="BN45" s="18"/>
      <c r="BO45" s="18"/>
      <c r="BP45" s="18"/>
      <c r="BQ45" s="18"/>
      <c r="BR45" s="18"/>
      <c r="BS45" s="18"/>
      <c r="BT45" s="18"/>
      <c r="BU45" s="18"/>
      <c r="BV45" s="18"/>
      <c r="BW45" s="18"/>
      <c r="BX45" s="18"/>
      <c r="BY45" s="18"/>
      <c r="BZ45" s="18"/>
      <c r="CA45" s="18"/>
      <c r="CB45" s="18"/>
      <c r="CC45" s="18"/>
      <c r="CD45" s="18"/>
      <c r="CE45" s="18"/>
      <c r="CF45" s="18"/>
      <c r="CG45" s="58" t="s">
        <v>354</v>
      </c>
      <c r="CH45" s="18"/>
      <c r="CI45" s="68"/>
      <c r="CJ45" s="68"/>
    </row>
    <row r="46" spans="1:88" x14ac:dyDescent="0.3">
      <c r="A46" s="14" t="s">
        <v>272</v>
      </c>
      <c r="B46" s="14" t="s">
        <v>296</v>
      </c>
      <c r="C46" s="18" t="s">
        <v>214</v>
      </c>
      <c r="D46" s="18" t="s">
        <v>232</v>
      </c>
      <c r="E46" s="18"/>
      <c r="F46" s="18"/>
      <c r="G46" s="18"/>
      <c r="H46" s="18"/>
      <c r="I46" s="18"/>
      <c r="J46" s="18"/>
      <c r="K46" s="18"/>
      <c r="L46" s="18"/>
      <c r="M46" s="18"/>
      <c r="N46" s="18"/>
      <c r="O46" s="18"/>
      <c r="P46" s="18"/>
      <c r="Q46" s="18"/>
      <c r="R46" s="18">
        <v>6.4</v>
      </c>
      <c r="S46" s="18"/>
      <c r="T46" s="18"/>
      <c r="U46" s="18"/>
      <c r="V46" s="18"/>
      <c r="W46" s="18"/>
      <c r="X46" s="18"/>
      <c r="Y46" s="18">
        <v>3631000</v>
      </c>
      <c r="Z46" s="18">
        <v>1052000</v>
      </c>
      <c r="AA46" s="18">
        <v>34280000</v>
      </c>
      <c r="AB46" s="18">
        <v>168900</v>
      </c>
      <c r="AC46" s="18"/>
      <c r="AD46" s="18">
        <v>62900</v>
      </c>
      <c r="AE46" s="18">
        <v>0.1</v>
      </c>
      <c r="AF46" s="18"/>
      <c r="AG46" s="18"/>
      <c r="AH46" s="18">
        <v>165</v>
      </c>
      <c r="AI46" s="18" t="s">
        <v>250</v>
      </c>
      <c r="AJ46" s="18"/>
      <c r="AK46" s="18"/>
      <c r="AL46" s="18"/>
      <c r="AM46" s="18"/>
      <c r="AN46" s="18">
        <v>10.3</v>
      </c>
      <c r="AO46" s="14">
        <f t="shared" si="0"/>
        <v>22.055596000000001</v>
      </c>
      <c r="AP46" s="18"/>
      <c r="AQ46" s="18"/>
      <c r="AR46" s="18"/>
      <c r="AS46" s="18"/>
      <c r="AT46" s="18">
        <v>41630</v>
      </c>
      <c r="AU46" s="18"/>
      <c r="AV46" s="18">
        <v>402200</v>
      </c>
      <c r="AW46" s="18">
        <v>27940</v>
      </c>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58" t="s">
        <v>354</v>
      </c>
      <c r="CH46" s="18" t="s">
        <v>260</v>
      </c>
      <c r="CI46" s="68"/>
      <c r="CJ46" s="68"/>
    </row>
    <row r="47" spans="1:88" x14ac:dyDescent="0.3">
      <c r="A47" s="18"/>
      <c r="B47" s="18" t="s">
        <v>321</v>
      </c>
      <c r="C47" s="18" t="s">
        <v>214</v>
      </c>
      <c r="D47" s="18" t="s">
        <v>233</v>
      </c>
      <c r="E47" s="18"/>
      <c r="F47" s="18"/>
      <c r="G47" s="18"/>
      <c r="H47" s="18"/>
      <c r="I47" s="18"/>
      <c r="J47" s="18"/>
      <c r="K47" s="18"/>
      <c r="L47" s="18"/>
      <c r="M47" s="18"/>
      <c r="N47" s="18"/>
      <c r="O47" s="18"/>
      <c r="P47" s="18"/>
      <c r="Q47" s="18"/>
      <c r="R47" s="18">
        <v>6.25</v>
      </c>
      <c r="S47" s="18"/>
      <c r="T47" s="18"/>
      <c r="U47" s="18"/>
      <c r="V47" s="18" t="s">
        <v>257</v>
      </c>
      <c r="W47" s="18"/>
      <c r="X47" s="18"/>
      <c r="Y47" s="18">
        <v>4366</v>
      </c>
      <c r="Z47" s="18">
        <v>935</v>
      </c>
      <c r="AA47" s="18">
        <v>33000</v>
      </c>
      <c r="AB47" s="18">
        <v>192</v>
      </c>
      <c r="AC47" s="18"/>
      <c r="AD47" s="18">
        <v>61685</v>
      </c>
      <c r="AE47" s="18"/>
      <c r="AF47" s="18"/>
      <c r="AG47" s="18"/>
      <c r="AH47" s="18">
        <v>183</v>
      </c>
      <c r="AI47" s="18">
        <v>175</v>
      </c>
      <c r="AJ47" s="18"/>
      <c r="AK47" s="18"/>
      <c r="AL47" s="18"/>
      <c r="AM47" s="18"/>
      <c r="AN47" s="18">
        <v>22.9</v>
      </c>
      <c r="AO47" s="14">
        <f t="shared" si="0"/>
        <v>49.036227999999994</v>
      </c>
      <c r="AP47" s="18"/>
      <c r="AQ47" s="18"/>
      <c r="AR47" s="18"/>
      <c r="AS47" s="18"/>
      <c r="AT47" s="18">
        <v>27.25</v>
      </c>
      <c r="AU47" s="18"/>
      <c r="AV47" s="18">
        <v>364</v>
      </c>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c r="BW47" s="18"/>
      <c r="BX47" s="18"/>
      <c r="BY47" s="18"/>
      <c r="BZ47" s="18"/>
      <c r="CA47" s="18"/>
      <c r="CB47" s="18"/>
      <c r="CC47" s="18"/>
      <c r="CD47" s="18"/>
      <c r="CE47" s="18"/>
      <c r="CF47" s="18"/>
      <c r="CG47" s="58" t="s">
        <v>354</v>
      </c>
      <c r="CH47" s="18"/>
      <c r="CI47" s="68"/>
      <c r="CJ47" s="68"/>
    </row>
    <row r="48" spans="1:88" x14ac:dyDescent="0.3">
      <c r="A48" s="14" t="s">
        <v>273</v>
      </c>
      <c r="B48" s="14" t="s">
        <v>297</v>
      </c>
      <c r="C48" s="18" t="s">
        <v>215</v>
      </c>
      <c r="D48" s="18" t="s">
        <v>234</v>
      </c>
      <c r="E48" s="18"/>
      <c r="F48" s="18"/>
      <c r="G48" s="18"/>
      <c r="H48" s="18"/>
      <c r="I48" s="18"/>
      <c r="J48" s="18"/>
      <c r="K48" s="18"/>
      <c r="L48" s="18"/>
      <c r="M48" s="18"/>
      <c r="N48" s="18"/>
      <c r="O48" s="18"/>
      <c r="P48" s="18"/>
      <c r="Q48" s="18"/>
      <c r="R48" s="18">
        <v>6.1</v>
      </c>
      <c r="S48" s="18"/>
      <c r="T48" s="18"/>
      <c r="U48" s="18"/>
      <c r="V48" s="18" t="s">
        <v>258</v>
      </c>
      <c r="W48" s="18"/>
      <c r="X48" s="18"/>
      <c r="Y48" s="18">
        <v>4850</v>
      </c>
      <c r="Z48" s="18">
        <v>943</v>
      </c>
      <c r="AA48" s="18">
        <v>33600</v>
      </c>
      <c r="AB48" s="18">
        <v>224</v>
      </c>
      <c r="AC48" s="18"/>
      <c r="AD48" s="18">
        <v>66645</v>
      </c>
      <c r="AE48" s="18"/>
      <c r="AF48" s="18"/>
      <c r="AG48" s="18"/>
      <c r="AH48" s="18">
        <v>195</v>
      </c>
      <c r="AI48" s="18">
        <v>155</v>
      </c>
      <c r="AJ48" s="18"/>
      <c r="AK48" s="18"/>
      <c r="AL48" s="18"/>
      <c r="AM48" s="18"/>
      <c r="AN48" s="18">
        <v>24.8</v>
      </c>
      <c r="AO48" s="14">
        <f t="shared" si="0"/>
        <v>53.104735999999995</v>
      </c>
      <c r="AP48" s="18"/>
      <c r="AQ48" s="18"/>
      <c r="AR48" s="18"/>
      <c r="AS48" s="18"/>
      <c r="AT48" s="18">
        <v>34</v>
      </c>
      <c r="AU48" s="18"/>
      <c r="AV48" s="18">
        <v>370</v>
      </c>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c r="BW48" s="18"/>
      <c r="BX48" s="18"/>
      <c r="BY48" s="18"/>
      <c r="BZ48" s="18"/>
      <c r="CA48" s="18"/>
      <c r="CB48" s="18"/>
      <c r="CC48" s="18"/>
      <c r="CD48" s="18"/>
      <c r="CE48" s="18"/>
      <c r="CF48" s="18"/>
      <c r="CG48" s="58" t="s">
        <v>354</v>
      </c>
      <c r="CH48" s="18"/>
      <c r="CI48" s="68"/>
      <c r="CJ48" s="68"/>
    </row>
    <row r="49" spans="1:88" x14ac:dyDescent="0.3">
      <c r="A49" s="18"/>
      <c r="B49" s="18" t="s">
        <v>322</v>
      </c>
      <c r="C49" s="18" t="s">
        <v>215</v>
      </c>
      <c r="D49" s="18" t="s">
        <v>235</v>
      </c>
      <c r="E49" s="18"/>
      <c r="F49" s="18"/>
      <c r="G49" s="18"/>
      <c r="H49" s="18"/>
      <c r="I49" s="18"/>
      <c r="J49" s="18"/>
      <c r="K49" s="18"/>
      <c r="L49" s="18"/>
      <c r="M49" s="18"/>
      <c r="N49" s="18"/>
      <c r="O49" s="18"/>
      <c r="P49" s="18"/>
      <c r="Q49" s="18"/>
      <c r="R49" s="18"/>
      <c r="S49" s="18"/>
      <c r="T49" s="18"/>
      <c r="U49" s="18"/>
      <c r="V49" s="18"/>
      <c r="W49" s="18"/>
      <c r="X49" s="18"/>
      <c r="Y49" s="18">
        <v>4670</v>
      </c>
      <c r="Z49" s="18">
        <v>930</v>
      </c>
      <c r="AA49" s="18">
        <v>32700</v>
      </c>
      <c r="AB49" s="18">
        <v>199</v>
      </c>
      <c r="AC49" s="18"/>
      <c r="AD49" s="18">
        <v>64875</v>
      </c>
      <c r="AE49" s="18"/>
      <c r="AF49" s="18"/>
      <c r="AG49" s="18"/>
      <c r="AH49" s="18">
        <v>200</v>
      </c>
      <c r="AI49" s="18">
        <v>100</v>
      </c>
      <c r="AJ49" s="18"/>
      <c r="AK49" s="18"/>
      <c r="AL49" s="18"/>
      <c r="AM49" s="18"/>
      <c r="AN49" s="18">
        <v>62.5</v>
      </c>
      <c r="AO49" s="14">
        <f t="shared" si="0"/>
        <v>133.83249999999998</v>
      </c>
      <c r="AP49" s="18"/>
      <c r="AQ49" s="18"/>
      <c r="AR49" s="18"/>
      <c r="AS49" s="18"/>
      <c r="AT49" s="18"/>
      <c r="AU49" s="18"/>
      <c r="AV49" s="18">
        <v>348</v>
      </c>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58" t="s">
        <v>354</v>
      </c>
      <c r="CH49" s="18"/>
      <c r="CI49" s="68"/>
      <c r="CJ49" s="68"/>
    </row>
    <row r="50" spans="1:88" x14ac:dyDescent="0.3">
      <c r="A50" s="14" t="s">
        <v>274</v>
      </c>
      <c r="B50" s="14" t="s">
        <v>298</v>
      </c>
      <c r="C50" s="18" t="s">
        <v>216</v>
      </c>
      <c r="D50" s="18" t="s">
        <v>236</v>
      </c>
      <c r="E50" s="18"/>
      <c r="F50" s="18"/>
      <c r="G50" s="18"/>
      <c r="H50" s="18"/>
      <c r="I50" s="18"/>
      <c r="J50" s="18"/>
      <c r="K50" s="18"/>
      <c r="L50" s="18"/>
      <c r="M50" s="18"/>
      <c r="N50" s="18"/>
      <c r="O50" s="18"/>
      <c r="P50" s="18"/>
      <c r="Q50" s="18"/>
      <c r="R50" s="18"/>
      <c r="S50" s="18"/>
      <c r="T50" s="18"/>
      <c r="U50" s="18"/>
      <c r="V50" s="18"/>
      <c r="W50" s="18"/>
      <c r="X50" s="18"/>
      <c r="Y50" s="18">
        <v>3539.76</v>
      </c>
      <c r="Z50" s="18">
        <v>1047.8</v>
      </c>
      <c r="AA50" s="18">
        <v>33299.69</v>
      </c>
      <c r="AB50" s="18">
        <v>193.78</v>
      </c>
      <c r="AC50" s="18"/>
      <c r="AD50" s="18"/>
      <c r="AE50" s="18"/>
      <c r="AF50" s="18"/>
      <c r="AG50" s="18"/>
      <c r="AH50" s="18"/>
      <c r="AI50" s="18"/>
      <c r="AJ50" s="18"/>
      <c r="AK50" s="18"/>
      <c r="AL50" s="18"/>
      <c r="AM50" s="18"/>
      <c r="AN50" s="18"/>
      <c r="AO50" s="14">
        <f t="shared" si="0"/>
        <v>0</v>
      </c>
      <c r="AP50" s="18"/>
      <c r="AQ50" s="18"/>
      <c r="AR50" s="18"/>
      <c r="AS50" s="18"/>
      <c r="AT50" s="18">
        <v>42.04</v>
      </c>
      <c r="AU50" s="18"/>
      <c r="AV50" s="18">
        <v>407.6</v>
      </c>
      <c r="AW50" s="18">
        <v>28.16</v>
      </c>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58" t="s">
        <v>354</v>
      </c>
      <c r="CH50" s="18" t="s">
        <v>261</v>
      </c>
      <c r="CI50" s="68"/>
      <c r="CJ50" s="68"/>
    </row>
    <row r="51" spans="1:88" x14ac:dyDescent="0.3">
      <c r="A51" s="18"/>
      <c r="B51" s="14" t="s">
        <v>323</v>
      </c>
      <c r="C51" s="18" t="s">
        <v>216</v>
      </c>
      <c r="D51" s="18" t="s">
        <v>232</v>
      </c>
      <c r="E51" s="18"/>
      <c r="F51" s="18"/>
      <c r="G51" s="18"/>
      <c r="H51" s="18"/>
      <c r="I51" s="18"/>
      <c r="J51" s="18"/>
      <c r="K51" s="18"/>
      <c r="L51" s="18"/>
      <c r="M51" s="18"/>
      <c r="N51" s="18"/>
      <c r="O51" s="18"/>
      <c r="P51" s="18"/>
      <c r="Q51" s="18"/>
      <c r="R51" s="18"/>
      <c r="S51" s="18"/>
      <c r="T51" s="18"/>
      <c r="U51" s="18"/>
      <c r="V51" s="18"/>
      <c r="W51" s="18"/>
      <c r="X51" s="18"/>
      <c r="Y51" s="18">
        <v>3531.76</v>
      </c>
      <c r="Z51" s="18">
        <v>1046.2</v>
      </c>
      <c r="AA51" s="18">
        <v>33279.69</v>
      </c>
      <c r="AB51" s="18">
        <v>195.28</v>
      </c>
      <c r="AC51" s="18"/>
      <c r="AD51" s="18"/>
      <c r="AE51" s="18"/>
      <c r="AF51" s="18"/>
      <c r="AG51" s="18"/>
      <c r="AH51" s="18"/>
      <c r="AI51" s="18"/>
      <c r="AJ51" s="18"/>
      <c r="AK51" s="18"/>
      <c r="AL51" s="18"/>
      <c r="AM51" s="18"/>
      <c r="AN51" s="18"/>
      <c r="AO51" s="14">
        <f t="shared" si="0"/>
        <v>0</v>
      </c>
      <c r="AP51" s="18"/>
      <c r="AQ51" s="18"/>
      <c r="AR51" s="18"/>
      <c r="AS51" s="18"/>
      <c r="AT51" s="18">
        <v>41.18</v>
      </c>
      <c r="AU51" s="18"/>
      <c r="AV51" s="18">
        <v>403.6</v>
      </c>
      <c r="AW51" s="18">
        <v>27.88</v>
      </c>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58" t="s">
        <v>354</v>
      </c>
      <c r="CH51" s="18" t="s">
        <v>261</v>
      </c>
      <c r="CI51" s="68"/>
      <c r="CJ51" s="68"/>
    </row>
    <row r="52" spans="1:88" x14ac:dyDescent="0.3">
      <c r="A52" s="18"/>
      <c r="B52" s="14" t="s">
        <v>314</v>
      </c>
      <c r="C52" s="18" t="s">
        <v>216</v>
      </c>
      <c r="D52" s="18" t="s">
        <v>237</v>
      </c>
      <c r="E52" s="18"/>
      <c r="F52" s="18"/>
      <c r="G52" s="18"/>
      <c r="H52" s="18"/>
      <c r="I52" s="18"/>
      <c r="J52" s="18"/>
      <c r="K52" s="18"/>
      <c r="L52" s="18"/>
      <c r="M52" s="18"/>
      <c r="N52" s="18"/>
      <c r="O52" s="18"/>
      <c r="P52" s="18"/>
      <c r="Q52" s="18"/>
      <c r="R52" s="18"/>
      <c r="S52" s="18"/>
      <c r="T52" s="18"/>
      <c r="U52" s="18"/>
      <c r="V52" s="18"/>
      <c r="W52" s="18"/>
      <c r="X52" s="18"/>
      <c r="Y52" s="18">
        <v>3713.76</v>
      </c>
      <c r="Z52" s="18">
        <v>1012.2</v>
      </c>
      <c r="AA52" s="18">
        <v>34859.69</v>
      </c>
      <c r="AB52" s="18">
        <v>203.2</v>
      </c>
      <c r="AC52" s="18"/>
      <c r="AD52" s="18"/>
      <c r="AE52" s="18"/>
      <c r="AF52" s="18"/>
      <c r="AG52" s="18"/>
      <c r="AH52" s="18"/>
      <c r="AI52" s="18"/>
      <c r="AJ52" s="18"/>
      <c r="AK52" s="18"/>
      <c r="AL52" s="18"/>
      <c r="AM52" s="18"/>
      <c r="AN52" s="18"/>
      <c r="AO52" s="14">
        <f t="shared" si="0"/>
        <v>0</v>
      </c>
      <c r="AP52" s="18"/>
      <c r="AQ52" s="18"/>
      <c r="AR52" s="18"/>
      <c r="AS52" s="18"/>
      <c r="AT52" s="18">
        <v>48.82</v>
      </c>
      <c r="AU52" s="18"/>
      <c r="AV52" s="18">
        <v>407.2</v>
      </c>
      <c r="AW52" s="18">
        <v>36.799999999999997</v>
      </c>
      <c r="AX52" s="18"/>
      <c r="AY52" s="18"/>
      <c r="AZ52" s="18"/>
      <c r="BA52" s="18"/>
      <c r="BB52" s="18"/>
      <c r="BC52" s="18"/>
      <c r="BD52" s="18"/>
      <c r="BE52" s="18"/>
      <c r="BF52" s="18"/>
      <c r="BG52" s="18"/>
      <c r="BH52" s="18"/>
      <c r="BI52" s="18"/>
      <c r="BJ52" s="18"/>
      <c r="BK52" s="18"/>
      <c r="BL52" s="18"/>
      <c r="BM52" s="18"/>
      <c r="BN52" s="18"/>
      <c r="BO52" s="18"/>
      <c r="BP52" s="18"/>
      <c r="BQ52" s="18"/>
      <c r="BR52" s="18"/>
      <c r="BS52" s="18"/>
      <c r="BT52" s="18"/>
      <c r="BU52" s="18"/>
      <c r="BV52" s="18"/>
      <c r="BW52" s="18"/>
      <c r="BX52" s="18"/>
      <c r="BY52" s="18"/>
      <c r="BZ52" s="18"/>
      <c r="CA52" s="18"/>
      <c r="CB52" s="18"/>
      <c r="CC52" s="18"/>
      <c r="CD52" s="18"/>
      <c r="CE52" s="18"/>
      <c r="CF52" s="18"/>
      <c r="CG52" s="58" t="s">
        <v>354</v>
      </c>
      <c r="CH52" s="18" t="s">
        <v>261</v>
      </c>
      <c r="CI52" s="68"/>
      <c r="CJ52" s="68"/>
    </row>
    <row r="53" spans="1:88" x14ac:dyDescent="0.3">
      <c r="A53" s="18"/>
      <c r="B53" s="14" t="s">
        <v>324</v>
      </c>
      <c r="C53" s="18" t="s">
        <v>216</v>
      </c>
      <c r="D53" s="18" t="s">
        <v>236</v>
      </c>
      <c r="E53" s="18"/>
      <c r="F53" s="18"/>
      <c r="G53" s="18"/>
      <c r="H53" s="18"/>
      <c r="I53" s="18"/>
      <c r="J53" s="18"/>
      <c r="K53" s="18"/>
      <c r="L53" s="18"/>
      <c r="M53" s="18"/>
      <c r="N53" s="18"/>
      <c r="O53" s="18"/>
      <c r="P53" s="18"/>
      <c r="Q53" s="18"/>
      <c r="R53" s="18">
        <v>6.6</v>
      </c>
      <c r="S53" s="18"/>
      <c r="T53" s="18"/>
      <c r="U53" s="18"/>
      <c r="V53" s="18"/>
      <c r="W53" s="18"/>
      <c r="X53" s="18"/>
      <c r="Y53" s="18">
        <v>3621</v>
      </c>
      <c r="Z53" s="18">
        <v>1043</v>
      </c>
      <c r="AA53" s="18">
        <v>34330</v>
      </c>
      <c r="AB53" s="18">
        <v>163.19999999999999</v>
      </c>
      <c r="AC53" s="18"/>
      <c r="AD53" s="18">
        <v>62100</v>
      </c>
      <c r="AE53" s="18">
        <v>0.23</v>
      </c>
      <c r="AF53" s="18"/>
      <c r="AG53" s="18"/>
      <c r="AH53" s="18">
        <v>160</v>
      </c>
      <c r="AI53" s="18" t="s">
        <v>250</v>
      </c>
      <c r="AJ53" s="18"/>
      <c r="AK53" s="18"/>
      <c r="AL53" s="18"/>
      <c r="AM53" s="18"/>
      <c r="AN53" s="18">
        <v>5.93</v>
      </c>
      <c r="AO53" s="14">
        <f t="shared" si="0"/>
        <v>12.698027599999998</v>
      </c>
      <c r="AP53" s="18"/>
      <c r="AQ53" s="18"/>
      <c r="AR53" s="18"/>
      <c r="AS53" s="18"/>
      <c r="AT53" s="18">
        <v>34.42</v>
      </c>
      <c r="AU53" s="18"/>
      <c r="AV53" s="18">
        <v>396.3</v>
      </c>
      <c r="AW53" s="18">
        <v>27.38</v>
      </c>
      <c r="AX53" s="18"/>
      <c r="AY53" s="18"/>
      <c r="AZ53" s="18"/>
      <c r="BA53" s="18"/>
      <c r="BB53" s="18"/>
      <c r="BC53" s="18"/>
      <c r="BD53" s="18"/>
      <c r="BE53" s="18"/>
      <c r="BF53" s="18"/>
      <c r="BG53" s="18"/>
      <c r="BH53" s="18"/>
      <c r="BI53" s="18"/>
      <c r="BJ53" s="18"/>
      <c r="BK53" s="18"/>
      <c r="BL53" s="18"/>
      <c r="BM53" s="18"/>
      <c r="BN53" s="18"/>
      <c r="BO53" s="18"/>
      <c r="BP53" s="18"/>
      <c r="BQ53" s="18"/>
      <c r="BR53" s="18"/>
      <c r="BS53" s="18"/>
      <c r="BT53" s="18"/>
      <c r="BU53" s="18"/>
      <c r="BV53" s="18"/>
      <c r="BW53" s="18"/>
      <c r="BX53" s="18"/>
      <c r="BY53" s="18"/>
      <c r="BZ53" s="18"/>
      <c r="CA53" s="18"/>
      <c r="CB53" s="18"/>
      <c r="CC53" s="18"/>
      <c r="CD53" s="18"/>
      <c r="CE53" s="18"/>
      <c r="CF53" s="18"/>
      <c r="CG53" s="58" t="s">
        <v>354</v>
      </c>
      <c r="CH53" s="18" t="s">
        <v>260</v>
      </c>
      <c r="CI53" s="68"/>
      <c r="CJ53" s="68"/>
    </row>
    <row r="54" spans="1:88" x14ac:dyDescent="0.3">
      <c r="A54" s="18"/>
      <c r="B54" s="14" t="s">
        <v>325</v>
      </c>
      <c r="C54" s="18" t="s">
        <v>217</v>
      </c>
      <c r="D54" s="18" t="s">
        <v>237</v>
      </c>
      <c r="E54" s="18"/>
      <c r="F54" s="18"/>
      <c r="G54" s="18"/>
      <c r="H54" s="18"/>
      <c r="I54" s="18"/>
      <c r="J54" s="18"/>
      <c r="K54" s="18"/>
      <c r="L54" s="18"/>
      <c r="M54" s="18"/>
      <c r="N54" s="18"/>
      <c r="O54" s="18"/>
      <c r="P54" s="18"/>
      <c r="Q54" s="18"/>
      <c r="R54" s="18">
        <v>6.1</v>
      </c>
      <c r="S54" s="18"/>
      <c r="T54" s="18"/>
      <c r="U54" s="18"/>
      <c r="V54" s="18"/>
      <c r="W54" s="18"/>
      <c r="X54" s="18"/>
      <c r="Y54" s="18">
        <v>4166</v>
      </c>
      <c r="Z54" s="18">
        <v>1133</v>
      </c>
      <c r="AA54" s="18">
        <v>40270</v>
      </c>
      <c r="AB54" s="18">
        <v>295.7</v>
      </c>
      <c r="AC54" s="18"/>
      <c r="AD54" s="18">
        <v>66200</v>
      </c>
      <c r="AE54" s="18">
        <v>0.06</v>
      </c>
      <c r="AF54" s="18"/>
      <c r="AG54" s="18"/>
      <c r="AH54" s="18">
        <v>175</v>
      </c>
      <c r="AI54" s="18" t="s">
        <v>250</v>
      </c>
      <c r="AJ54" s="18"/>
      <c r="AK54" s="18"/>
      <c r="AL54" s="18"/>
      <c r="AM54" s="18"/>
      <c r="AN54" s="18">
        <v>4.59</v>
      </c>
      <c r="AO54" s="14">
        <f t="shared" si="0"/>
        <v>9.8286587999999995</v>
      </c>
      <c r="AP54" s="18"/>
      <c r="AQ54" s="18"/>
      <c r="AR54" s="18"/>
      <c r="AS54" s="18"/>
      <c r="AT54" s="18">
        <v>52.9</v>
      </c>
      <c r="AU54" s="18"/>
      <c r="AV54" s="18">
        <v>423</v>
      </c>
      <c r="AW54" s="18">
        <v>36.51</v>
      </c>
      <c r="AX54" s="18"/>
      <c r="AY54" s="18"/>
      <c r="AZ54" s="18"/>
      <c r="BA54" s="18"/>
      <c r="BB54" s="18"/>
      <c r="BC54" s="18"/>
      <c r="BD54" s="18"/>
      <c r="BE54" s="18"/>
      <c r="BF54" s="18"/>
      <c r="BG54" s="18"/>
      <c r="BH54" s="18"/>
      <c r="BI54" s="18"/>
      <c r="BJ54" s="18"/>
      <c r="BK54" s="18"/>
      <c r="BL54" s="18"/>
      <c r="BM54" s="18"/>
      <c r="BN54" s="18"/>
      <c r="BO54" s="18"/>
      <c r="BP54" s="18"/>
      <c r="BQ54" s="18"/>
      <c r="BR54" s="18"/>
      <c r="BS54" s="18"/>
      <c r="BT54" s="18"/>
      <c r="BU54" s="18"/>
      <c r="BV54" s="18"/>
      <c r="BW54" s="18"/>
      <c r="BX54" s="18"/>
      <c r="BY54" s="18"/>
      <c r="BZ54" s="18"/>
      <c r="CA54" s="18"/>
      <c r="CB54" s="18"/>
      <c r="CC54" s="18"/>
      <c r="CD54" s="18"/>
      <c r="CE54" s="18"/>
      <c r="CF54" s="18"/>
      <c r="CG54" s="58" t="s">
        <v>354</v>
      </c>
      <c r="CH54" s="18" t="s">
        <v>260</v>
      </c>
      <c r="CI54" s="68"/>
      <c r="CJ54" s="68"/>
    </row>
    <row r="55" spans="1:88" x14ac:dyDescent="0.3">
      <c r="A55" s="18"/>
      <c r="B55" s="14" t="s">
        <v>326</v>
      </c>
      <c r="C55" s="18" t="s">
        <v>216</v>
      </c>
      <c r="D55" s="18" t="s">
        <v>238</v>
      </c>
      <c r="E55" s="18"/>
      <c r="F55" s="18"/>
      <c r="G55" s="18"/>
      <c r="H55" s="18"/>
      <c r="I55" s="18"/>
      <c r="J55" s="18"/>
      <c r="K55" s="18"/>
      <c r="L55" s="18"/>
      <c r="M55" s="18"/>
      <c r="N55" s="18"/>
      <c r="O55" s="18"/>
      <c r="P55" s="18"/>
      <c r="Q55" s="18"/>
      <c r="R55" s="18">
        <v>6.65</v>
      </c>
      <c r="S55" s="18"/>
      <c r="T55" s="18"/>
      <c r="U55" s="18"/>
      <c r="V55" s="18" t="s">
        <v>259</v>
      </c>
      <c r="W55" s="18"/>
      <c r="X55" s="18"/>
      <c r="Y55" s="18" t="s">
        <v>243</v>
      </c>
      <c r="Z55" s="18">
        <v>936</v>
      </c>
      <c r="AA55" s="18">
        <v>34800</v>
      </c>
      <c r="AB55" s="18">
        <v>215</v>
      </c>
      <c r="AC55" s="18"/>
      <c r="AD55" s="18">
        <v>67000</v>
      </c>
      <c r="AE55" s="18"/>
      <c r="AF55" s="18"/>
      <c r="AG55" s="18"/>
      <c r="AH55" s="18">
        <v>193</v>
      </c>
      <c r="AI55" s="18">
        <v>165</v>
      </c>
      <c r="AJ55" s="18"/>
      <c r="AK55" s="18"/>
      <c r="AL55" s="18"/>
      <c r="AM55" s="18"/>
      <c r="AN55" s="18">
        <v>25.7</v>
      </c>
      <c r="AO55" s="14">
        <f t="shared" si="0"/>
        <v>55.031923999999997</v>
      </c>
      <c r="AP55" s="18"/>
      <c r="AQ55" s="18"/>
      <c r="AR55" s="18"/>
      <c r="AS55" s="18"/>
      <c r="AT55" s="18">
        <v>33.75</v>
      </c>
      <c r="AU55" s="18"/>
      <c r="AV55" s="18">
        <v>367</v>
      </c>
      <c r="AW55" s="18"/>
      <c r="AX55" s="18"/>
      <c r="AY55" s="18"/>
      <c r="AZ55" s="18"/>
      <c r="BA55" s="18"/>
      <c r="BB55" s="18"/>
      <c r="BC55" s="18"/>
      <c r="BD55" s="18"/>
      <c r="BE55" s="18"/>
      <c r="BF55" s="18"/>
      <c r="BG55" s="18"/>
      <c r="BH55" s="18"/>
      <c r="BI55" s="18"/>
      <c r="BJ55" s="18"/>
      <c r="BK55" s="18"/>
      <c r="BL55" s="18"/>
      <c r="BM55" s="18"/>
      <c r="BN55" s="18"/>
      <c r="BO55" s="18"/>
      <c r="BP55" s="18"/>
      <c r="BQ55" s="18"/>
      <c r="BR55" s="18"/>
      <c r="BS55" s="18"/>
      <c r="BT55" s="18"/>
      <c r="BU55" s="18"/>
      <c r="BV55" s="18"/>
      <c r="BW55" s="18"/>
      <c r="BX55" s="18"/>
      <c r="BY55" s="18"/>
      <c r="BZ55" s="18"/>
      <c r="CA55" s="18"/>
      <c r="CB55" s="18"/>
      <c r="CC55" s="18"/>
      <c r="CD55" s="18"/>
      <c r="CE55" s="18"/>
      <c r="CF55" s="18"/>
      <c r="CG55" s="58" t="s">
        <v>354</v>
      </c>
      <c r="CH55" s="18"/>
      <c r="CI55" s="68"/>
      <c r="CJ55" s="68"/>
    </row>
    <row r="56" spans="1:88" x14ac:dyDescent="0.3">
      <c r="CG56" s="54"/>
    </row>
  </sheetData>
  <mergeCells count="19">
    <mergeCell ref="Y4:AC4"/>
    <mergeCell ref="AD4:AM4"/>
    <mergeCell ref="AP4:BK4"/>
    <mergeCell ref="BL4:BN4"/>
    <mergeCell ref="CI3:CI5"/>
    <mergeCell ref="A3:G4"/>
    <mergeCell ref="H3:Q4"/>
    <mergeCell ref="R3:CB3"/>
    <mergeCell ref="CG3:CG5"/>
    <mergeCell ref="CH3:CH5"/>
    <mergeCell ref="R4:R5"/>
    <mergeCell ref="S4:S5"/>
    <mergeCell ref="T4:T5"/>
    <mergeCell ref="U4:U5"/>
    <mergeCell ref="V4:V5"/>
    <mergeCell ref="BO4:BV4"/>
    <mergeCell ref="BW4:CF4"/>
    <mergeCell ref="W4:W5"/>
    <mergeCell ref="X4:X5"/>
  </mergeCells>
  <pageMargins left="0.7" right="0.7" top="0.75" bottom="0.75" header="0.3" footer="0.3"/>
  <pageSetup paperSize="9" orientation="portrait" verticalDpi="0"/>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89D365CD-DE15-42C5-87A5-AC061C639054}">
          <x14:formula1>
            <xm:f>Munka1!$A$5:$A$7</xm:f>
          </x14:formula1>
          <xm:sqref>H6:I28</xm:sqref>
        </x14:dataValidation>
        <x14:dataValidation type="list" allowBlank="1" showInputMessage="1" showErrorMessage="1" xr:uid="{CD1B2AEB-47C3-4E3E-8463-062EE10B0FBF}">
          <x14:formula1>
            <xm:f>Munka3!$A$1:$A$4</xm:f>
          </x14:formula1>
          <xm:sqref>D6:D28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J107"/>
  <sheetViews>
    <sheetView zoomScale="39" zoomScaleNormal="39" workbookViewId="0">
      <pane xSplit="2" ySplit="5" topLeftCell="Q204" activePane="bottomRight" state="frozen"/>
      <selection pane="topRight" activeCell="C1" sqref="C1"/>
      <selection pane="bottomLeft" activeCell="A6" sqref="A6"/>
      <selection pane="bottomRight" activeCell="A9" sqref="A9:C9"/>
    </sheetView>
  </sheetViews>
  <sheetFormatPr defaultColWidth="9.109375" defaultRowHeight="14.4" x14ac:dyDescent="0.3"/>
  <cols>
    <col min="1" max="1" width="12" customWidth="1"/>
    <col min="2" max="2" width="17.77734375" customWidth="1"/>
    <col min="3" max="3" width="12.88671875" customWidth="1"/>
    <col min="4" max="4" width="21" customWidth="1"/>
    <col min="5" max="5" width="12.6640625" customWidth="1"/>
    <col min="6" max="6" width="16.77734375" customWidth="1"/>
    <col min="7" max="7" width="12.33203125" customWidth="1"/>
    <col min="8" max="8" width="13.33203125" customWidth="1"/>
    <col min="9" max="9" width="13.33203125" style="11" customWidth="1"/>
    <col min="10" max="10" width="10" customWidth="1"/>
    <col min="11" max="11" width="9.88671875" customWidth="1"/>
    <col min="12" max="13" width="10.44140625" customWidth="1"/>
    <col min="14" max="14" width="9.6640625" customWidth="1"/>
    <col min="15" max="15" width="11.5546875" customWidth="1"/>
    <col min="16" max="16" width="12.109375" customWidth="1"/>
    <col min="17" max="17" width="13.44140625" customWidth="1"/>
    <col min="18" max="18" width="8" customWidth="1"/>
    <col min="19" max="19" width="9.88671875" customWidth="1"/>
    <col min="20" max="20" width="8.21875" customWidth="1"/>
    <col min="21" max="23" width="9.44140625" customWidth="1"/>
    <col min="24" max="24" width="8.33203125" customWidth="1"/>
    <col min="25" max="36" width="6.77734375" customWidth="1"/>
    <col min="37" max="37" width="6.77734375" style="11" customWidth="1"/>
    <col min="38" max="39" width="6.77734375" customWidth="1"/>
    <col min="40" max="40" width="10.88671875" customWidth="1"/>
    <col min="41" max="41" width="10.88671875" style="11" customWidth="1"/>
    <col min="42" max="63" width="6.77734375" customWidth="1"/>
    <col min="64" max="64" width="7.21875" customWidth="1"/>
    <col min="65" max="65" width="7.44140625" customWidth="1"/>
    <col min="66" max="74" width="7.21875" customWidth="1"/>
    <col min="75" max="75" width="10.21875" customWidth="1"/>
    <col min="76" max="76" width="10.5546875" customWidth="1"/>
    <col min="77" max="77" width="10.21875" customWidth="1"/>
    <col min="78" max="78" width="10.109375" customWidth="1"/>
    <col min="79" max="79" width="9.5546875" customWidth="1"/>
    <col min="80" max="80" width="9.6640625" customWidth="1"/>
    <col min="81" max="81" width="10.6640625" customWidth="1"/>
    <col min="82" max="82" width="10.33203125" customWidth="1"/>
    <col min="83" max="83" width="9.6640625" customWidth="1"/>
    <col min="84" max="84" width="10.44140625" customWidth="1"/>
    <col min="85" max="85" width="38.109375" customWidth="1"/>
    <col min="86" max="86" width="34.77734375" customWidth="1"/>
  </cols>
  <sheetData>
    <row r="1" spans="1:88" ht="18" x14ac:dyDescent="0.35">
      <c r="A1" s="20" t="s">
        <v>23</v>
      </c>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c r="BZ1" s="18"/>
      <c r="CA1" s="18"/>
      <c r="CB1" s="18"/>
      <c r="CC1" s="18"/>
      <c r="CD1" s="18"/>
      <c r="CE1" s="18"/>
      <c r="CF1" s="18"/>
      <c r="CG1" s="18"/>
      <c r="CH1" s="66"/>
      <c r="CI1" s="71"/>
      <c r="CJ1" s="68"/>
    </row>
    <row r="2" spans="1:88" x14ac:dyDescent="0.3">
      <c r="A2" s="21"/>
      <c r="B2" s="18"/>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8"/>
      <c r="BZ2" s="18"/>
      <c r="CA2" s="18"/>
      <c r="CB2" s="18"/>
      <c r="CC2" s="18"/>
      <c r="CD2" s="18"/>
      <c r="CE2" s="18"/>
      <c r="CF2" s="18"/>
      <c r="CG2" s="18"/>
      <c r="CH2" s="66"/>
      <c r="CI2" s="71"/>
      <c r="CJ2" s="68"/>
    </row>
    <row r="3" spans="1:88" x14ac:dyDescent="0.3">
      <c r="A3" s="259" t="s">
        <v>24</v>
      </c>
      <c r="B3" s="259"/>
      <c r="C3" s="259"/>
      <c r="D3" s="259"/>
      <c r="E3" s="259"/>
      <c r="F3" s="259"/>
      <c r="G3" s="259"/>
      <c r="H3" s="260" t="s">
        <v>25</v>
      </c>
      <c r="I3" s="260"/>
      <c r="J3" s="260"/>
      <c r="K3" s="260"/>
      <c r="L3" s="260"/>
      <c r="M3" s="260"/>
      <c r="N3" s="260"/>
      <c r="O3" s="260"/>
      <c r="P3" s="260"/>
      <c r="Q3" s="260"/>
      <c r="R3" s="261" t="s">
        <v>26</v>
      </c>
      <c r="S3" s="261"/>
      <c r="T3" s="261"/>
      <c r="U3" s="261"/>
      <c r="V3" s="261"/>
      <c r="W3" s="261"/>
      <c r="X3" s="261"/>
      <c r="Y3" s="261"/>
      <c r="Z3" s="261"/>
      <c r="AA3" s="261"/>
      <c r="AB3" s="261"/>
      <c r="AC3" s="261"/>
      <c r="AD3" s="261"/>
      <c r="AE3" s="261"/>
      <c r="AF3" s="261"/>
      <c r="AG3" s="261"/>
      <c r="AH3" s="261"/>
      <c r="AI3" s="261"/>
      <c r="AJ3" s="261"/>
      <c r="AK3" s="261"/>
      <c r="AL3" s="261"/>
      <c r="AM3" s="261"/>
      <c r="AN3" s="261"/>
      <c r="AO3" s="261"/>
      <c r="AP3" s="261"/>
      <c r="AQ3" s="261"/>
      <c r="AR3" s="261"/>
      <c r="AS3" s="261"/>
      <c r="AT3" s="261"/>
      <c r="AU3" s="261"/>
      <c r="AV3" s="261"/>
      <c r="AW3" s="261"/>
      <c r="AX3" s="261"/>
      <c r="AY3" s="261"/>
      <c r="AZ3" s="261"/>
      <c r="BA3" s="261"/>
      <c r="BB3" s="261"/>
      <c r="BC3" s="261"/>
      <c r="BD3" s="261"/>
      <c r="BE3" s="261"/>
      <c r="BF3" s="261"/>
      <c r="BG3" s="261"/>
      <c r="BH3" s="261"/>
      <c r="BI3" s="261"/>
      <c r="BJ3" s="261"/>
      <c r="BK3" s="261"/>
      <c r="BL3" s="261"/>
      <c r="BM3" s="261"/>
      <c r="BN3" s="261"/>
      <c r="BO3" s="261"/>
      <c r="BP3" s="261"/>
      <c r="BQ3" s="261"/>
      <c r="BR3" s="261"/>
      <c r="BS3" s="261"/>
      <c r="BT3" s="261"/>
      <c r="BU3" s="261"/>
      <c r="BV3" s="261"/>
      <c r="BW3" s="261"/>
      <c r="BX3" s="261"/>
      <c r="BY3" s="261"/>
      <c r="BZ3" s="261"/>
      <c r="CA3" s="261"/>
      <c r="CB3" s="261"/>
      <c r="CC3" s="22"/>
      <c r="CD3" s="22"/>
      <c r="CE3" s="22"/>
      <c r="CF3" s="22"/>
      <c r="CG3" s="262" t="s">
        <v>21</v>
      </c>
      <c r="CH3" s="270" t="s">
        <v>22</v>
      </c>
      <c r="CI3" s="71"/>
      <c r="CJ3" s="68"/>
    </row>
    <row r="4" spans="1:88" ht="27.6" x14ac:dyDescent="0.3">
      <c r="A4" s="259"/>
      <c r="B4" s="259"/>
      <c r="C4" s="259"/>
      <c r="D4" s="259"/>
      <c r="E4" s="259"/>
      <c r="F4" s="259"/>
      <c r="G4" s="259"/>
      <c r="H4" s="260"/>
      <c r="I4" s="260"/>
      <c r="J4" s="260"/>
      <c r="K4" s="260"/>
      <c r="L4" s="260"/>
      <c r="M4" s="260"/>
      <c r="N4" s="260"/>
      <c r="O4" s="260"/>
      <c r="P4" s="260"/>
      <c r="Q4" s="260"/>
      <c r="R4" s="263" t="s">
        <v>27</v>
      </c>
      <c r="S4" s="263" t="s">
        <v>28</v>
      </c>
      <c r="T4" s="263" t="s">
        <v>29</v>
      </c>
      <c r="U4" s="263" t="s">
        <v>30</v>
      </c>
      <c r="V4" s="263" t="s">
        <v>31</v>
      </c>
      <c r="W4" s="266" t="s">
        <v>32</v>
      </c>
      <c r="X4" s="263" t="s">
        <v>33</v>
      </c>
      <c r="Y4" s="267" t="s">
        <v>34</v>
      </c>
      <c r="Z4" s="267"/>
      <c r="AA4" s="267"/>
      <c r="AB4" s="267"/>
      <c r="AC4" s="267"/>
      <c r="AD4" s="268" t="s">
        <v>35</v>
      </c>
      <c r="AE4" s="268"/>
      <c r="AF4" s="268"/>
      <c r="AG4" s="268"/>
      <c r="AH4" s="268"/>
      <c r="AI4" s="268"/>
      <c r="AJ4" s="268"/>
      <c r="AK4" s="268"/>
      <c r="AL4" s="268"/>
      <c r="AM4" s="268"/>
      <c r="AN4" s="23" t="s">
        <v>36</v>
      </c>
      <c r="AO4" s="23"/>
      <c r="AP4" s="269" t="s">
        <v>37</v>
      </c>
      <c r="AQ4" s="269"/>
      <c r="AR4" s="269"/>
      <c r="AS4" s="269"/>
      <c r="AT4" s="269"/>
      <c r="AU4" s="269"/>
      <c r="AV4" s="269"/>
      <c r="AW4" s="269"/>
      <c r="AX4" s="269"/>
      <c r="AY4" s="269"/>
      <c r="AZ4" s="269"/>
      <c r="BA4" s="269"/>
      <c r="BB4" s="269"/>
      <c r="BC4" s="269"/>
      <c r="BD4" s="269"/>
      <c r="BE4" s="269"/>
      <c r="BF4" s="269"/>
      <c r="BG4" s="269"/>
      <c r="BH4" s="269"/>
      <c r="BI4" s="269"/>
      <c r="BJ4" s="269"/>
      <c r="BK4" s="269"/>
      <c r="BL4" s="257" t="s">
        <v>38</v>
      </c>
      <c r="BM4" s="257"/>
      <c r="BN4" s="257"/>
      <c r="BO4" s="264" t="s">
        <v>39</v>
      </c>
      <c r="BP4" s="264"/>
      <c r="BQ4" s="264"/>
      <c r="BR4" s="264"/>
      <c r="BS4" s="264"/>
      <c r="BT4" s="264"/>
      <c r="BU4" s="264"/>
      <c r="BV4" s="264"/>
      <c r="BW4" s="265" t="s">
        <v>40</v>
      </c>
      <c r="BX4" s="265"/>
      <c r="BY4" s="265"/>
      <c r="BZ4" s="265"/>
      <c r="CA4" s="265"/>
      <c r="CB4" s="265"/>
      <c r="CC4" s="265"/>
      <c r="CD4" s="265"/>
      <c r="CE4" s="265"/>
      <c r="CF4" s="265"/>
      <c r="CG4" s="262"/>
      <c r="CH4" s="270"/>
      <c r="CI4" s="71"/>
      <c r="CJ4" s="68"/>
    </row>
    <row r="5" spans="1:88" s="7" customFormat="1" ht="43.2" x14ac:dyDescent="0.3">
      <c r="A5" s="24" t="s">
        <v>1</v>
      </c>
      <c r="B5" s="24" t="s">
        <v>41</v>
      </c>
      <c r="C5" s="24" t="s">
        <v>42</v>
      </c>
      <c r="D5" s="24" t="s">
        <v>43</v>
      </c>
      <c r="E5" s="24" t="s">
        <v>44</v>
      </c>
      <c r="F5" s="24" t="s">
        <v>45</v>
      </c>
      <c r="G5" s="24" t="s">
        <v>46</v>
      </c>
      <c r="H5" s="13" t="s">
        <v>47</v>
      </c>
      <c r="I5" s="13" t="s">
        <v>197</v>
      </c>
      <c r="J5" s="13" t="s">
        <v>196</v>
      </c>
      <c r="K5" s="13" t="s">
        <v>48</v>
      </c>
      <c r="L5" s="13" t="s">
        <v>49</v>
      </c>
      <c r="M5" s="13" t="s">
        <v>50</v>
      </c>
      <c r="N5" s="13" t="s">
        <v>51</v>
      </c>
      <c r="O5" s="13" t="s">
        <v>52</v>
      </c>
      <c r="P5" s="13" t="s">
        <v>53</v>
      </c>
      <c r="Q5" s="13" t="s">
        <v>54</v>
      </c>
      <c r="R5" s="263"/>
      <c r="S5" s="263"/>
      <c r="T5" s="263"/>
      <c r="U5" s="263"/>
      <c r="V5" s="263"/>
      <c r="W5" s="266"/>
      <c r="X5" s="263"/>
      <c r="Y5" s="25" t="s">
        <v>55</v>
      </c>
      <c r="Z5" s="25" t="s">
        <v>56</v>
      </c>
      <c r="AA5" s="25" t="s">
        <v>57</v>
      </c>
      <c r="AB5" s="25" t="s">
        <v>58</v>
      </c>
      <c r="AC5" s="25" t="s">
        <v>59</v>
      </c>
      <c r="AD5" s="26" t="s">
        <v>60</v>
      </c>
      <c r="AE5" s="26" t="s">
        <v>61</v>
      </c>
      <c r="AF5" s="26" t="s">
        <v>62</v>
      </c>
      <c r="AG5" s="26" t="s">
        <v>63</v>
      </c>
      <c r="AH5" s="26" t="s">
        <v>64</v>
      </c>
      <c r="AI5" s="26" t="s">
        <v>65</v>
      </c>
      <c r="AJ5" s="26" t="s">
        <v>66</v>
      </c>
      <c r="AK5" s="26" t="s">
        <v>198</v>
      </c>
      <c r="AL5" s="26" t="s">
        <v>67</v>
      </c>
      <c r="AM5" s="26" t="s">
        <v>68</v>
      </c>
      <c r="AN5" s="27" t="s">
        <v>69</v>
      </c>
      <c r="AO5" s="27" t="s">
        <v>327</v>
      </c>
      <c r="AP5" s="28" t="s">
        <v>70</v>
      </c>
      <c r="AQ5" s="28" t="s">
        <v>71</v>
      </c>
      <c r="AR5" s="28" t="s">
        <v>72</v>
      </c>
      <c r="AS5" s="28" t="s">
        <v>73</v>
      </c>
      <c r="AT5" s="28" t="s">
        <v>74</v>
      </c>
      <c r="AU5" s="28" t="s">
        <v>75</v>
      </c>
      <c r="AV5" s="28" t="s">
        <v>76</v>
      </c>
      <c r="AW5" s="28" t="s">
        <v>77</v>
      </c>
      <c r="AX5" s="28" t="s">
        <v>78</v>
      </c>
      <c r="AY5" s="28" t="s">
        <v>79</v>
      </c>
      <c r="AZ5" s="28" t="s">
        <v>80</v>
      </c>
      <c r="BA5" s="28" t="s">
        <v>81</v>
      </c>
      <c r="BB5" s="28" t="s">
        <v>82</v>
      </c>
      <c r="BC5" s="28" t="s">
        <v>83</v>
      </c>
      <c r="BD5" s="28" t="s">
        <v>84</v>
      </c>
      <c r="BE5" s="28" t="s">
        <v>85</v>
      </c>
      <c r="BF5" s="28" t="s">
        <v>86</v>
      </c>
      <c r="BG5" s="28" t="s">
        <v>87</v>
      </c>
      <c r="BH5" s="28" t="s">
        <v>88</v>
      </c>
      <c r="BI5" s="28" t="s">
        <v>89</v>
      </c>
      <c r="BJ5" s="28" t="s">
        <v>90</v>
      </c>
      <c r="BK5" s="28" t="s">
        <v>91</v>
      </c>
      <c r="BL5" s="29" t="s">
        <v>92</v>
      </c>
      <c r="BM5" s="29" t="s">
        <v>93</v>
      </c>
      <c r="BN5" s="29" t="s">
        <v>94</v>
      </c>
      <c r="BO5" s="30" t="s">
        <v>95</v>
      </c>
      <c r="BP5" s="30" t="s">
        <v>96</v>
      </c>
      <c r="BQ5" s="30" t="s">
        <v>97</v>
      </c>
      <c r="BR5" s="30" t="s">
        <v>98</v>
      </c>
      <c r="BS5" s="30" t="s">
        <v>99</v>
      </c>
      <c r="BT5" s="30" t="s">
        <v>100</v>
      </c>
      <c r="BU5" s="30" t="s">
        <v>101</v>
      </c>
      <c r="BV5" s="30" t="s">
        <v>102</v>
      </c>
      <c r="BW5" s="31" t="s">
        <v>103</v>
      </c>
      <c r="BX5" s="31" t="s">
        <v>104</v>
      </c>
      <c r="BY5" s="31" t="s">
        <v>105</v>
      </c>
      <c r="BZ5" s="31" t="s">
        <v>106</v>
      </c>
      <c r="CA5" s="31" t="s">
        <v>107</v>
      </c>
      <c r="CB5" s="31" t="s">
        <v>108</v>
      </c>
      <c r="CC5" s="31" t="s">
        <v>109</v>
      </c>
      <c r="CD5" s="31" t="s">
        <v>110</v>
      </c>
      <c r="CE5" s="31" t="s">
        <v>111</v>
      </c>
      <c r="CF5" s="31" t="s">
        <v>112</v>
      </c>
      <c r="CG5" s="262"/>
      <c r="CH5" s="270"/>
      <c r="CI5" s="72"/>
      <c r="CJ5" s="69"/>
    </row>
    <row r="6" spans="1:88" s="41" customFormat="1" x14ac:dyDescent="0.3">
      <c r="A6" s="17" t="s">
        <v>190</v>
      </c>
      <c r="B6" s="17" t="s">
        <v>191</v>
      </c>
      <c r="C6" s="17" t="s">
        <v>193</v>
      </c>
      <c r="D6" s="17"/>
      <c r="E6" s="17">
        <v>0</v>
      </c>
      <c r="F6" s="17"/>
      <c r="G6" s="17"/>
      <c r="H6" s="17"/>
      <c r="I6" s="17">
        <v>76.8</v>
      </c>
      <c r="J6" s="40"/>
      <c r="K6" s="17"/>
      <c r="L6" s="17"/>
      <c r="N6" s="17"/>
      <c r="O6" s="17"/>
      <c r="P6" s="17"/>
      <c r="Q6" s="17"/>
      <c r="R6" s="17">
        <v>6.1</v>
      </c>
      <c r="S6" s="17"/>
      <c r="T6" s="17"/>
      <c r="U6" s="17"/>
      <c r="V6" s="17"/>
      <c r="W6" s="17"/>
      <c r="X6" s="17"/>
      <c r="Y6" s="17">
        <v>5218</v>
      </c>
      <c r="Z6" s="17">
        <v>1043</v>
      </c>
      <c r="AA6" s="17">
        <v>45960</v>
      </c>
      <c r="AB6" s="17">
        <v>267.3</v>
      </c>
      <c r="AC6" s="17"/>
      <c r="AD6" s="17">
        <v>84700</v>
      </c>
      <c r="AE6" s="17"/>
      <c r="AF6" s="17"/>
      <c r="AG6" s="17"/>
      <c r="AH6" s="17">
        <v>170</v>
      </c>
      <c r="AI6" s="17"/>
      <c r="AJ6" s="17"/>
      <c r="AK6" s="17">
        <v>65.599999999999994</v>
      </c>
      <c r="AL6" s="17"/>
      <c r="AM6" s="17"/>
      <c r="AN6" s="17">
        <v>9.3399999999999993E-3</v>
      </c>
      <c r="AO6" s="17">
        <f>AN6*2.14133</f>
        <v>2.0000022199999998E-2</v>
      </c>
      <c r="AP6" s="17"/>
      <c r="AQ6" s="17"/>
      <c r="AR6" s="17"/>
      <c r="AS6" s="17"/>
      <c r="AT6" s="17">
        <v>93</v>
      </c>
      <c r="AU6" s="17">
        <v>1.905</v>
      </c>
      <c r="AV6" s="17">
        <v>428.9</v>
      </c>
      <c r="AW6" s="17">
        <v>7.9450000000000003</v>
      </c>
      <c r="AX6" s="17">
        <v>4.8899999999999997</v>
      </c>
      <c r="AY6" s="17"/>
      <c r="AZ6" s="17"/>
      <c r="BA6" s="17"/>
      <c r="BB6" s="17">
        <v>0.435</v>
      </c>
      <c r="BC6" s="17">
        <v>0.06</v>
      </c>
      <c r="BD6" s="17">
        <v>1.0200000000000001E-2</v>
      </c>
      <c r="BE6" s="17">
        <v>0.18</v>
      </c>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64" t="s">
        <v>353</v>
      </c>
      <c r="CH6" s="67"/>
      <c r="CI6" s="74"/>
      <c r="CJ6" s="70"/>
    </row>
    <row r="7" spans="1:88" s="41" customFormat="1" x14ac:dyDescent="0.3">
      <c r="A7" s="17"/>
      <c r="B7" s="17" t="s">
        <v>192</v>
      </c>
      <c r="C7" s="17" t="s">
        <v>194</v>
      </c>
      <c r="D7" s="17"/>
      <c r="E7" s="17">
        <v>0</v>
      </c>
      <c r="F7" s="17"/>
      <c r="G7" s="17"/>
      <c r="H7" s="17"/>
      <c r="I7" s="17">
        <v>83.7</v>
      </c>
      <c r="J7" s="40"/>
      <c r="K7" s="17"/>
      <c r="L7" s="17"/>
      <c r="M7" s="17"/>
      <c r="N7" s="17"/>
      <c r="O7" s="17"/>
      <c r="P7" s="17"/>
      <c r="Q7" s="17"/>
      <c r="R7" s="17">
        <v>6.01</v>
      </c>
      <c r="S7" s="17"/>
      <c r="T7" s="17"/>
      <c r="U7" s="17"/>
      <c r="V7" s="17"/>
      <c r="W7" s="17"/>
      <c r="X7" s="17"/>
      <c r="Y7" s="17">
        <v>6190</v>
      </c>
      <c r="Z7" s="17">
        <v>983</v>
      </c>
      <c r="AA7" s="17">
        <v>38800</v>
      </c>
      <c r="AB7" s="17">
        <v>548</v>
      </c>
      <c r="AC7" s="17"/>
      <c r="AD7" s="17">
        <v>75710</v>
      </c>
      <c r="AE7" s="17"/>
      <c r="AF7" s="17"/>
      <c r="AG7" s="17"/>
      <c r="AH7" s="17">
        <v>151</v>
      </c>
      <c r="AI7" s="17">
        <v>200</v>
      </c>
      <c r="AJ7" s="17"/>
      <c r="AK7" s="17">
        <v>76.7</v>
      </c>
      <c r="AL7" s="17"/>
      <c r="AM7" s="17"/>
      <c r="AN7" s="17">
        <v>20</v>
      </c>
      <c r="AO7" s="17">
        <f t="shared" ref="AO7:AO55" si="0">AN7*2.14133</f>
        <v>42.826599999999999</v>
      </c>
      <c r="AP7" s="17">
        <v>194</v>
      </c>
      <c r="AQ7" s="17"/>
      <c r="AR7" s="17">
        <v>1</v>
      </c>
      <c r="AS7" s="17">
        <v>6.0000000000000001E-3</v>
      </c>
      <c r="AT7" s="17">
        <v>72.099999999999994</v>
      </c>
      <c r="AU7" s="17">
        <v>1.67</v>
      </c>
      <c r="AV7" s="17">
        <v>373</v>
      </c>
      <c r="AW7" s="17">
        <v>8.24</v>
      </c>
      <c r="AX7" s="17">
        <v>5.28</v>
      </c>
      <c r="AY7" s="17"/>
      <c r="AZ7" s="17"/>
      <c r="BA7" s="17"/>
      <c r="BB7" s="17">
        <v>0.372</v>
      </c>
      <c r="BC7" s="17">
        <v>7.4999999999999997E-3</v>
      </c>
      <c r="BD7" s="17">
        <v>8.0999999999999996E-3</v>
      </c>
      <c r="BE7" s="17"/>
      <c r="BF7" s="17">
        <v>6.6499999999999997E-3</v>
      </c>
      <c r="BG7" s="17"/>
      <c r="BH7" s="17"/>
      <c r="BI7" s="17">
        <v>1.1900000000000001E-2</v>
      </c>
      <c r="BJ7" s="17">
        <v>1E-3</v>
      </c>
      <c r="BK7" s="17"/>
      <c r="BL7" s="17"/>
      <c r="BM7" s="17"/>
      <c r="BN7" s="17"/>
      <c r="BO7" s="17">
        <v>19.100000000000001</v>
      </c>
      <c r="BP7" s="17"/>
      <c r="BQ7" s="17"/>
      <c r="BR7" s="17">
        <v>1.5</v>
      </c>
      <c r="BS7" s="17">
        <v>76</v>
      </c>
      <c r="BT7" s="17"/>
      <c r="BU7" s="17"/>
      <c r="BV7" s="17"/>
      <c r="BW7" s="17"/>
      <c r="BX7" s="17"/>
      <c r="BY7" s="17"/>
      <c r="BZ7" s="17"/>
      <c r="CA7" s="17"/>
      <c r="CB7" s="17"/>
      <c r="CC7" s="17"/>
      <c r="CD7" s="17"/>
      <c r="CE7" s="17"/>
      <c r="CF7" s="17"/>
      <c r="CG7" s="64" t="s">
        <v>353</v>
      </c>
      <c r="CH7" s="67"/>
      <c r="CI7" s="74"/>
      <c r="CJ7" s="70"/>
    </row>
    <row r="8" spans="1:88" s="41" customFormat="1" x14ac:dyDescent="0.3">
      <c r="A8" s="17" t="s">
        <v>199</v>
      </c>
      <c r="B8" s="17" t="s">
        <v>200</v>
      </c>
      <c r="C8" s="17" t="s">
        <v>195</v>
      </c>
      <c r="D8" s="17"/>
      <c r="E8" s="17">
        <v>0</v>
      </c>
      <c r="F8" s="17"/>
      <c r="G8" s="17"/>
      <c r="H8" s="17"/>
      <c r="I8" s="17">
        <v>76.8</v>
      </c>
      <c r="J8" s="40"/>
      <c r="K8" s="17"/>
      <c r="L8" s="17"/>
      <c r="M8" s="17"/>
      <c r="N8" s="17"/>
      <c r="O8" s="17"/>
      <c r="P8" s="17"/>
      <c r="Q8" s="17"/>
      <c r="R8" s="17">
        <v>6</v>
      </c>
      <c r="S8" s="17"/>
      <c r="T8" s="17"/>
      <c r="U8" s="17"/>
      <c r="V8" s="17"/>
      <c r="W8" s="17"/>
      <c r="X8" s="17"/>
      <c r="Y8" s="17">
        <v>5181</v>
      </c>
      <c r="Z8" s="17">
        <v>1039</v>
      </c>
      <c r="AA8" s="17">
        <v>45840</v>
      </c>
      <c r="AB8" s="17">
        <v>264.3</v>
      </c>
      <c r="AC8" s="17"/>
      <c r="AD8" s="17">
        <v>84500</v>
      </c>
      <c r="AE8" s="17"/>
      <c r="AF8" s="17"/>
      <c r="AG8" s="17"/>
      <c r="AH8" s="17">
        <v>175</v>
      </c>
      <c r="AI8" s="17"/>
      <c r="AJ8" s="17"/>
      <c r="AK8" s="17">
        <v>65.2</v>
      </c>
      <c r="AL8" s="17"/>
      <c r="AM8" s="17"/>
      <c r="AN8" s="17">
        <v>5.3E-3</v>
      </c>
      <c r="AO8" s="17">
        <f t="shared" si="0"/>
        <v>1.1349049E-2</v>
      </c>
      <c r="AP8" s="17"/>
      <c r="AQ8" s="17"/>
      <c r="AR8" s="17"/>
      <c r="AS8" s="17"/>
      <c r="AT8" s="17">
        <v>102.5</v>
      </c>
      <c r="AU8" s="17">
        <v>1.875</v>
      </c>
      <c r="AV8" s="17">
        <v>429.4</v>
      </c>
      <c r="AW8" s="17">
        <v>7.8650000000000002</v>
      </c>
      <c r="AX8" s="17">
        <v>4.9000000000000004</v>
      </c>
      <c r="AY8" s="17"/>
      <c r="AZ8" s="17"/>
      <c r="BA8" s="17"/>
      <c r="BB8" s="17">
        <v>0.11</v>
      </c>
      <c r="BC8" s="17">
        <v>0.06</v>
      </c>
      <c r="BD8" s="17">
        <v>6.8999999999999999E-3</v>
      </c>
      <c r="BE8" s="17">
        <v>5.9200000000000003E-2</v>
      </c>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64" t="s">
        <v>353</v>
      </c>
      <c r="CH8" s="67"/>
      <c r="CI8" s="74"/>
      <c r="CJ8" s="70"/>
    </row>
    <row r="9" spans="1:88" s="7" customFormat="1" x14ac:dyDescent="0.3">
      <c r="A9" s="14" t="s">
        <v>262</v>
      </c>
      <c r="B9" s="14" t="s">
        <v>281</v>
      </c>
      <c r="C9" s="18" t="s">
        <v>204</v>
      </c>
      <c r="D9" s="18" t="s">
        <v>218</v>
      </c>
      <c r="E9" s="14"/>
      <c r="F9" s="14"/>
      <c r="G9" s="14"/>
      <c r="H9" s="14"/>
      <c r="I9" s="14">
        <v>37.6</v>
      </c>
      <c r="K9" s="14"/>
      <c r="L9" s="14"/>
      <c r="M9" s="18">
        <v>1.08</v>
      </c>
      <c r="N9" s="14"/>
      <c r="O9" s="14"/>
      <c r="P9" s="14"/>
      <c r="Q9" s="14"/>
      <c r="R9" s="18">
        <v>6.05</v>
      </c>
      <c r="S9" s="14"/>
      <c r="T9" s="14"/>
      <c r="U9" s="14"/>
      <c r="V9" s="18">
        <v>127.2</v>
      </c>
      <c r="W9" s="14"/>
      <c r="X9" s="14"/>
      <c r="Y9" s="18">
        <v>5900</v>
      </c>
      <c r="Z9" s="18">
        <v>900</v>
      </c>
      <c r="AA9" s="18">
        <v>43000</v>
      </c>
      <c r="AB9" s="18">
        <v>630</v>
      </c>
      <c r="AC9" s="14"/>
      <c r="AD9" s="18">
        <v>78000</v>
      </c>
      <c r="AE9" s="18"/>
      <c r="AF9" s="14"/>
      <c r="AG9" s="18"/>
      <c r="AH9" s="18"/>
      <c r="AI9" s="18">
        <v>330</v>
      </c>
      <c r="AJ9" s="14"/>
      <c r="AK9" s="14"/>
      <c r="AL9" s="14"/>
      <c r="AM9" s="14"/>
      <c r="AN9" s="18"/>
      <c r="AO9" s="14">
        <f t="shared" si="0"/>
        <v>0</v>
      </c>
      <c r="AP9" s="14"/>
      <c r="AQ9" s="14"/>
      <c r="AR9" s="14"/>
      <c r="AS9" s="14"/>
      <c r="AT9" s="18">
        <v>76</v>
      </c>
      <c r="AU9" s="14"/>
      <c r="AV9" s="18">
        <v>356</v>
      </c>
      <c r="AW9" s="18">
        <v>4.2</v>
      </c>
      <c r="AX9" s="14"/>
      <c r="AY9" s="14"/>
      <c r="AZ9" s="14"/>
      <c r="BA9" s="14"/>
      <c r="BB9" s="14"/>
      <c r="BC9" s="14"/>
      <c r="BD9" s="14"/>
      <c r="BE9" s="18"/>
      <c r="BF9" s="18"/>
      <c r="BG9" s="14"/>
      <c r="BH9" s="14"/>
      <c r="BI9" s="14"/>
      <c r="BJ9" s="18"/>
      <c r="BK9" s="14"/>
      <c r="BL9" s="14"/>
      <c r="BM9" s="14"/>
      <c r="BN9" s="14"/>
      <c r="BO9" s="14"/>
      <c r="BP9" s="14"/>
      <c r="BQ9" s="14"/>
      <c r="BR9" s="14"/>
      <c r="BS9" s="14"/>
      <c r="BT9" s="14"/>
      <c r="BU9" s="14"/>
      <c r="BV9" s="14"/>
      <c r="BW9" s="14"/>
      <c r="BX9" s="14"/>
      <c r="BY9" s="14"/>
      <c r="BZ9" s="14"/>
      <c r="CA9" s="14"/>
      <c r="CB9" s="14"/>
      <c r="CC9" s="14"/>
      <c r="CD9" s="14"/>
      <c r="CE9" s="14"/>
      <c r="CF9" s="14"/>
      <c r="CG9" s="58" t="s">
        <v>354</v>
      </c>
      <c r="CH9" s="66"/>
      <c r="CI9" s="71"/>
      <c r="CJ9" s="68"/>
    </row>
    <row r="10" spans="1:88" s="7" customFormat="1" x14ac:dyDescent="0.3">
      <c r="A10" s="15"/>
      <c r="B10" s="14" t="s">
        <v>282</v>
      </c>
      <c r="C10" s="18" t="s">
        <v>204</v>
      </c>
      <c r="D10" s="18" t="s">
        <v>219</v>
      </c>
      <c r="E10" s="14"/>
      <c r="F10" s="14"/>
      <c r="G10" s="14"/>
      <c r="H10" s="14"/>
      <c r="I10" s="14">
        <v>37.6</v>
      </c>
      <c r="J10" s="14"/>
      <c r="K10" s="14"/>
      <c r="L10" s="14"/>
      <c r="M10" s="18">
        <v>1.0900000000000001</v>
      </c>
      <c r="N10" s="14"/>
      <c r="O10" s="14"/>
      <c r="P10" s="14"/>
      <c r="Q10" s="14"/>
      <c r="R10" s="18">
        <v>6.34</v>
      </c>
      <c r="S10" s="14"/>
      <c r="T10" s="14"/>
      <c r="U10" s="14"/>
      <c r="V10" s="18">
        <v>123.2</v>
      </c>
      <c r="W10" s="14"/>
      <c r="X10" s="14"/>
      <c r="Y10" s="18">
        <v>5800</v>
      </c>
      <c r="Z10" s="18">
        <v>880</v>
      </c>
      <c r="AA10" s="18">
        <v>42000</v>
      </c>
      <c r="AB10" s="18">
        <v>670</v>
      </c>
      <c r="AC10" s="14"/>
      <c r="AD10" s="18">
        <v>75000</v>
      </c>
      <c r="AE10" s="18"/>
      <c r="AF10" s="14"/>
      <c r="AG10" s="18"/>
      <c r="AH10" s="18">
        <v>21</v>
      </c>
      <c r="AI10" s="18">
        <v>320</v>
      </c>
      <c r="AJ10" s="14"/>
      <c r="AK10" s="14"/>
      <c r="AL10" s="14"/>
      <c r="AM10" s="14"/>
      <c r="AN10" s="18"/>
      <c r="AO10" s="14">
        <f t="shared" si="0"/>
        <v>0</v>
      </c>
      <c r="AP10" s="14"/>
      <c r="AQ10" s="14"/>
      <c r="AR10" s="14"/>
      <c r="AS10" s="14"/>
      <c r="AT10" s="18">
        <v>30</v>
      </c>
      <c r="AU10" s="14"/>
      <c r="AV10" s="18">
        <v>350</v>
      </c>
      <c r="AW10" s="18">
        <v>4.0999999999999996</v>
      </c>
      <c r="AX10" s="14"/>
      <c r="AY10" s="14"/>
      <c r="AZ10" s="14"/>
      <c r="BA10" s="14"/>
      <c r="BB10" s="14"/>
      <c r="BC10" s="14"/>
      <c r="BD10" s="14"/>
      <c r="BE10" s="18"/>
      <c r="BF10" s="18"/>
      <c r="BG10" s="14"/>
      <c r="BH10" s="14"/>
      <c r="BI10" s="14"/>
      <c r="BJ10" s="18"/>
      <c r="BK10" s="14"/>
      <c r="BL10" s="14"/>
      <c r="BM10" s="14"/>
      <c r="BN10" s="14"/>
      <c r="BO10" s="14"/>
      <c r="BP10" s="14"/>
      <c r="BQ10" s="14"/>
      <c r="BR10" s="14"/>
      <c r="BS10" s="14"/>
      <c r="BT10" s="14"/>
      <c r="BU10" s="14"/>
      <c r="BV10" s="14"/>
      <c r="BW10" s="14"/>
      <c r="BX10" s="14"/>
      <c r="BY10" s="14"/>
      <c r="BZ10" s="14"/>
      <c r="CA10" s="14"/>
      <c r="CB10" s="14"/>
      <c r="CC10" s="14"/>
      <c r="CD10" s="14"/>
      <c r="CE10" s="14"/>
      <c r="CF10" s="14"/>
      <c r="CG10" s="58" t="s">
        <v>354</v>
      </c>
      <c r="CH10" s="66"/>
      <c r="CI10" s="71"/>
      <c r="CJ10" s="68"/>
    </row>
    <row r="11" spans="1:88" s="7" customFormat="1" x14ac:dyDescent="0.3">
      <c r="A11" s="14" t="s">
        <v>263</v>
      </c>
      <c r="B11" s="14" t="s">
        <v>283</v>
      </c>
      <c r="C11" s="18" t="s">
        <v>205</v>
      </c>
      <c r="D11" s="18" t="s">
        <v>220</v>
      </c>
      <c r="E11" s="14"/>
      <c r="F11" s="14"/>
      <c r="G11" s="14"/>
      <c r="H11" s="14"/>
      <c r="I11" s="14">
        <v>37.6</v>
      </c>
      <c r="K11" s="14"/>
      <c r="L11" s="14"/>
      <c r="M11" s="18">
        <v>1.08</v>
      </c>
      <c r="N11" s="14"/>
      <c r="O11" s="14"/>
      <c r="P11" s="14"/>
      <c r="Q11" s="14"/>
      <c r="R11" s="18">
        <v>6.01</v>
      </c>
      <c r="S11" s="14"/>
      <c r="T11" s="14"/>
      <c r="U11" s="14"/>
      <c r="V11" s="18">
        <v>45.4</v>
      </c>
      <c r="W11" s="14"/>
      <c r="X11" s="14"/>
      <c r="Y11" s="18">
        <v>5700</v>
      </c>
      <c r="Z11" s="18">
        <v>800</v>
      </c>
      <c r="AA11" s="18">
        <v>39000</v>
      </c>
      <c r="AB11" s="18">
        <v>520</v>
      </c>
      <c r="AC11" s="14"/>
      <c r="AD11" s="18"/>
      <c r="AE11" s="18"/>
      <c r="AF11" s="14"/>
      <c r="AG11" s="18"/>
      <c r="AH11" s="18"/>
      <c r="AI11" s="18"/>
      <c r="AJ11" s="14"/>
      <c r="AK11" s="14"/>
      <c r="AL11" s="14"/>
      <c r="AM11" s="14"/>
      <c r="AN11" s="18"/>
      <c r="AO11" s="14">
        <f t="shared" si="0"/>
        <v>0</v>
      </c>
      <c r="AP11" s="14"/>
      <c r="AQ11" s="14"/>
      <c r="AR11" s="14"/>
      <c r="AS11" s="14"/>
      <c r="AT11" s="18">
        <v>50</v>
      </c>
      <c r="AU11" s="14"/>
      <c r="AV11" s="18">
        <v>340</v>
      </c>
      <c r="AW11" s="18">
        <v>2.8</v>
      </c>
      <c r="AX11" s="14"/>
      <c r="AY11" s="14"/>
      <c r="AZ11" s="14"/>
      <c r="BA11" s="14"/>
      <c r="BB11" s="14"/>
      <c r="BC11" s="14"/>
      <c r="BD11" s="14"/>
      <c r="BE11" s="18"/>
      <c r="BF11" s="18"/>
      <c r="BG11" s="14"/>
      <c r="BH11" s="14"/>
      <c r="BI11" s="14"/>
      <c r="BJ11" s="18"/>
      <c r="BK11" s="14"/>
      <c r="BL11" s="14"/>
      <c r="BM11" s="14"/>
      <c r="BN11" s="14"/>
      <c r="BO11" s="14"/>
      <c r="BP11" s="14"/>
      <c r="BQ11" s="14"/>
      <c r="BR11" s="14"/>
      <c r="BS11" s="14"/>
      <c r="BT11" s="14"/>
      <c r="BU11" s="14"/>
      <c r="BV11" s="14"/>
      <c r="BW11" s="14"/>
      <c r="BX11" s="14"/>
      <c r="BY11" s="14"/>
      <c r="BZ11" s="14"/>
      <c r="CA11" s="14"/>
      <c r="CB11" s="14"/>
      <c r="CC11" s="14"/>
      <c r="CD11" s="14"/>
      <c r="CE11" s="14"/>
      <c r="CF11" s="14"/>
      <c r="CG11" s="58" t="s">
        <v>354</v>
      </c>
      <c r="CH11" s="66"/>
      <c r="CI11" s="71"/>
      <c r="CJ11" s="68"/>
    </row>
    <row r="12" spans="1:88" s="7" customFormat="1" x14ac:dyDescent="0.3">
      <c r="A12" s="15"/>
      <c r="B12" s="14" t="s">
        <v>284</v>
      </c>
      <c r="C12" s="18" t="s">
        <v>205</v>
      </c>
      <c r="D12" s="18" t="s">
        <v>221</v>
      </c>
      <c r="E12" s="14"/>
      <c r="F12" s="14"/>
      <c r="G12" s="14"/>
      <c r="H12" s="14"/>
      <c r="I12" s="14">
        <v>37.6</v>
      </c>
      <c r="J12" s="14"/>
      <c r="K12" s="14"/>
      <c r="L12" s="14"/>
      <c r="M12" s="18"/>
      <c r="N12" s="14"/>
      <c r="O12" s="14"/>
      <c r="P12" s="14"/>
      <c r="Q12" s="14"/>
      <c r="R12" s="18"/>
      <c r="S12" s="14"/>
      <c r="T12" s="14"/>
      <c r="U12" s="14"/>
      <c r="V12" s="18">
        <v>46.5</v>
      </c>
      <c r="W12" s="14"/>
      <c r="X12" s="14"/>
      <c r="Y12" s="18">
        <v>5900</v>
      </c>
      <c r="Z12" s="18">
        <v>800</v>
      </c>
      <c r="AA12" s="18">
        <v>40000</v>
      </c>
      <c r="AB12" s="18">
        <v>490</v>
      </c>
      <c r="AC12" s="14"/>
      <c r="AD12" s="18"/>
      <c r="AE12" s="18"/>
      <c r="AF12" s="14"/>
      <c r="AG12" s="18"/>
      <c r="AH12" s="18"/>
      <c r="AI12" s="18"/>
      <c r="AJ12" s="14"/>
      <c r="AK12" s="14"/>
      <c r="AL12" s="14"/>
      <c r="AM12" s="14"/>
      <c r="AN12" s="18"/>
      <c r="AO12" s="14">
        <f t="shared" si="0"/>
        <v>0</v>
      </c>
      <c r="AP12" s="14"/>
      <c r="AQ12" s="14"/>
      <c r="AR12" s="14"/>
      <c r="AS12" s="14"/>
      <c r="AT12" s="18">
        <v>32</v>
      </c>
      <c r="AU12" s="14"/>
      <c r="AV12" s="18">
        <v>340</v>
      </c>
      <c r="AW12" s="18">
        <v>2.8</v>
      </c>
      <c r="AX12" s="14"/>
      <c r="AY12" s="14"/>
      <c r="AZ12" s="14"/>
      <c r="BA12" s="14"/>
      <c r="BB12" s="14"/>
      <c r="BC12" s="14"/>
      <c r="BD12" s="14"/>
      <c r="BE12" s="18"/>
      <c r="BF12" s="18"/>
      <c r="BG12" s="14"/>
      <c r="BH12" s="14"/>
      <c r="BI12" s="14"/>
      <c r="BJ12" s="18"/>
      <c r="BK12" s="14"/>
      <c r="BL12" s="14"/>
      <c r="BM12" s="14"/>
      <c r="BN12" s="14"/>
      <c r="BO12" s="14"/>
      <c r="BP12" s="14"/>
      <c r="BQ12" s="14"/>
      <c r="BR12" s="14"/>
      <c r="BS12" s="14"/>
      <c r="BT12" s="14"/>
      <c r="BU12" s="14"/>
      <c r="BV12" s="14"/>
      <c r="BW12" s="14"/>
      <c r="BX12" s="14"/>
      <c r="BY12" s="14"/>
      <c r="BZ12" s="14"/>
      <c r="CA12" s="14"/>
      <c r="CB12" s="14"/>
      <c r="CC12" s="14"/>
      <c r="CD12" s="14"/>
      <c r="CE12" s="14"/>
      <c r="CF12" s="14"/>
      <c r="CG12" s="58" t="s">
        <v>354</v>
      </c>
      <c r="CH12" s="66"/>
      <c r="CI12" s="71"/>
      <c r="CJ12" s="68"/>
    </row>
    <row r="13" spans="1:88" s="7" customFormat="1" x14ac:dyDescent="0.3">
      <c r="A13" s="14" t="s">
        <v>264</v>
      </c>
      <c r="B13" s="14" t="s">
        <v>285</v>
      </c>
      <c r="C13" s="18" t="s">
        <v>206</v>
      </c>
      <c r="D13" s="18" t="s">
        <v>222</v>
      </c>
      <c r="E13" s="14"/>
      <c r="F13" s="14"/>
      <c r="G13" s="14"/>
      <c r="H13" s="14"/>
      <c r="I13" s="14">
        <v>74.099999999999994</v>
      </c>
      <c r="J13" s="14"/>
      <c r="K13" s="14"/>
      <c r="L13" s="14"/>
      <c r="M13" s="18"/>
      <c r="N13" s="14"/>
      <c r="O13" s="14"/>
      <c r="P13" s="14"/>
      <c r="Q13" s="14"/>
      <c r="R13" s="18">
        <v>6</v>
      </c>
      <c r="S13" s="14"/>
      <c r="T13" s="14"/>
      <c r="U13" s="14"/>
      <c r="V13" s="18">
        <v>78.400000000000006</v>
      </c>
      <c r="W13" s="14"/>
      <c r="X13" s="14"/>
      <c r="Y13" s="18">
        <v>3094</v>
      </c>
      <c r="Z13" s="18">
        <v>601.4</v>
      </c>
      <c r="AA13" s="18">
        <v>26940</v>
      </c>
      <c r="AB13" s="18">
        <v>1874</v>
      </c>
      <c r="AC13" s="14"/>
      <c r="AD13" s="18">
        <v>49800</v>
      </c>
      <c r="AE13" s="18">
        <v>0.04</v>
      </c>
      <c r="AF13" s="14"/>
      <c r="AG13" s="18"/>
      <c r="AH13" s="18">
        <v>355</v>
      </c>
      <c r="AI13" s="18">
        <v>165</v>
      </c>
      <c r="AJ13" s="14"/>
      <c r="AK13" s="14"/>
      <c r="AL13" s="14"/>
      <c r="AM13" s="14"/>
      <c r="AN13" s="18">
        <v>6.64</v>
      </c>
      <c r="AO13" s="14">
        <f t="shared" si="0"/>
        <v>14.218431199999999</v>
      </c>
      <c r="AP13" s="14"/>
      <c r="AQ13" s="14"/>
      <c r="AR13" s="14"/>
      <c r="AS13" s="14"/>
      <c r="AT13" s="18">
        <v>21.81</v>
      </c>
      <c r="AU13" s="14"/>
      <c r="AV13" s="18">
        <v>160.30000000000001</v>
      </c>
      <c r="AW13" s="18">
        <v>6.415</v>
      </c>
      <c r="AX13" s="14"/>
      <c r="AY13" s="14"/>
      <c r="AZ13" s="14"/>
      <c r="BA13" s="14"/>
      <c r="BB13" s="14"/>
      <c r="BC13" s="14"/>
      <c r="BD13" s="14"/>
      <c r="BE13" s="18"/>
      <c r="BF13" s="18"/>
      <c r="BG13" s="14"/>
      <c r="BH13" s="14"/>
      <c r="BI13" s="14"/>
      <c r="BJ13" s="18"/>
      <c r="BK13" s="14"/>
      <c r="BL13" s="14"/>
      <c r="BM13" s="14"/>
      <c r="BN13" s="14"/>
      <c r="BO13" s="14"/>
      <c r="BP13" s="14"/>
      <c r="BQ13" s="14"/>
      <c r="BR13" s="14"/>
      <c r="BS13" s="14"/>
      <c r="BT13" s="14"/>
      <c r="BU13" s="14"/>
      <c r="BV13" s="14"/>
      <c r="BW13" s="14"/>
      <c r="BX13" s="14"/>
      <c r="BY13" s="14"/>
      <c r="BZ13" s="14"/>
      <c r="CA13" s="14"/>
      <c r="CB13" s="14"/>
      <c r="CC13" s="14"/>
      <c r="CD13" s="14"/>
      <c r="CE13" s="14"/>
      <c r="CF13" s="14"/>
      <c r="CG13" s="58" t="s">
        <v>354</v>
      </c>
      <c r="CH13" s="66" t="s">
        <v>260</v>
      </c>
      <c r="CI13" s="71"/>
      <c r="CJ13" s="68"/>
    </row>
    <row r="14" spans="1:88" s="7" customFormat="1" x14ac:dyDescent="0.3">
      <c r="A14" s="15"/>
      <c r="B14" s="14" t="s">
        <v>289</v>
      </c>
      <c r="C14" s="18" t="s">
        <v>206</v>
      </c>
      <c r="D14" s="18" t="s">
        <v>223</v>
      </c>
      <c r="E14" s="14"/>
      <c r="F14" s="14"/>
      <c r="G14" s="14"/>
      <c r="H14" s="14"/>
      <c r="I14" s="14">
        <v>74.099999999999994</v>
      </c>
      <c r="J14" s="14"/>
      <c r="K14" s="14"/>
      <c r="L14" s="14"/>
      <c r="M14" s="18"/>
      <c r="N14" s="14"/>
      <c r="O14" s="14"/>
      <c r="P14" s="14"/>
      <c r="Q14" s="14"/>
      <c r="R14" s="18"/>
      <c r="S14" s="14"/>
      <c r="T14" s="14"/>
      <c r="U14" s="14"/>
      <c r="V14" s="18">
        <v>31.6</v>
      </c>
      <c r="W14" s="14"/>
      <c r="X14" s="14"/>
      <c r="Y14" s="18">
        <v>3018</v>
      </c>
      <c r="Z14" s="18">
        <v>633.20000000000005</v>
      </c>
      <c r="AA14" s="18">
        <v>26459.69</v>
      </c>
      <c r="AB14" s="18">
        <v>1498</v>
      </c>
      <c r="AC14" s="14"/>
      <c r="AD14" s="18"/>
      <c r="AE14" s="18"/>
      <c r="AF14" s="14"/>
      <c r="AG14" s="18"/>
      <c r="AH14" s="18"/>
      <c r="AI14" s="18"/>
      <c r="AJ14" s="14"/>
      <c r="AK14" s="14"/>
      <c r="AL14" s="14"/>
      <c r="AM14" s="14"/>
      <c r="AN14" s="18"/>
      <c r="AO14" s="14">
        <f t="shared" si="0"/>
        <v>0</v>
      </c>
      <c r="AP14" s="14"/>
      <c r="AQ14" s="14"/>
      <c r="AR14" s="14"/>
      <c r="AS14" s="14"/>
      <c r="AT14" s="18">
        <v>38.700000000000003</v>
      </c>
      <c r="AU14" s="14"/>
      <c r="AV14" s="18">
        <v>172.62</v>
      </c>
      <c r="AW14" s="18">
        <v>6.26</v>
      </c>
      <c r="AX14" s="14"/>
      <c r="AY14" s="14"/>
      <c r="AZ14" s="14"/>
      <c r="BA14" s="14"/>
      <c r="BB14" s="14"/>
      <c r="BC14" s="14"/>
      <c r="BD14" s="14"/>
      <c r="BE14" s="18"/>
      <c r="BF14" s="18"/>
      <c r="BG14" s="14"/>
      <c r="BH14" s="14"/>
      <c r="BI14" s="14"/>
      <c r="BJ14" s="18"/>
      <c r="BK14" s="14"/>
      <c r="BL14" s="14"/>
      <c r="BM14" s="14"/>
      <c r="BN14" s="14"/>
      <c r="BO14" s="14"/>
      <c r="BP14" s="14"/>
      <c r="BQ14" s="14"/>
      <c r="BR14" s="14"/>
      <c r="BS14" s="14"/>
      <c r="BT14" s="14"/>
      <c r="BU14" s="14"/>
      <c r="BV14" s="14"/>
      <c r="BW14" s="14"/>
      <c r="BX14" s="14"/>
      <c r="BY14" s="14"/>
      <c r="BZ14" s="14"/>
      <c r="CA14" s="14"/>
      <c r="CB14" s="14"/>
      <c r="CC14" s="14"/>
      <c r="CD14" s="14"/>
      <c r="CE14" s="14"/>
      <c r="CF14" s="14"/>
      <c r="CG14" s="58" t="s">
        <v>354</v>
      </c>
      <c r="CH14" s="66" t="s">
        <v>261</v>
      </c>
      <c r="CI14" s="71"/>
      <c r="CJ14" s="68"/>
    </row>
    <row r="15" spans="1:88" s="7" customFormat="1" x14ac:dyDescent="0.3">
      <c r="A15" s="15"/>
      <c r="B15" s="14" t="s">
        <v>292</v>
      </c>
      <c r="C15" s="18" t="s">
        <v>206</v>
      </c>
      <c r="D15" s="18" t="s">
        <v>224</v>
      </c>
      <c r="E15" s="14"/>
      <c r="F15" s="14"/>
      <c r="G15" s="14"/>
      <c r="H15" s="14"/>
      <c r="I15" s="14">
        <v>74.099999999999994</v>
      </c>
      <c r="J15" s="14"/>
      <c r="K15" s="14"/>
      <c r="L15" s="14"/>
      <c r="M15" s="18"/>
      <c r="N15" s="14"/>
      <c r="O15" s="14"/>
      <c r="P15" s="14"/>
      <c r="Q15" s="14"/>
      <c r="R15" s="18"/>
      <c r="S15" s="14"/>
      <c r="T15" s="14"/>
      <c r="U15" s="14"/>
      <c r="V15" s="18">
        <v>20.9</v>
      </c>
      <c r="W15" s="14"/>
      <c r="X15" s="14"/>
      <c r="Y15" s="18">
        <v>1700.76</v>
      </c>
      <c r="Z15" s="18">
        <v>461.4</v>
      </c>
      <c r="AA15" s="18">
        <v>17067.689999999999</v>
      </c>
      <c r="AB15" s="18">
        <v>813.2</v>
      </c>
      <c r="AC15" s="14"/>
      <c r="AD15" s="18"/>
      <c r="AE15" s="18"/>
      <c r="AF15" s="14"/>
      <c r="AG15" s="18"/>
      <c r="AH15" s="18"/>
      <c r="AI15" s="18"/>
      <c r="AJ15" s="14"/>
      <c r="AK15" s="14"/>
      <c r="AL15" s="14"/>
      <c r="AM15" s="14"/>
      <c r="AN15" s="18"/>
      <c r="AO15" s="14">
        <f t="shared" si="0"/>
        <v>0</v>
      </c>
      <c r="AP15" s="14"/>
      <c r="AQ15" s="14"/>
      <c r="AR15" s="14"/>
      <c r="AS15" s="14"/>
      <c r="AT15" s="18">
        <v>28.34</v>
      </c>
      <c r="AU15" s="14"/>
      <c r="AV15" s="18">
        <v>972.2</v>
      </c>
      <c r="AW15" s="18">
        <v>9.6649999999999991</v>
      </c>
      <c r="AX15" s="14"/>
      <c r="AY15" s="14"/>
      <c r="AZ15" s="14"/>
      <c r="BA15" s="14"/>
      <c r="BB15" s="14"/>
      <c r="BC15" s="14"/>
      <c r="BD15" s="14"/>
      <c r="BE15" s="18"/>
      <c r="BF15" s="18"/>
      <c r="BG15" s="14"/>
      <c r="BH15" s="14"/>
      <c r="BI15" s="14"/>
      <c r="BJ15" s="18"/>
      <c r="BK15" s="14"/>
      <c r="BL15" s="14"/>
      <c r="BM15" s="14"/>
      <c r="BN15" s="14"/>
      <c r="BO15" s="14"/>
      <c r="BP15" s="14"/>
      <c r="BQ15" s="14"/>
      <c r="BR15" s="14"/>
      <c r="BS15" s="14"/>
      <c r="BT15" s="14"/>
      <c r="BU15" s="14"/>
      <c r="BV15" s="14"/>
      <c r="BW15" s="14"/>
      <c r="BX15" s="14"/>
      <c r="BY15" s="14"/>
      <c r="BZ15" s="14"/>
      <c r="CA15" s="14"/>
      <c r="CB15" s="14"/>
      <c r="CC15" s="14"/>
      <c r="CD15" s="14"/>
      <c r="CE15" s="14"/>
      <c r="CF15" s="14"/>
      <c r="CG15" s="58" t="s">
        <v>354</v>
      </c>
      <c r="CH15" s="66" t="s">
        <v>261</v>
      </c>
      <c r="CI15" s="71"/>
      <c r="CJ15" s="68"/>
    </row>
    <row r="16" spans="1:88" s="7" customFormat="1" x14ac:dyDescent="0.3">
      <c r="A16" s="15"/>
      <c r="B16" s="14" t="s">
        <v>293</v>
      </c>
      <c r="C16" s="18" t="s">
        <v>206</v>
      </c>
      <c r="D16" s="18"/>
      <c r="E16" s="14"/>
      <c r="F16" s="14"/>
      <c r="G16" s="14"/>
      <c r="H16" s="14"/>
      <c r="I16" s="14">
        <v>74.099999999999994</v>
      </c>
      <c r="J16" s="14"/>
      <c r="K16" s="14"/>
      <c r="L16" s="14"/>
      <c r="M16" s="18"/>
      <c r="N16" s="14"/>
      <c r="O16" s="14"/>
      <c r="P16" s="14"/>
      <c r="Q16" s="14"/>
      <c r="R16" s="18">
        <v>6.7</v>
      </c>
      <c r="S16" s="14"/>
      <c r="T16" s="14"/>
      <c r="U16" s="14"/>
      <c r="V16" s="18">
        <v>77.3</v>
      </c>
      <c r="W16" s="14"/>
      <c r="X16" s="14"/>
      <c r="Y16" s="18">
        <v>3580</v>
      </c>
      <c r="Z16" s="18">
        <v>533</v>
      </c>
      <c r="AA16" s="18">
        <v>23800</v>
      </c>
      <c r="AB16" s="18">
        <v>1600</v>
      </c>
      <c r="AC16" s="14"/>
      <c r="AD16" s="18">
        <v>48000</v>
      </c>
      <c r="AE16" s="18"/>
      <c r="AF16" s="14"/>
      <c r="AG16" s="18"/>
      <c r="AH16" s="18">
        <v>360</v>
      </c>
      <c r="AI16" s="18">
        <v>15</v>
      </c>
      <c r="AJ16" s="14"/>
      <c r="AK16" s="14"/>
      <c r="AL16" s="14"/>
      <c r="AM16" s="14"/>
      <c r="AN16" s="18"/>
      <c r="AO16" s="14">
        <f t="shared" si="0"/>
        <v>0</v>
      </c>
      <c r="AP16" s="14"/>
      <c r="AQ16" s="14"/>
      <c r="AR16" s="14"/>
      <c r="AS16" s="14"/>
      <c r="AT16" s="18">
        <v>29.2</v>
      </c>
      <c r="AU16" s="14"/>
      <c r="AV16" s="18">
        <v>163</v>
      </c>
      <c r="AW16" s="18">
        <v>6.7</v>
      </c>
      <c r="AX16" s="14"/>
      <c r="AY16" s="14"/>
      <c r="AZ16" s="14"/>
      <c r="BA16" s="14"/>
      <c r="BB16" s="14"/>
      <c r="BC16" s="14"/>
      <c r="BD16" s="14"/>
      <c r="BE16" s="18"/>
      <c r="BF16" s="18"/>
      <c r="BG16" s="14"/>
      <c r="BH16" s="14"/>
      <c r="BI16" s="14"/>
      <c r="BJ16" s="18"/>
      <c r="BK16" s="14"/>
      <c r="BL16" s="14"/>
      <c r="BM16" s="14"/>
      <c r="BN16" s="14"/>
      <c r="BO16" s="14"/>
      <c r="BP16" s="14"/>
      <c r="BQ16" s="14"/>
      <c r="BR16" s="14"/>
      <c r="BS16" s="14"/>
      <c r="BT16" s="14"/>
      <c r="BU16" s="14"/>
      <c r="BV16" s="14"/>
      <c r="BW16" s="14"/>
      <c r="BX16" s="14"/>
      <c r="BY16" s="14"/>
      <c r="BZ16" s="14"/>
      <c r="CA16" s="14"/>
      <c r="CB16" s="14"/>
      <c r="CC16" s="14"/>
      <c r="CD16" s="14"/>
      <c r="CE16" s="14"/>
      <c r="CF16" s="14"/>
      <c r="CG16" s="58" t="s">
        <v>354</v>
      </c>
      <c r="CH16" s="66"/>
      <c r="CI16" s="71"/>
      <c r="CJ16" s="68"/>
    </row>
    <row r="17" spans="1:88" s="7" customFormat="1" x14ac:dyDescent="0.3">
      <c r="A17" s="14" t="s">
        <v>265</v>
      </c>
      <c r="B17" s="14" t="s">
        <v>286</v>
      </c>
      <c r="C17" s="18" t="s">
        <v>207</v>
      </c>
      <c r="D17" s="18" t="s">
        <v>224</v>
      </c>
      <c r="E17" s="14"/>
      <c r="F17" s="14"/>
      <c r="G17" s="14"/>
      <c r="H17" s="14"/>
      <c r="I17" s="14">
        <v>87</v>
      </c>
      <c r="K17" s="14"/>
      <c r="L17" s="14"/>
      <c r="M17" s="18"/>
      <c r="N17" s="14"/>
      <c r="O17" s="14"/>
      <c r="P17" s="14"/>
      <c r="Q17" s="14"/>
      <c r="R17" s="18">
        <v>6.2</v>
      </c>
      <c r="S17" s="14"/>
      <c r="T17" s="14"/>
      <c r="U17" s="14"/>
      <c r="V17" s="18">
        <v>50.4</v>
      </c>
      <c r="W17" s="14"/>
      <c r="X17" s="14"/>
      <c r="Y17" s="18">
        <v>1588</v>
      </c>
      <c r="Z17" s="18">
        <v>420</v>
      </c>
      <c r="AA17" s="18">
        <v>16650</v>
      </c>
      <c r="AB17" s="18">
        <v>952.9</v>
      </c>
      <c r="AC17" s="14"/>
      <c r="AD17" s="18">
        <v>30500</v>
      </c>
      <c r="AE17" s="18">
        <v>0.75</v>
      </c>
      <c r="AF17" s="14"/>
      <c r="AG17" s="18"/>
      <c r="AH17" s="18">
        <v>460</v>
      </c>
      <c r="AI17" s="18">
        <v>175</v>
      </c>
      <c r="AJ17" s="14"/>
      <c r="AK17" s="14"/>
      <c r="AL17" s="14"/>
      <c r="AM17" s="14"/>
      <c r="AN17" s="18">
        <v>13.4</v>
      </c>
      <c r="AO17" s="14">
        <f t="shared" si="0"/>
        <v>28.693822000000001</v>
      </c>
      <c r="AP17" s="14"/>
      <c r="AQ17" s="14"/>
      <c r="AR17" s="14"/>
      <c r="AS17" s="14"/>
      <c r="AT17" s="18">
        <v>15</v>
      </c>
      <c r="AU17" s="14"/>
      <c r="AV17" s="18">
        <v>86.69</v>
      </c>
      <c r="AW17" s="18">
        <v>6.1</v>
      </c>
      <c r="AX17" s="14"/>
      <c r="AY17" s="14"/>
      <c r="AZ17" s="14"/>
      <c r="BA17" s="14"/>
      <c r="BB17" s="14"/>
      <c r="BC17" s="14"/>
      <c r="BD17" s="14"/>
      <c r="BE17" s="18"/>
      <c r="BF17" s="18"/>
      <c r="BG17" s="14"/>
      <c r="BH17" s="14"/>
      <c r="BI17" s="14"/>
      <c r="BJ17" s="18"/>
      <c r="BK17" s="14"/>
      <c r="BL17" s="14"/>
      <c r="BM17" s="14"/>
      <c r="BN17" s="14"/>
      <c r="BO17" s="14"/>
      <c r="BP17" s="14"/>
      <c r="BQ17" s="14"/>
      <c r="BR17" s="14"/>
      <c r="BS17" s="14"/>
      <c r="BT17" s="14"/>
      <c r="BU17" s="14"/>
      <c r="BV17" s="14"/>
      <c r="BW17" s="14"/>
      <c r="BX17" s="14"/>
      <c r="BY17" s="14"/>
      <c r="BZ17" s="14"/>
      <c r="CA17" s="14"/>
      <c r="CB17" s="14"/>
      <c r="CC17" s="14"/>
      <c r="CD17" s="14"/>
      <c r="CE17" s="14"/>
      <c r="CF17" s="14"/>
      <c r="CG17" s="58" t="s">
        <v>354</v>
      </c>
      <c r="CH17" s="66" t="s">
        <v>260</v>
      </c>
      <c r="CI17" s="71"/>
      <c r="CJ17" s="68"/>
    </row>
    <row r="18" spans="1:88" s="7" customFormat="1" x14ac:dyDescent="0.3">
      <c r="A18" s="14" t="s">
        <v>266</v>
      </c>
      <c r="B18" s="14" t="s">
        <v>290</v>
      </c>
      <c r="C18" s="18" t="s">
        <v>208</v>
      </c>
      <c r="D18" s="18"/>
      <c r="E18" s="14"/>
      <c r="F18" s="14"/>
      <c r="G18" s="14"/>
      <c r="H18" s="14"/>
      <c r="I18" s="14"/>
      <c r="J18" s="14"/>
      <c r="K18" s="14"/>
      <c r="L18" s="14"/>
      <c r="M18" s="18"/>
      <c r="N18" s="14"/>
      <c r="O18" s="14"/>
      <c r="P18" s="14"/>
      <c r="Q18" s="14"/>
      <c r="R18" s="18"/>
      <c r="S18" s="14"/>
      <c r="T18" s="14"/>
      <c r="U18" s="14"/>
      <c r="V18" s="18">
        <v>120.4</v>
      </c>
      <c r="W18" s="14"/>
      <c r="X18" s="14"/>
      <c r="Y18" s="18">
        <v>3900</v>
      </c>
      <c r="Z18" s="18">
        <v>1000</v>
      </c>
      <c r="AA18" s="18">
        <v>34000</v>
      </c>
      <c r="AB18" s="18">
        <v>970</v>
      </c>
      <c r="AC18" s="14"/>
      <c r="AD18" s="18">
        <v>81000</v>
      </c>
      <c r="AE18" s="18"/>
      <c r="AF18" s="14"/>
      <c r="AG18" s="18"/>
      <c r="AH18" s="18">
        <v>170</v>
      </c>
      <c r="AI18" s="18">
        <v>95</v>
      </c>
      <c r="AJ18" s="14"/>
      <c r="AK18" s="14"/>
      <c r="AL18" s="14"/>
      <c r="AM18" s="14"/>
      <c r="AN18" s="18">
        <v>8.3000000000000007</v>
      </c>
      <c r="AO18" s="14">
        <f t="shared" si="0"/>
        <v>17.773039000000001</v>
      </c>
      <c r="AP18" s="14"/>
      <c r="AQ18" s="14"/>
      <c r="AR18" s="14"/>
      <c r="AS18" s="14"/>
      <c r="AT18" s="18">
        <v>33</v>
      </c>
      <c r="AU18" s="14"/>
      <c r="AV18" s="18">
        <v>250</v>
      </c>
      <c r="AW18" s="18">
        <v>7.2</v>
      </c>
      <c r="AX18" s="14"/>
      <c r="AY18" s="14"/>
      <c r="AZ18" s="14"/>
      <c r="BA18" s="14"/>
      <c r="BB18" s="14"/>
      <c r="BC18" s="14"/>
      <c r="BD18" s="14"/>
      <c r="BE18" s="18"/>
      <c r="BF18" s="18"/>
      <c r="BG18" s="14"/>
      <c r="BH18" s="14"/>
      <c r="BI18" s="14"/>
      <c r="BJ18" s="18"/>
      <c r="BK18" s="14"/>
      <c r="BL18" s="14"/>
      <c r="BM18" s="14"/>
      <c r="BN18" s="14"/>
      <c r="BO18" s="14"/>
      <c r="BP18" s="14"/>
      <c r="BQ18" s="14"/>
      <c r="BR18" s="14"/>
      <c r="BS18" s="14"/>
      <c r="BT18" s="14"/>
      <c r="BU18" s="14"/>
      <c r="BV18" s="14"/>
      <c r="BW18" s="14"/>
      <c r="BX18" s="14"/>
      <c r="BY18" s="14"/>
      <c r="BZ18" s="14"/>
      <c r="CA18" s="14"/>
      <c r="CB18" s="14"/>
      <c r="CC18" s="14"/>
      <c r="CD18" s="14"/>
      <c r="CE18" s="14"/>
      <c r="CF18" s="14"/>
      <c r="CG18" s="58" t="s">
        <v>354</v>
      </c>
      <c r="CH18" s="66"/>
      <c r="CI18" s="71"/>
      <c r="CJ18" s="68"/>
    </row>
    <row r="19" spans="1:88" s="7" customFormat="1" x14ac:dyDescent="0.3">
      <c r="A19" s="14" t="s">
        <v>267</v>
      </c>
      <c r="B19" s="14" t="s">
        <v>287</v>
      </c>
      <c r="C19" s="18" t="s">
        <v>209</v>
      </c>
      <c r="D19" s="18">
        <v>1</v>
      </c>
      <c r="E19" s="14"/>
      <c r="F19" s="14"/>
      <c r="G19" s="14"/>
      <c r="H19" s="14"/>
      <c r="I19" s="14"/>
      <c r="J19" s="14"/>
      <c r="K19" s="14"/>
      <c r="L19" s="14"/>
      <c r="M19" s="18"/>
      <c r="N19" s="14"/>
      <c r="O19" s="14"/>
      <c r="P19" s="14"/>
      <c r="Q19" s="14"/>
      <c r="R19" s="18">
        <v>6.4</v>
      </c>
      <c r="S19" s="14"/>
      <c r="T19" s="14"/>
      <c r="U19" s="14"/>
      <c r="V19" s="18">
        <v>123.7</v>
      </c>
      <c r="W19" s="14"/>
      <c r="X19" s="14"/>
      <c r="Y19" s="18">
        <v>5460</v>
      </c>
      <c r="Z19" s="18">
        <v>900</v>
      </c>
      <c r="AA19" s="18">
        <v>39000</v>
      </c>
      <c r="AB19" s="18">
        <v>2700</v>
      </c>
      <c r="AC19" s="14"/>
      <c r="AD19" s="18">
        <v>76000</v>
      </c>
      <c r="AE19" s="18"/>
      <c r="AF19" s="14"/>
      <c r="AG19" s="18"/>
      <c r="AH19" s="18">
        <v>160</v>
      </c>
      <c r="AI19" s="18">
        <v>128</v>
      </c>
      <c r="AJ19" s="14"/>
      <c r="AK19" s="14"/>
      <c r="AL19" s="14"/>
      <c r="AM19" s="14"/>
      <c r="AN19" s="18"/>
      <c r="AO19" s="14">
        <f t="shared" si="0"/>
        <v>0</v>
      </c>
      <c r="AP19" s="14"/>
      <c r="AQ19" s="14"/>
      <c r="AR19" s="14"/>
      <c r="AS19" s="14"/>
      <c r="AT19" s="18">
        <v>22.3</v>
      </c>
      <c r="AU19" s="14"/>
      <c r="AV19" s="18">
        <v>398</v>
      </c>
      <c r="AW19" s="18">
        <v>94</v>
      </c>
      <c r="AX19" s="14"/>
      <c r="AY19" s="14"/>
      <c r="AZ19" s="14"/>
      <c r="BA19" s="14"/>
      <c r="BB19" s="14"/>
      <c r="BC19" s="14"/>
      <c r="BD19" s="14"/>
      <c r="BE19" s="18"/>
      <c r="BF19" s="18"/>
      <c r="BG19" s="14"/>
      <c r="BH19" s="14"/>
      <c r="BI19" s="14"/>
      <c r="BJ19" s="18"/>
      <c r="BK19" s="14"/>
      <c r="BL19" s="14"/>
      <c r="BM19" s="14"/>
      <c r="BN19" s="14"/>
      <c r="BO19" s="14"/>
      <c r="BP19" s="14"/>
      <c r="BQ19" s="14"/>
      <c r="BR19" s="14"/>
      <c r="BS19" s="14"/>
      <c r="BT19" s="14"/>
      <c r="BU19" s="14"/>
      <c r="BV19" s="14"/>
      <c r="BW19" s="14"/>
      <c r="BX19" s="14"/>
      <c r="BY19" s="14"/>
      <c r="BZ19" s="14"/>
      <c r="CA19" s="14"/>
      <c r="CB19" s="14"/>
      <c r="CC19" s="14"/>
      <c r="CD19" s="14"/>
      <c r="CE19" s="14"/>
      <c r="CF19" s="14"/>
      <c r="CG19" s="58" t="s">
        <v>354</v>
      </c>
      <c r="CH19" s="66"/>
      <c r="CI19" s="71"/>
      <c r="CJ19" s="68"/>
    </row>
    <row r="20" spans="1:88" s="7" customFormat="1" x14ac:dyDescent="0.3">
      <c r="A20" s="15"/>
      <c r="B20" s="14" t="s">
        <v>291</v>
      </c>
      <c r="C20" s="18" t="s">
        <v>209</v>
      </c>
      <c r="D20" s="18">
        <v>2</v>
      </c>
      <c r="E20" s="14"/>
      <c r="F20" s="14"/>
      <c r="G20" s="14"/>
      <c r="H20" s="14"/>
      <c r="I20" s="14"/>
      <c r="J20" s="14"/>
      <c r="K20" s="14"/>
      <c r="L20" s="14"/>
      <c r="M20" s="18"/>
      <c r="N20" s="14"/>
      <c r="O20" s="14"/>
      <c r="P20" s="14"/>
      <c r="Q20" s="14"/>
      <c r="R20" s="18"/>
      <c r="S20" s="14"/>
      <c r="T20" s="14"/>
      <c r="U20" s="14"/>
      <c r="V20" s="18">
        <v>45.1</v>
      </c>
      <c r="W20" s="14"/>
      <c r="X20" s="14"/>
      <c r="Y20" s="18">
        <v>8300</v>
      </c>
      <c r="Z20" s="18">
        <v>240</v>
      </c>
      <c r="AA20" s="18">
        <v>37000</v>
      </c>
      <c r="AB20" s="18">
        <v>760</v>
      </c>
      <c r="AC20" s="14"/>
      <c r="AD20" s="18"/>
      <c r="AE20" s="18"/>
      <c r="AF20" s="14"/>
      <c r="AG20" s="18"/>
      <c r="AH20" s="18">
        <v>260</v>
      </c>
      <c r="AI20" s="18"/>
      <c r="AJ20" s="14"/>
      <c r="AK20" s="14"/>
      <c r="AL20" s="14"/>
      <c r="AM20" s="14"/>
      <c r="AN20" s="18"/>
      <c r="AO20" s="14">
        <f t="shared" si="0"/>
        <v>0</v>
      </c>
      <c r="AP20" s="14"/>
      <c r="AQ20" s="14"/>
      <c r="AR20" s="14"/>
      <c r="AS20" s="14"/>
      <c r="AT20" s="18">
        <v>42</v>
      </c>
      <c r="AU20" s="14"/>
      <c r="AV20" s="18">
        <v>210</v>
      </c>
      <c r="AW20" s="18">
        <v>12</v>
      </c>
      <c r="AX20" s="14"/>
      <c r="AY20" s="14"/>
      <c r="AZ20" s="14"/>
      <c r="BA20" s="14"/>
      <c r="BB20" s="14"/>
      <c r="BC20" s="14"/>
      <c r="BD20" s="14"/>
      <c r="BE20" s="18"/>
      <c r="BF20" s="18"/>
      <c r="BG20" s="14"/>
      <c r="BH20" s="14"/>
      <c r="BI20" s="14"/>
      <c r="BJ20" s="18"/>
      <c r="BK20" s="14"/>
      <c r="BL20" s="14"/>
      <c r="BM20" s="14"/>
      <c r="BN20" s="14"/>
      <c r="BO20" s="14"/>
      <c r="BP20" s="14"/>
      <c r="BQ20" s="14"/>
      <c r="BR20" s="14"/>
      <c r="BS20" s="14"/>
      <c r="BT20" s="14"/>
      <c r="BU20" s="14"/>
      <c r="BV20" s="14"/>
      <c r="BW20" s="14"/>
      <c r="BX20" s="14"/>
      <c r="BY20" s="14"/>
      <c r="BZ20" s="14"/>
      <c r="CA20" s="14"/>
      <c r="CB20" s="14"/>
      <c r="CC20" s="14"/>
      <c r="CD20" s="14"/>
      <c r="CE20" s="14"/>
      <c r="CF20" s="14"/>
      <c r="CG20" s="58" t="s">
        <v>354</v>
      </c>
      <c r="CH20" s="66"/>
      <c r="CI20" s="71"/>
      <c r="CJ20" s="68"/>
    </row>
    <row r="21" spans="1:88" s="7" customFormat="1" x14ac:dyDescent="0.3">
      <c r="A21" s="14" t="s">
        <v>268</v>
      </c>
      <c r="B21" s="14" t="s">
        <v>288</v>
      </c>
      <c r="C21" s="18" t="s">
        <v>210</v>
      </c>
      <c r="D21" s="18">
        <v>1</v>
      </c>
      <c r="E21" s="14"/>
      <c r="F21" s="14"/>
      <c r="G21" s="14"/>
      <c r="H21" s="14"/>
      <c r="I21" s="38">
        <v>90.6</v>
      </c>
      <c r="K21" s="14"/>
      <c r="L21" s="14"/>
      <c r="M21" s="18">
        <v>1.1598999999999999</v>
      </c>
      <c r="N21" s="14"/>
      <c r="O21" s="14"/>
      <c r="P21" s="14"/>
      <c r="Q21" s="14"/>
      <c r="R21" s="18">
        <v>5.2750000000000004</v>
      </c>
      <c r="S21" s="14"/>
      <c r="T21" s="14"/>
      <c r="U21" s="14"/>
      <c r="V21" s="18">
        <v>241.1</v>
      </c>
      <c r="W21" s="14"/>
      <c r="X21" s="14"/>
      <c r="Y21" s="18">
        <v>7450</v>
      </c>
      <c r="Z21" s="18">
        <v>1150</v>
      </c>
      <c r="AA21" s="18">
        <v>85000</v>
      </c>
      <c r="AB21" s="18">
        <v>2200</v>
      </c>
      <c r="AC21" s="14"/>
      <c r="AD21" s="18">
        <v>145000</v>
      </c>
      <c r="AE21" s="18"/>
      <c r="AF21" s="14"/>
      <c r="AG21" s="18"/>
      <c r="AH21" s="18"/>
      <c r="AI21" s="18">
        <v>585</v>
      </c>
      <c r="AJ21" s="14"/>
      <c r="AK21" s="14"/>
      <c r="AL21" s="14"/>
      <c r="AM21" s="14"/>
      <c r="AN21" s="18"/>
      <c r="AO21" s="14">
        <f t="shared" si="0"/>
        <v>0</v>
      </c>
      <c r="AP21" s="14"/>
      <c r="AQ21" s="14"/>
      <c r="AR21" s="14"/>
      <c r="AS21" s="14"/>
      <c r="AT21" s="18">
        <v>175</v>
      </c>
      <c r="AU21" s="14"/>
      <c r="AV21" s="18">
        <v>290</v>
      </c>
      <c r="AW21" s="18">
        <v>5.5</v>
      </c>
      <c r="AX21" s="14"/>
      <c r="AY21" s="14"/>
      <c r="AZ21" s="14"/>
      <c r="BA21" s="14"/>
      <c r="BB21" s="14"/>
      <c r="BC21" s="14"/>
      <c r="BD21" s="14"/>
      <c r="BE21" s="18"/>
      <c r="BF21" s="18"/>
      <c r="BG21" s="14"/>
      <c r="BH21" s="14"/>
      <c r="BI21" s="14"/>
      <c r="BJ21" s="18"/>
      <c r="BK21" s="14"/>
      <c r="BL21" s="14"/>
      <c r="BM21" s="14"/>
      <c r="BN21" s="14"/>
      <c r="BO21" s="14"/>
      <c r="BP21" s="14"/>
      <c r="BQ21" s="14"/>
      <c r="BR21" s="14"/>
      <c r="BS21" s="14"/>
      <c r="BT21" s="14"/>
      <c r="BU21" s="14"/>
      <c r="BV21" s="14"/>
      <c r="BW21" s="14"/>
      <c r="BX21" s="14"/>
      <c r="BY21" s="14"/>
      <c r="BZ21" s="14"/>
      <c r="CA21" s="14"/>
      <c r="CB21" s="14"/>
      <c r="CC21" s="14"/>
      <c r="CD21" s="14"/>
      <c r="CE21" s="14"/>
      <c r="CF21" s="14"/>
      <c r="CG21" s="58" t="s">
        <v>354</v>
      </c>
      <c r="CH21" s="66"/>
      <c r="CI21" s="71"/>
      <c r="CJ21" s="68"/>
    </row>
    <row r="22" spans="1:88" s="7" customFormat="1" x14ac:dyDescent="0.3">
      <c r="A22" s="15"/>
      <c r="B22" s="14" t="s">
        <v>299</v>
      </c>
      <c r="C22" s="18" t="s">
        <v>210</v>
      </c>
      <c r="D22" s="18">
        <v>2</v>
      </c>
      <c r="E22" s="14"/>
      <c r="F22" s="14"/>
      <c r="G22" s="14"/>
      <c r="H22" s="14"/>
      <c r="I22" s="38">
        <v>90.6</v>
      </c>
      <c r="J22" s="14"/>
      <c r="K22" s="14"/>
      <c r="L22" s="14"/>
      <c r="M22" s="18">
        <v>1.1584000000000001</v>
      </c>
      <c r="N22" s="14"/>
      <c r="O22" s="14"/>
      <c r="P22" s="14"/>
      <c r="Q22" s="14"/>
      <c r="R22" s="18">
        <v>5.0999999999999996</v>
      </c>
      <c r="S22" s="14"/>
      <c r="T22" s="14"/>
      <c r="U22" s="14"/>
      <c r="V22" s="18">
        <v>248.2</v>
      </c>
      <c r="W22" s="14"/>
      <c r="X22" s="14"/>
      <c r="Y22" s="18">
        <v>7700</v>
      </c>
      <c r="Z22" s="18">
        <v>1200</v>
      </c>
      <c r="AA22" s="18">
        <v>87000</v>
      </c>
      <c r="AB22" s="18">
        <v>2200</v>
      </c>
      <c r="AC22" s="14"/>
      <c r="AD22" s="18">
        <v>150000</v>
      </c>
      <c r="AE22" s="18"/>
      <c r="AF22" s="14"/>
      <c r="AG22" s="18"/>
      <c r="AH22" s="18"/>
      <c r="AI22" s="18">
        <v>560</v>
      </c>
      <c r="AJ22" s="14"/>
      <c r="AK22" s="14"/>
      <c r="AL22" s="14"/>
      <c r="AM22" s="14"/>
      <c r="AN22" s="18"/>
      <c r="AO22" s="14">
        <f t="shared" si="0"/>
        <v>0</v>
      </c>
      <c r="AP22" s="14"/>
      <c r="AQ22" s="14"/>
      <c r="AR22" s="14"/>
      <c r="AS22" s="14"/>
      <c r="AT22" s="18">
        <v>160</v>
      </c>
      <c r="AU22" s="14"/>
      <c r="AV22" s="18">
        <v>300</v>
      </c>
      <c r="AW22" s="18">
        <v>5.7</v>
      </c>
      <c r="AX22" s="14"/>
      <c r="AY22" s="14"/>
      <c r="AZ22" s="14"/>
      <c r="BA22" s="14"/>
      <c r="BB22" s="14"/>
      <c r="BC22" s="14"/>
      <c r="BD22" s="14"/>
      <c r="BE22" s="18"/>
      <c r="BF22" s="18"/>
      <c r="BG22" s="14"/>
      <c r="BH22" s="14"/>
      <c r="BI22" s="14"/>
      <c r="BJ22" s="18"/>
      <c r="BK22" s="14"/>
      <c r="BL22" s="14"/>
      <c r="BM22" s="14"/>
      <c r="BN22" s="14"/>
      <c r="BO22" s="14"/>
      <c r="BP22" s="14"/>
      <c r="BQ22" s="14"/>
      <c r="BR22" s="14"/>
      <c r="BS22" s="14"/>
      <c r="BT22" s="14"/>
      <c r="BU22" s="14"/>
      <c r="BV22" s="14"/>
      <c r="BW22" s="14"/>
      <c r="BX22" s="14"/>
      <c r="BY22" s="14"/>
      <c r="BZ22" s="14"/>
      <c r="CA22" s="14"/>
      <c r="CB22" s="14"/>
      <c r="CC22" s="14"/>
      <c r="CD22" s="14"/>
      <c r="CE22" s="14"/>
      <c r="CF22" s="14"/>
      <c r="CG22" s="58" t="s">
        <v>354</v>
      </c>
      <c r="CH22" s="66"/>
      <c r="CI22" s="71"/>
      <c r="CJ22" s="68"/>
    </row>
    <row r="23" spans="1:88" s="7" customFormat="1" x14ac:dyDescent="0.3">
      <c r="A23" s="15"/>
      <c r="B23" s="14" t="s">
        <v>300</v>
      </c>
      <c r="C23" s="18" t="s">
        <v>210</v>
      </c>
      <c r="D23" s="18">
        <v>3</v>
      </c>
      <c r="E23" s="14"/>
      <c r="F23" s="14"/>
      <c r="G23" s="14"/>
      <c r="H23" s="14"/>
      <c r="I23" s="38">
        <v>90.6</v>
      </c>
      <c r="J23" s="14"/>
      <c r="K23" s="14"/>
      <c r="L23" s="14"/>
      <c r="M23" s="18">
        <v>1.1614</v>
      </c>
      <c r="N23" s="14"/>
      <c r="O23" s="14"/>
      <c r="P23" s="14"/>
      <c r="Q23" s="14"/>
      <c r="R23" s="18">
        <v>5.45</v>
      </c>
      <c r="S23" s="14"/>
      <c r="T23" s="14"/>
      <c r="U23" s="14"/>
      <c r="V23" s="18">
        <v>233.9</v>
      </c>
      <c r="W23" s="14"/>
      <c r="X23" s="14"/>
      <c r="Y23" s="18">
        <v>7200</v>
      </c>
      <c r="Z23" s="18">
        <v>1100</v>
      </c>
      <c r="AA23" s="18">
        <v>83000</v>
      </c>
      <c r="AB23" s="18">
        <v>2200</v>
      </c>
      <c r="AC23" s="14"/>
      <c r="AD23" s="18">
        <v>140000</v>
      </c>
      <c r="AE23" s="18"/>
      <c r="AF23" s="14"/>
      <c r="AG23" s="18"/>
      <c r="AH23" s="18"/>
      <c r="AI23" s="18">
        <v>610</v>
      </c>
      <c r="AJ23" s="14"/>
      <c r="AK23" s="14"/>
      <c r="AL23" s="14"/>
      <c r="AM23" s="14"/>
      <c r="AN23" s="18"/>
      <c r="AO23" s="14">
        <f t="shared" si="0"/>
        <v>0</v>
      </c>
      <c r="AP23" s="14"/>
      <c r="AQ23" s="14"/>
      <c r="AR23" s="14"/>
      <c r="AS23" s="14"/>
      <c r="AT23" s="18">
        <v>190</v>
      </c>
      <c r="AU23" s="14"/>
      <c r="AV23" s="18">
        <v>280</v>
      </c>
      <c r="AW23" s="18">
        <v>5.3</v>
      </c>
      <c r="AX23" s="14"/>
      <c r="AY23" s="14"/>
      <c r="AZ23" s="14"/>
      <c r="BA23" s="14"/>
      <c r="BB23" s="14"/>
      <c r="BC23" s="14"/>
      <c r="BD23" s="14"/>
      <c r="BE23" s="18"/>
      <c r="BF23" s="18"/>
      <c r="BG23" s="14"/>
      <c r="BH23" s="14"/>
      <c r="BI23" s="14"/>
      <c r="BJ23" s="18"/>
      <c r="BK23" s="14"/>
      <c r="BL23" s="14"/>
      <c r="BM23" s="14"/>
      <c r="BN23" s="14"/>
      <c r="BO23" s="14"/>
      <c r="BP23" s="14"/>
      <c r="BQ23" s="14"/>
      <c r="BR23" s="14"/>
      <c r="BS23" s="14"/>
      <c r="BT23" s="14"/>
      <c r="BU23" s="14"/>
      <c r="BV23" s="14"/>
      <c r="BW23" s="14"/>
      <c r="BX23" s="14"/>
      <c r="BY23" s="14"/>
      <c r="BZ23" s="14"/>
      <c r="CA23" s="14"/>
      <c r="CB23" s="14"/>
      <c r="CC23" s="14"/>
      <c r="CD23" s="14"/>
      <c r="CE23" s="14"/>
      <c r="CF23" s="14"/>
      <c r="CG23" s="58" t="s">
        <v>354</v>
      </c>
      <c r="CH23" s="66"/>
      <c r="CI23" s="71"/>
      <c r="CJ23" s="68"/>
    </row>
    <row r="24" spans="1:88" s="7" customFormat="1" x14ac:dyDescent="0.3">
      <c r="A24" s="15"/>
      <c r="B24" s="14" t="s">
        <v>301</v>
      </c>
      <c r="C24" s="18" t="s">
        <v>210</v>
      </c>
      <c r="D24" s="18">
        <v>4</v>
      </c>
      <c r="E24" s="14"/>
      <c r="F24" s="14"/>
      <c r="G24" s="14"/>
      <c r="H24" s="14"/>
      <c r="I24" s="38">
        <v>90.6</v>
      </c>
      <c r="J24" s="14"/>
      <c r="K24" s="14"/>
      <c r="L24" s="14"/>
      <c r="M24" s="18"/>
      <c r="N24" s="14"/>
      <c r="O24" s="14"/>
      <c r="P24" s="14"/>
      <c r="Q24" s="14"/>
      <c r="R24" s="18"/>
      <c r="S24" s="14"/>
      <c r="T24" s="14"/>
      <c r="U24" s="14"/>
      <c r="V24" s="18">
        <v>244.7</v>
      </c>
      <c r="W24" s="14"/>
      <c r="X24" s="14"/>
      <c r="Y24" s="18">
        <v>7500</v>
      </c>
      <c r="Z24" s="18">
        <v>1200</v>
      </c>
      <c r="AA24" s="18">
        <v>84000</v>
      </c>
      <c r="AB24" s="18">
        <v>2100</v>
      </c>
      <c r="AC24" s="14"/>
      <c r="AD24" s="18">
        <v>150000</v>
      </c>
      <c r="AE24" s="18"/>
      <c r="AF24" s="14"/>
      <c r="AG24" s="18"/>
      <c r="AH24" s="18">
        <v>600</v>
      </c>
      <c r="AI24" s="18"/>
      <c r="AJ24" s="14"/>
      <c r="AK24" s="14"/>
      <c r="AL24" s="14"/>
      <c r="AM24" s="14"/>
      <c r="AN24" s="18"/>
      <c r="AO24" s="14">
        <f t="shared" si="0"/>
        <v>0</v>
      </c>
      <c r="AP24" s="14"/>
      <c r="AQ24" s="14"/>
      <c r="AR24" s="14"/>
      <c r="AS24" s="14"/>
      <c r="AT24" s="18">
        <v>110</v>
      </c>
      <c r="AU24" s="14"/>
      <c r="AV24" s="18">
        <v>320</v>
      </c>
      <c r="AW24" s="18">
        <v>6.1</v>
      </c>
      <c r="AX24" s="14"/>
      <c r="AY24" s="14"/>
      <c r="AZ24" s="14"/>
      <c r="BA24" s="14"/>
      <c r="BB24" s="14"/>
      <c r="BC24" s="14"/>
      <c r="BD24" s="14"/>
      <c r="BE24" s="18"/>
      <c r="BF24" s="18"/>
      <c r="BG24" s="14"/>
      <c r="BH24" s="14"/>
      <c r="BI24" s="14"/>
      <c r="BJ24" s="18"/>
      <c r="BK24" s="14"/>
      <c r="BL24" s="14"/>
      <c r="BM24" s="14"/>
      <c r="BN24" s="14"/>
      <c r="BO24" s="14"/>
      <c r="BP24" s="14"/>
      <c r="BQ24" s="14"/>
      <c r="BR24" s="14"/>
      <c r="BS24" s="14"/>
      <c r="BT24" s="14"/>
      <c r="BU24" s="14"/>
      <c r="BV24" s="14"/>
      <c r="BW24" s="14"/>
      <c r="BX24" s="14"/>
      <c r="BY24" s="14"/>
      <c r="BZ24" s="14"/>
      <c r="CA24" s="14"/>
      <c r="CB24" s="14"/>
      <c r="CC24" s="14"/>
      <c r="CD24" s="14"/>
      <c r="CE24" s="14"/>
      <c r="CF24" s="14"/>
      <c r="CG24" s="58" t="s">
        <v>354</v>
      </c>
      <c r="CH24" s="66"/>
      <c r="CI24" s="71"/>
      <c r="CJ24" s="68"/>
    </row>
    <row r="25" spans="1:88" s="7" customFormat="1" x14ac:dyDescent="0.3">
      <c r="A25" s="18"/>
      <c r="B25" s="14" t="s">
        <v>302</v>
      </c>
      <c r="C25" s="18" t="s">
        <v>210</v>
      </c>
      <c r="D25" s="18">
        <v>5</v>
      </c>
      <c r="E25" s="14"/>
      <c r="F25" s="14"/>
      <c r="G25" s="14"/>
      <c r="H25" s="14"/>
      <c r="I25" s="38">
        <v>90.6</v>
      </c>
      <c r="J25" s="14"/>
      <c r="K25" s="14"/>
      <c r="L25" s="14"/>
      <c r="M25" s="18"/>
      <c r="N25" s="14"/>
      <c r="O25" s="14"/>
      <c r="P25" s="14"/>
      <c r="Q25" s="14"/>
      <c r="R25" s="18"/>
      <c r="S25" s="14"/>
      <c r="T25" s="14"/>
      <c r="U25" s="14"/>
      <c r="V25" s="18">
        <v>209.4</v>
      </c>
      <c r="W25" s="14"/>
      <c r="X25" s="14"/>
      <c r="Y25" s="18">
        <v>7800</v>
      </c>
      <c r="Z25" s="18">
        <v>1200</v>
      </c>
      <c r="AA25" s="18">
        <v>68000</v>
      </c>
      <c r="AB25" s="18">
        <v>2200</v>
      </c>
      <c r="AC25" s="14"/>
      <c r="AD25" s="18">
        <v>130000</v>
      </c>
      <c r="AE25" s="18"/>
      <c r="AF25" s="14"/>
      <c r="AG25" s="18"/>
      <c r="AH25" s="18">
        <v>670</v>
      </c>
      <c r="AI25" s="18"/>
      <c r="AJ25" s="14"/>
      <c r="AK25" s="14"/>
      <c r="AL25" s="14"/>
      <c r="AM25" s="14"/>
      <c r="AN25" s="18"/>
      <c r="AO25" s="14">
        <f t="shared" si="0"/>
        <v>0</v>
      </c>
      <c r="AP25" s="14"/>
      <c r="AQ25" s="14"/>
      <c r="AR25" s="14"/>
      <c r="AS25" s="14"/>
      <c r="AT25" s="18">
        <v>730</v>
      </c>
      <c r="AU25" s="14"/>
      <c r="AV25" s="18">
        <v>250</v>
      </c>
      <c r="AW25" s="18">
        <v>5.9</v>
      </c>
      <c r="AX25" s="14"/>
      <c r="AY25" s="14"/>
      <c r="AZ25" s="14"/>
      <c r="BA25" s="14"/>
      <c r="BB25" s="14"/>
      <c r="BC25" s="14"/>
      <c r="BD25" s="14"/>
      <c r="BE25" s="18"/>
      <c r="BF25" s="18"/>
      <c r="BG25" s="14"/>
      <c r="BH25" s="14"/>
      <c r="BI25" s="14"/>
      <c r="BJ25" s="18"/>
      <c r="BK25" s="14"/>
      <c r="BL25" s="14"/>
      <c r="BM25" s="14"/>
      <c r="BN25" s="14"/>
      <c r="BO25" s="14"/>
      <c r="BP25" s="14"/>
      <c r="BQ25" s="14"/>
      <c r="BR25" s="14"/>
      <c r="BS25" s="14"/>
      <c r="BT25" s="14"/>
      <c r="BU25" s="14"/>
      <c r="BV25" s="14"/>
      <c r="BW25" s="14"/>
      <c r="BX25" s="14"/>
      <c r="BY25" s="14"/>
      <c r="BZ25" s="14"/>
      <c r="CA25" s="14"/>
      <c r="CB25" s="14"/>
      <c r="CC25" s="14"/>
      <c r="CD25" s="14"/>
      <c r="CE25" s="14"/>
      <c r="CF25" s="14"/>
      <c r="CG25" s="58" t="s">
        <v>354</v>
      </c>
      <c r="CH25" s="66"/>
      <c r="CI25" s="71"/>
      <c r="CJ25" s="68"/>
    </row>
    <row r="26" spans="1:88" s="11" customFormat="1" x14ac:dyDescent="0.3">
      <c r="A26" s="18"/>
      <c r="B26" s="14" t="s">
        <v>303</v>
      </c>
      <c r="C26" s="18" t="s">
        <v>210</v>
      </c>
      <c r="D26" s="18">
        <v>6</v>
      </c>
      <c r="E26" s="14"/>
      <c r="F26" s="14"/>
      <c r="G26" s="14"/>
      <c r="H26" s="14"/>
      <c r="I26" s="38">
        <v>90.6</v>
      </c>
      <c r="J26" s="14"/>
      <c r="K26" s="14"/>
      <c r="L26" s="14"/>
      <c r="M26" s="18"/>
      <c r="N26" s="14"/>
      <c r="O26" s="14"/>
      <c r="P26" s="14"/>
      <c r="Q26" s="14"/>
      <c r="R26" s="18"/>
      <c r="S26" s="14"/>
      <c r="T26" s="14"/>
      <c r="U26" s="14"/>
      <c r="V26" s="18">
        <v>227.4</v>
      </c>
      <c r="W26" s="14"/>
      <c r="X26" s="14"/>
      <c r="Y26" s="18">
        <v>7500</v>
      </c>
      <c r="Z26" s="18">
        <v>1200</v>
      </c>
      <c r="AA26" s="18">
        <v>76000</v>
      </c>
      <c r="AB26" s="18">
        <v>2300</v>
      </c>
      <c r="AC26" s="14"/>
      <c r="AD26" s="18">
        <v>140000</v>
      </c>
      <c r="AE26" s="18"/>
      <c r="AF26" s="14"/>
      <c r="AG26" s="18"/>
      <c r="AH26" s="18">
        <v>610</v>
      </c>
      <c r="AI26" s="18"/>
      <c r="AJ26" s="14"/>
      <c r="AK26" s="14"/>
      <c r="AL26" s="14"/>
      <c r="AM26" s="14"/>
      <c r="AN26" s="18"/>
      <c r="AO26" s="14">
        <f t="shared" si="0"/>
        <v>0</v>
      </c>
      <c r="AP26" s="14"/>
      <c r="AQ26" s="14"/>
      <c r="AR26" s="14"/>
      <c r="AS26" s="14"/>
      <c r="AT26" s="18">
        <v>350</v>
      </c>
      <c r="AU26" s="14"/>
      <c r="AV26" s="18">
        <v>290</v>
      </c>
      <c r="AW26" s="18">
        <v>5.9</v>
      </c>
      <c r="AX26" s="14"/>
      <c r="AY26" s="14"/>
      <c r="AZ26" s="14"/>
      <c r="BA26" s="14"/>
      <c r="BB26" s="14"/>
      <c r="BC26" s="14"/>
      <c r="BD26" s="14"/>
      <c r="BE26" s="18"/>
      <c r="BF26" s="18"/>
      <c r="BG26" s="14"/>
      <c r="BH26" s="14"/>
      <c r="BI26" s="14"/>
      <c r="BJ26" s="18"/>
      <c r="BK26" s="14"/>
      <c r="BL26" s="14"/>
      <c r="BM26" s="14"/>
      <c r="BN26" s="14"/>
      <c r="BO26" s="14"/>
      <c r="BP26" s="14"/>
      <c r="BQ26" s="14"/>
      <c r="BR26" s="14"/>
      <c r="BS26" s="14"/>
      <c r="BT26" s="14"/>
      <c r="BU26" s="14"/>
      <c r="BV26" s="14"/>
      <c r="BW26" s="14"/>
      <c r="BX26" s="14"/>
      <c r="BY26" s="14"/>
      <c r="BZ26" s="14"/>
      <c r="CA26" s="14"/>
      <c r="CB26" s="14"/>
      <c r="CC26" s="14"/>
      <c r="CD26" s="14"/>
      <c r="CE26" s="14"/>
      <c r="CF26" s="14"/>
      <c r="CG26" s="58" t="s">
        <v>354</v>
      </c>
      <c r="CH26" s="66"/>
      <c r="CI26" s="71"/>
      <c r="CJ26" s="68"/>
    </row>
    <row r="27" spans="1:88" s="11" customFormat="1" x14ac:dyDescent="0.3">
      <c r="A27" s="18"/>
      <c r="B27" s="14" t="s">
        <v>304</v>
      </c>
      <c r="C27" s="18" t="s">
        <v>210</v>
      </c>
      <c r="D27" s="18">
        <v>7</v>
      </c>
      <c r="E27" s="14"/>
      <c r="F27" s="14"/>
      <c r="G27" s="14"/>
      <c r="H27" s="14"/>
      <c r="I27" s="38">
        <v>90.6</v>
      </c>
      <c r="J27" s="14"/>
      <c r="K27" s="14"/>
      <c r="L27" s="14"/>
      <c r="M27" s="18"/>
      <c r="N27" s="14"/>
      <c r="O27" s="14"/>
      <c r="P27" s="14"/>
      <c r="Q27" s="14"/>
      <c r="R27" s="18"/>
      <c r="S27" s="14"/>
      <c r="T27" s="14"/>
      <c r="U27" s="14"/>
      <c r="V27" s="18">
        <v>237.4</v>
      </c>
      <c r="W27" s="14"/>
      <c r="X27" s="14"/>
      <c r="Y27" s="18">
        <v>7300</v>
      </c>
      <c r="Z27" s="18">
        <v>1100</v>
      </c>
      <c r="AA27" s="18">
        <v>76000</v>
      </c>
      <c r="AB27" s="18">
        <v>2300</v>
      </c>
      <c r="AC27" s="14"/>
      <c r="AD27" s="18">
        <v>150000</v>
      </c>
      <c r="AE27" s="18"/>
      <c r="AF27" s="14"/>
      <c r="AG27" s="18"/>
      <c r="AH27" s="18">
        <v>570</v>
      </c>
      <c r="AI27" s="18"/>
      <c r="AJ27" s="14"/>
      <c r="AK27" s="14"/>
      <c r="AL27" s="14"/>
      <c r="AM27" s="14"/>
      <c r="AN27" s="18"/>
      <c r="AO27" s="14">
        <f t="shared" si="0"/>
        <v>0</v>
      </c>
      <c r="AP27" s="14"/>
      <c r="AQ27" s="14"/>
      <c r="AR27" s="14"/>
      <c r="AS27" s="14"/>
      <c r="AT27" s="18">
        <v>240</v>
      </c>
      <c r="AU27" s="14"/>
      <c r="AV27" s="18">
        <v>290</v>
      </c>
      <c r="AW27" s="18">
        <v>5.7</v>
      </c>
      <c r="AX27" s="14"/>
      <c r="AY27" s="14"/>
      <c r="AZ27" s="14"/>
      <c r="BA27" s="14"/>
      <c r="BB27" s="14"/>
      <c r="BC27" s="14"/>
      <c r="BD27" s="14"/>
      <c r="BE27" s="18"/>
      <c r="BF27" s="18"/>
      <c r="BG27" s="14"/>
      <c r="BH27" s="14"/>
      <c r="BI27" s="14"/>
      <c r="BJ27" s="18"/>
      <c r="BK27" s="14"/>
      <c r="BL27" s="14"/>
      <c r="BM27" s="14"/>
      <c r="BN27" s="14"/>
      <c r="BO27" s="14"/>
      <c r="BP27" s="14"/>
      <c r="BQ27" s="14"/>
      <c r="BR27" s="14"/>
      <c r="BS27" s="14"/>
      <c r="BT27" s="14"/>
      <c r="BU27" s="14"/>
      <c r="BV27" s="14"/>
      <c r="BW27" s="14"/>
      <c r="BX27" s="14"/>
      <c r="BY27" s="14"/>
      <c r="BZ27" s="14"/>
      <c r="CA27" s="14"/>
      <c r="CB27" s="14"/>
      <c r="CC27" s="14"/>
      <c r="CD27" s="14"/>
      <c r="CE27" s="14"/>
      <c r="CF27" s="14"/>
      <c r="CG27" s="58" t="s">
        <v>354</v>
      </c>
      <c r="CH27" s="66"/>
      <c r="CI27" s="71"/>
      <c r="CJ27" s="68"/>
    </row>
    <row r="28" spans="1:88" s="11" customFormat="1" x14ac:dyDescent="0.3">
      <c r="A28" s="14"/>
      <c r="B28" s="14" t="s">
        <v>305</v>
      </c>
      <c r="C28" s="18" t="s">
        <v>210</v>
      </c>
      <c r="D28" s="18">
        <v>8</v>
      </c>
      <c r="E28" s="14"/>
      <c r="F28" s="14"/>
      <c r="G28" s="14"/>
      <c r="H28" s="14"/>
      <c r="I28" s="38">
        <v>90.6</v>
      </c>
      <c r="J28" s="14"/>
      <c r="K28" s="14"/>
      <c r="L28" s="14"/>
      <c r="M28" s="18"/>
      <c r="N28" s="14"/>
      <c r="O28" s="14"/>
      <c r="P28" s="14"/>
      <c r="Q28" s="14"/>
      <c r="R28" s="18"/>
      <c r="S28" s="14"/>
      <c r="T28" s="14"/>
      <c r="U28" s="14"/>
      <c r="V28" s="18">
        <v>238.1</v>
      </c>
      <c r="W28" s="14"/>
      <c r="X28" s="14"/>
      <c r="Y28" s="18">
        <v>7300</v>
      </c>
      <c r="Z28" s="18">
        <v>1100</v>
      </c>
      <c r="AA28" s="18">
        <v>77000</v>
      </c>
      <c r="AB28" s="18">
        <v>2200</v>
      </c>
      <c r="AC28" s="14"/>
      <c r="AD28" s="18">
        <v>150000</v>
      </c>
      <c r="AE28" s="18"/>
      <c r="AF28" s="14"/>
      <c r="AG28" s="18"/>
      <c r="AH28" s="18">
        <v>580</v>
      </c>
      <c r="AI28" s="18"/>
      <c r="AJ28" s="14"/>
      <c r="AK28" s="14"/>
      <c r="AL28" s="14"/>
      <c r="AM28" s="14"/>
      <c r="AN28" s="18"/>
      <c r="AO28" s="14">
        <f t="shared" si="0"/>
        <v>0</v>
      </c>
      <c r="AP28" s="14"/>
      <c r="AQ28" s="14"/>
      <c r="AR28" s="14"/>
      <c r="AS28" s="14"/>
      <c r="AT28" s="18">
        <v>250</v>
      </c>
      <c r="AU28" s="14"/>
      <c r="AV28" s="18">
        <v>290</v>
      </c>
      <c r="AW28" s="18">
        <v>5.7</v>
      </c>
      <c r="AX28" s="14"/>
      <c r="AY28" s="14"/>
      <c r="AZ28" s="14"/>
      <c r="BA28" s="14"/>
      <c r="BB28" s="14"/>
      <c r="BC28" s="14"/>
      <c r="BD28" s="14"/>
      <c r="BE28" s="18"/>
      <c r="BF28" s="18"/>
      <c r="BG28" s="14"/>
      <c r="BH28" s="14"/>
      <c r="BI28" s="14"/>
      <c r="BJ28" s="18"/>
      <c r="BK28" s="14"/>
      <c r="BL28" s="14"/>
      <c r="BM28" s="14"/>
      <c r="BN28" s="14"/>
      <c r="BO28" s="14"/>
      <c r="BP28" s="14"/>
      <c r="BQ28" s="14"/>
      <c r="BR28" s="14"/>
      <c r="BS28" s="14"/>
      <c r="BT28" s="14"/>
      <c r="BU28" s="14"/>
      <c r="BV28" s="14"/>
      <c r="BW28" s="14"/>
      <c r="BX28" s="14"/>
      <c r="BY28" s="14"/>
      <c r="BZ28" s="14"/>
      <c r="CA28" s="14"/>
      <c r="CB28" s="14"/>
      <c r="CC28" s="14"/>
      <c r="CD28" s="14"/>
      <c r="CE28" s="14"/>
      <c r="CF28" s="14"/>
      <c r="CG28" s="58" t="s">
        <v>354</v>
      </c>
      <c r="CH28" s="66"/>
      <c r="CI28" s="71"/>
      <c r="CJ28" s="68"/>
    </row>
    <row r="29" spans="1:88" x14ac:dyDescent="0.3">
      <c r="A29" s="18"/>
      <c r="B29" s="14" t="s">
        <v>306</v>
      </c>
      <c r="C29" s="18" t="s">
        <v>210</v>
      </c>
      <c r="D29" s="18">
        <v>9</v>
      </c>
      <c r="E29" s="14"/>
      <c r="F29" s="14"/>
      <c r="G29" s="14"/>
      <c r="H29" s="14"/>
      <c r="I29" s="38">
        <v>90.6</v>
      </c>
      <c r="J29" s="14"/>
      <c r="K29" s="14"/>
      <c r="L29" s="14"/>
      <c r="M29" s="18"/>
      <c r="N29" s="14"/>
      <c r="O29" s="14"/>
      <c r="P29" s="14"/>
      <c r="Q29" s="14"/>
      <c r="R29" s="18"/>
      <c r="S29" s="14"/>
      <c r="T29" s="14"/>
      <c r="U29" s="14"/>
      <c r="V29" s="18">
        <v>246</v>
      </c>
      <c r="W29" s="14"/>
      <c r="X29" s="14"/>
      <c r="Y29" s="18">
        <v>8000</v>
      </c>
      <c r="Z29" s="18">
        <v>1300</v>
      </c>
      <c r="AA29" s="18">
        <v>84000</v>
      </c>
      <c r="AB29" s="18">
        <v>2400</v>
      </c>
      <c r="AC29" s="14"/>
      <c r="AD29" s="18">
        <v>150000</v>
      </c>
      <c r="AE29" s="18"/>
      <c r="AF29" s="14"/>
      <c r="AG29" s="18"/>
      <c r="AH29" s="18">
        <v>560</v>
      </c>
      <c r="AI29" s="18"/>
      <c r="AJ29" s="14"/>
      <c r="AK29" s="14"/>
      <c r="AL29" s="14"/>
      <c r="AM29" s="14"/>
      <c r="AN29" s="18"/>
      <c r="AO29" s="14">
        <f t="shared" si="0"/>
        <v>0</v>
      </c>
      <c r="AP29" s="14"/>
      <c r="AQ29" s="14"/>
      <c r="AR29" s="14"/>
      <c r="AS29" s="14"/>
      <c r="AT29" s="18">
        <v>240</v>
      </c>
      <c r="AU29" s="14"/>
      <c r="AV29" s="18">
        <v>330</v>
      </c>
      <c r="AW29" s="18">
        <v>6.1</v>
      </c>
      <c r="AX29" s="14"/>
      <c r="AY29" s="14"/>
      <c r="AZ29" s="14"/>
      <c r="BA29" s="14"/>
      <c r="BB29" s="14"/>
      <c r="BC29" s="14"/>
      <c r="BD29" s="14"/>
      <c r="BE29" s="18"/>
      <c r="BF29" s="18"/>
      <c r="BG29" s="14"/>
      <c r="BH29" s="14"/>
      <c r="BI29" s="14"/>
      <c r="BJ29" s="18"/>
      <c r="BK29" s="14"/>
      <c r="BL29" s="14"/>
      <c r="BM29" s="14"/>
      <c r="BN29" s="14"/>
      <c r="BO29" s="14"/>
      <c r="BP29" s="14"/>
      <c r="BQ29" s="14"/>
      <c r="BR29" s="14"/>
      <c r="BS29" s="14"/>
      <c r="BT29" s="14"/>
      <c r="BU29" s="14"/>
      <c r="BV29" s="14"/>
      <c r="BW29" s="14"/>
      <c r="BX29" s="14"/>
      <c r="BY29" s="14"/>
      <c r="BZ29" s="14"/>
      <c r="CA29" s="14"/>
      <c r="CB29" s="14"/>
      <c r="CC29" s="14"/>
      <c r="CD29" s="14"/>
      <c r="CE29" s="14"/>
      <c r="CF29" s="14"/>
      <c r="CG29" s="58" t="s">
        <v>354</v>
      </c>
      <c r="CH29" s="66"/>
      <c r="CI29" s="71"/>
      <c r="CJ29" s="68"/>
    </row>
    <row r="30" spans="1:88" x14ac:dyDescent="0.3">
      <c r="A30" s="18"/>
      <c r="B30" s="14" t="s">
        <v>307</v>
      </c>
      <c r="C30" s="18" t="s">
        <v>210</v>
      </c>
      <c r="D30" s="18">
        <v>10</v>
      </c>
      <c r="E30" s="18"/>
      <c r="F30" s="18"/>
      <c r="G30" s="18"/>
      <c r="H30" s="18"/>
      <c r="I30" s="38">
        <v>90.6</v>
      </c>
      <c r="J30" s="18"/>
      <c r="K30" s="18"/>
      <c r="L30" s="18"/>
      <c r="M30" s="18"/>
      <c r="N30" s="18"/>
      <c r="O30" s="18"/>
      <c r="P30" s="18"/>
      <c r="Q30" s="18"/>
      <c r="R30" s="18"/>
      <c r="S30" s="18"/>
      <c r="T30" s="18"/>
      <c r="U30" s="18"/>
      <c r="V30" s="18">
        <v>247.3</v>
      </c>
      <c r="W30" s="18"/>
      <c r="X30" s="18"/>
      <c r="Y30" s="18">
        <v>7900</v>
      </c>
      <c r="Z30" s="18">
        <v>1200</v>
      </c>
      <c r="AA30" s="18">
        <v>86000</v>
      </c>
      <c r="AB30" s="18">
        <v>2200</v>
      </c>
      <c r="AC30" s="18"/>
      <c r="AD30" s="18">
        <v>150000</v>
      </c>
      <c r="AE30" s="18"/>
      <c r="AF30" s="18"/>
      <c r="AG30" s="18"/>
      <c r="AH30" s="18">
        <v>540</v>
      </c>
      <c r="AI30" s="18"/>
      <c r="AJ30" s="18"/>
      <c r="AK30" s="18"/>
      <c r="AL30" s="18"/>
      <c r="AM30" s="18"/>
      <c r="AN30" s="18"/>
      <c r="AO30" s="14">
        <f t="shared" si="0"/>
        <v>0</v>
      </c>
      <c r="AP30" s="18"/>
      <c r="AQ30" s="18"/>
      <c r="AR30" s="18"/>
      <c r="AS30" s="18"/>
      <c r="AT30" s="18">
        <v>170</v>
      </c>
      <c r="AU30" s="18"/>
      <c r="AV30" s="18">
        <v>330</v>
      </c>
      <c r="AW30" s="18">
        <v>6.3</v>
      </c>
      <c r="AX30" s="18"/>
      <c r="AY30" s="18"/>
      <c r="AZ30" s="18"/>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8"/>
      <c r="CD30" s="18"/>
      <c r="CE30" s="18"/>
      <c r="CF30" s="18"/>
      <c r="CG30" s="58" t="s">
        <v>354</v>
      </c>
      <c r="CH30" s="66"/>
      <c r="CI30" s="71"/>
      <c r="CJ30" s="68"/>
    </row>
    <row r="31" spans="1:88" x14ac:dyDescent="0.3">
      <c r="A31" s="18"/>
      <c r="B31" s="14" t="s">
        <v>308</v>
      </c>
      <c r="C31" s="18" t="s">
        <v>210</v>
      </c>
      <c r="D31" s="18">
        <v>11</v>
      </c>
      <c r="E31" s="18"/>
      <c r="F31" s="18"/>
      <c r="G31" s="18"/>
      <c r="H31" s="18"/>
      <c r="I31" s="38">
        <v>90.6</v>
      </c>
      <c r="J31" s="18"/>
      <c r="K31" s="18"/>
      <c r="L31" s="18"/>
      <c r="M31" s="18"/>
      <c r="N31" s="18"/>
      <c r="O31" s="18"/>
      <c r="P31" s="18"/>
      <c r="Q31" s="18"/>
      <c r="R31" s="18"/>
      <c r="S31" s="18"/>
      <c r="T31" s="18"/>
      <c r="U31" s="18"/>
      <c r="V31" s="18">
        <v>252.2</v>
      </c>
      <c r="W31" s="18"/>
      <c r="X31" s="18"/>
      <c r="Y31" s="18">
        <v>7600</v>
      </c>
      <c r="Z31" s="18">
        <v>1200</v>
      </c>
      <c r="AA31" s="18">
        <v>82000</v>
      </c>
      <c r="AB31" s="18">
        <v>2000</v>
      </c>
      <c r="AC31" s="18"/>
      <c r="AD31" s="18">
        <v>160000</v>
      </c>
      <c r="AE31" s="18"/>
      <c r="AF31" s="18"/>
      <c r="AG31" s="18"/>
      <c r="AH31" s="18">
        <v>520</v>
      </c>
      <c r="AI31" s="18"/>
      <c r="AJ31" s="18"/>
      <c r="AK31" s="18"/>
      <c r="AL31" s="18"/>
      <c r="AM31" s="18"/>
      <c r="AN31" s="18"/>
      <c r="AO31" s="14">
        <f t="shared" si="0"/>
        <v>0</v>
      </c>
      <c r="AP31" s="18"/>
      <c r="AQ31" s="18"/>
      <c r="AR31" s="18"/>
      <c r="AS31" s="18"/>
      <c r="AT31" s="18">
        <v>150</v>
      </c>
      <c r="AU31" s="18"/>
      <c r="AV31" s="18">
        <v>330</v>
      </c>
      <c r="AW31" s="18">
        <v>6.2</v>
      </c>
      <c r="AX31" s="18"/>
      <c r="AY31" s="18"/>
      <c r="AZ31" s="18"/>
      <c r="BA31" s="18"/>
      <c r="BB31" s="18"/>
      <c r="BC31" s="18"/>
      <c r="BD31" s="18"/>
      <c r="BE31" s="18"/>
      <c r="BF31" s="18"/>
      <c r="BG31" s="18"/>
      <c r="BH31" s="18"/>
      <c r="BI31" s="18"/>
      <c r="BJ31" s="18"/>
      <c r="BK31" s="18"/>
      <c r="BL31" s="18"/>
      <c r="BM31" s="18"/>
      <c r="BN31" s="18"/>
      <c r="BO31" s="18"/>
      <c r="BP31" s="18"/>
      <c r="BQ31" s="18"/>
      <c r="BR31" s="18"/>
      <c r="BS31" s="18"/>
      <c r="BT31" s="18"/>
      <c r="BU31" s="18"/>
      <c r="BV31" s="18"/>
      <c r="BW31" s="18"/>
      <c r="BX31" s="18"/>
      <c r="BY31" s="18"/>
      <c r="BZ31" s="18"/>
      <c r="CA31" s="18"/>
      <c r="CB31" s="18"/>
      <c r="CC31" s="18"/>
      <c r="CD31" s="18"/>
      <c r="CE31" s="18"/>
      <c r="CF31" s="18"/>
      <c r="CG31" s="58" t="s">
        <v>354</v>
      </c>
      <c r="CH31" s="66"/>
      <c r="CI31" s="71"/>
      <c r="CJ31" s="68"/>
    </row>
    <row r="32" spans="1:88" x14ac:dyDescent="0.3">
      <c r="A32" s="18"/>
      <c r="B32" s="14" t="s">
        <v>309</v>
      </c>
      <c r="C32" s="18" t="s">
        <v>210</v>
      </c>
      <c r="D32" s="18">
        <v>12</v>
      </c>
      <c r="E32" s="18"/>
      <c r="F32" s="18"/>
      <c r="G32" s="18"/>
      <c r="H32" s="18"/>
      <c r="I32" s="38">
        <v>90.6</v>
      </c>
      <c r="J32" s="18"/>
      <c r="K32" s="18"/>
      <c r="L32" s="18"/>
      <c r="M32" s="18"/>
      <c r="N32" s="18"/>
      <c r="O32" s="18"/>
      <c r="P32" s="18"/>
      <c r="Q32" s="18"/>
      <c r="R32" s="18"/>
      <c r="S32" s="18"/>
      <c r="T32" s="18"/>
      <c r="U32" s="18"/>
      <c r="V32" s="18">
        <v>254.2</v>
      </c>
      <c r="W32" s="18"/>
      <c r="X32" s="18"/>
      <c r="Y32" s="18">
        <v>8100</v>
      </c>
      <c r="Z32" s="18">
        <v>1300</v>
      </c>
      <c r="AA32" s="18">
        <v>84000</v>
      </c>
      <c r="AB32" s="18">
        <v>1900</v>
      </c>
      <c r="AC32" s="18"/>
      <c r="AD32" s="18">
        <v>160000</v>
      </c>
      <c r="AE32" s="18"/>
      <c r="AF32" s="18"/>
      <c r="AG32" s="18"/>
      <c r="AH32" s="18">
        <v>500</v>
      </c>
      <c r="AI32" s="18"/>
      <c r="AJ32" s="18"/>
      <c r="AK32" s="18"/>
      <c r="AL32" s="18"/>
      <c r="AM32" s="18"/>
      <c r="AN32" s="18"/>
      <c r="AO32" s="14">
        <f t="shared" si="0"/>
        <v>0</v>
      </c>
      <c r="AP32" s="18"/>
      <c r="AQ32" s="18"/>
      <c r="AR32" s="18"/>
      <c r="AS32" s="18"/>
      <c r="AT32" s="18">
        <v>140</v>
      </c>
      <c r="AU32" s="18"/>
      <c r="AV32" s="18">
        <v>330</v>
      </c>
      <c r="AW32" s="18">
        <v>6.2</v>
      </c>
      <c r="AX32" s="18"/>
      <c r="AY32" s="18"/>
      <c r="AZ32" s="18"/>
      <c r="BA32" s="18"/>
      <c r="BB32" s="18"/>
      <c r="BC32" s="18"/>
      <c r="BD32" s="18"/>
      <c r="BE32" s="18"/>
      <c r="BF32" s="18"/>
      <c r="BG32" s="18"/>
      <c r="BH32" s="18"/>
      <c r="BI32" s="18"/>
      <c r="BJ32" s="18"/>
      <c r="BK32" s="18"/>
      <c r="BL32" s="18"/>
      <c r="BM32" s="18"/>
      <c r="BN32" s="18"/>
      <c r="BO32" s="18"/>
      <c r="BP32" s="18"/>
      <c r="BQ32" s="18"/>
      <c r="BR32" s="18"/>
      <c r="BS32" s="18"/>
      <c r="BT32" s="18"/>
      <c r="BU32" s="18"/>
      <c r="BV32" s="18"/>
      <c r="BW32" s="18"/>
      <c r="BX32" s="18"/>
      <c r="BY32" s="18"/>
      <c r="BZ32" s="18"/>
      <c r="CA32" s="18"/>
      <c r="CB32" s="18"/>
      <c r="CC32" s="18"/>
      <c r="CD32" s="18"/>
      <c r="CE32" s="18"/>
      <c r="CF32" s="18"/>
      <c r="CG32" s="58" t="s">
        <v>354</v>
      </c>
      <c r="CH32" s="66"/>
      <c r="CI32" s="71"/>
      <c r="CJ32" s="68"/>
    </row>
    <row r="33" spans="1:88" x14ac:dyDescent="0.3">
      <c r="A33" s="18"/>
      <c r="B33" s="14" t="s">
        <v>310</v>
      </c>
      <c r="C33" s="18" t="s">
        <v>210</v>
      </c>
      <c r="D33" s="18">
        <v>13</v>
      </c>
      <c r="E33" s="18"/>
      <c r="F33" s="18"/>
      <c r="G33" s="18"/>
      <c r="H33" s="18"/>
      <c r="I33" s="38">
        <v>90.6</v>
      </c>
      <c r="J33" s="18"/>
      <c r="K33" s="18"/>
      <c r="L33" s="18"/>
      <c r="M33" s="18"/>
      <c r="N33" s="18"/>
      <c r="O33" s="18"/>
      <c r="P33" s="18"/>
      <c r="Q33" s="18"/>
      <c r="R33" s="18"/>
      <c r="S33" s="18"/>
      <c r="T33" s="18"/>
      <c r="U33" s="18"/>
      <c r="V33" s="18">
        <v>233.9</v>
      </c>
      <c r="W33" s="18"/>
      <c r="X33" s="18"/>
      <c r="Y33" s="18">
        <v>7200</v>
      </c>
      <c r="Z33" s="18">
        <v>1100</v>
      </c>
      <c r="AA33" s="18">
        <v>83000</v>
      </c>
      <c r="AB33" s="18">
        <v>2200</v>
      </c>
      <c r="AC33" s="18"/>
      <c r="AD33" s="18">
        <v>140000</v>
      </c>
      <c r="AE33" s="18"/>
      <c r="AF33" s="18"/>
      <c r="AG33" s="18"/>
      <c r="AH33" s="18">
        <v>610</v>
      </c>
      <c r="AI33" s="18"/>
      <c r="AJ33" s="18"/>
      <c r="AK33" s="18"/>
      <c r="AL33" s="18"/>
      <c r="AM33" s="18"/>
      <c r="AN33" s="18"/>
      <c r="AO33" s="14">
        <f t="shared" si="0"/>
        <v>0</v>
      </c>
      <c r="AP33" s="18"/>
      <c r="AQ33" s="18"/>
      <c r="AR33" s="18"/>
      <c r="AS33" s="18"/>
      <c r="AT33" s="18">
        <v>190</v>
      </c>
      <c r="AU33" s="18"/>
      <c r="AV33" s="18">
        <v>280</v>
      </c>
      <c r="AW33" s="18">
        <v>5.3</v>
      </c>
      <c r="AX33" s="18"/>
      <c r="AY33" s="18"/>
      <c r="AZ33" s="18"/>
      <c r="BA33" s="18"/>
      <c r="BB33" s="18"/>
      <c r="BC33" s="18"/>
      <c r="BD33" s="18"/>
      <c r="BE33" s="18"/>
      <c r="BF33" s="18"/>
      <c r="BG33" s="18"/>
      <c r="BH33" s="18"/>
      <c r="BI33" s="18"/>
      <c r="BJ33" s="18"/>
      <c r="BK33" s="18"/>
      <c r="BL33" s="18"/>
      <c r="BM33" s="18"/>
      <c r="BN33" s="18"/>
      <c r="BO33" s="18"/>
      <c r="BP33" s="18"/>
      <c r="BQ33" s="18"/>
      <c r="BR33" s="18"/>
      <c r="BS33" s="18"/>
      <c r="BT33" s="18"/>
      <c r="BU33" s="18"/>
      <c r="BV33" s="18"/>
      <c r="BW33" s="18"/>
      <c r="BX33" s="18"/>
      <c r="BY33" s="18"/>
      <c r="BZ33" s="18"/>
      <c r="CA33" s="18"/>
      <c r="CB33" s="18"/>
      <c r="CC33" s="18"/>
      <c r="CD33" s="18"/>
      <c r="CE33" s="18"/>
      <c r="CF33" s="18"/>
      <c r="CG33" s="58" t="s">
        <v>354</v>
      </c>
      <c r="CH33" s="66"/>
      <c r="CI33" s="71"/>
      <c r="CJ33" s="68"/>
    </row>
    <row r="34" spans="1:88" x14ac:dyDescent="0.3">
      <c r="A34" s="18" t="s">
        <v>190</v>
      </c>
      <c r="B34" s="14" t="s">
        <v>311</v>
      </c>
      <c r="C34" s="18" t="s">
        <v>202</v>
      </c>
      <c r="D34" s="18" t="s">
        <v>225</v>
      </c>
      <c r="E34" s="18"/>
      <c r="F34" s="18"/>
      <c r="G34" s="18"/>
      <c r="H34" s="18"/>
      <c r="I34" s="38">
        <v>76.8</v>
      </c>
      <c r="J34" s="18"/>
      <c r="K34" s="18"/>
      <c r="L34" s="18"/>
      <c r="M34" s="18"/>
      <c r="N34" s="18"/>
      <c r="O34" s="18"/>
      <c r="P34" s="18"/>
      <c r="Q34" s="18"/>
      <c r="R34" s="18">
        <v>6.1</v>
      </c>
      <c r="S34" s="18"/>
      <c r="T34" s="18"/>
      <c r="U34" s="18"/>
      <c r="V34" s="18">
        <v>136</v>
      </c>
      <c r="W34" s="18"/>
      <c r="X34" s="18"/>
      <c r="Y34" s="18">
        <v>5218</v>
      </c>
      <c r="Z34" s="18">
        <v>1043</v>
      </c>
      <c r="AA34" s="18">
        <v>45960</v>
      </c>
      <c r="AB34" s="18">
        <v>267</v>
      </c>
      <c r="AC34" s="18"/>
      <c r="AD34" s="18">
        <v>84700</v>
      </c>
      <c r="AE34" s="18"/>
      <c r="AF34" s="18"/>
      <c r="AG34" s="18"/>
      <c r="AH34" s="18">
        <v>170</v>
      </c>
      <c r="AI34" s="18">
        <v>195</v>
      </c>
      <c r="AJ34" s="18"/>
      <c r="AK34" s="18"/>
      <c r="AL34" s="18"/>
      <c r="AM34" s="18"/>
      <c r="AN34" s="18">
        <v>9.34</v>
      </c>
      <c r="AO34" s="14">
        <f t="shared" si="0"/>
        <v>20.0000222</v>
      </c>
      <c r="AP34" s="18"/>
      <c r="AQ34" s="18"/>
      <c r="AR34" s="18"/>
      <c r="AS34" s="18"/>
      <c r="AT34" s="18">
        <v>93</v>
      </c>
      <c r="AU34" s="18"/>
      <c r="AV34" s="18">
        <v>428.9</v>
      </c>
      <c r="AW34" s="18">
        <v>7.9450000000000003</v>
      </c>
      <c r="AX34" s="18"/>
      <c r="AY34" s="18"/>
      <c r="AZ34" s="18"/>
      <c r="BA34" s="18"/>
      <c r="BB34" s="18"/>
      <c r="BC34" s="18"/>
      <c r="BD34" s="18"/>
      <c r="BE34" s="18"/>
      <c r="BF34" s="18"/>
      <c r="BG34" s="18"/>
      <c r="BH34" s="18"/>
      <c r="BI34" s="18"/>
      <c r="BJ34" s="18"/>
      <c r="BK34" s="18"/>
      <c r="BL34" s="18"/>
      <c r="BM34" s="18"/>
      <c r="BN34" s="18"/>
      <c r="BO34" s="18"/>
      <c r="BP34" s="18"/>
      <c r="BQ34" s="18"/>
      <c r="BR34" s="18"/>
      <c r="BS34" s="18"/>
      <c r="BT34" s="18"/>
      <c r="BU34" s="18"/>
      <c r="BV34" s="18"/>
      <c r="BW34" s="18"/>
      <c r="BX34" s="18"/>
      <c r="BY34" s="18"/>
      <c r="BZ34" s="18"/>
      <c r="CA34" s="18"/>
      <c r="CB34" s="18"/>
      <c r="CC34" s="18"/>
      <c r="CD34" s="18"/>
      <c r="CE34" s="18"/>
      <c r="CF34" s="18"/>
      <c r="CG34" s="58" t="s">
        <v>354</v>
      </c>
      <c r="CH34" s="66" t="s">
        <v>260</v>
      </c>
      <c r="CI34" s="71"/>
      <c r="CJ34" s="68"/>
    </row>
    <row r="35" spans="1:88" x14ac:dyDescent="0.3">
      <c r="A35" s="18"/>
      <c r="B35" s="14" t="s">
        <v>315</v>
      </c>
      <c r="C35" s="18" t="s">
        <v>202</v>
      </c>
      <c r="D35" s="18"/>
      <c r="E35" s="18"/>
      <c r="F35" s="18"/>
      <c r="G35" s="18"/>
      <c r="H35" s="18"/>
      <c r="I35" s="38">
        <v>76.8</v>
      </c>
      <c r="J35" s="18"/>
      <c r="K35" s="18"/>
      <c r="L35" s="18"/>
      <c r="M35" s="18"/>
      <c r="N35" s="18"/>
      <c r="O35" s="18"/>
      <c r="P35" s="18"/>
      <c r="Q35" s="18"/>
      <c r="R35" s="18"/>
      <c r="S35" s="18"/>
      <c r="T35" s="18"/>
      <c r="U35" s="18"/>
      <c r="V35" s="18">
        <v>121</v>
      </c>
      <c r="W35" s="18"/>
      <c r="X35" s="18"/>
      <c r="Y35" s="37">
        <v>6190</v>
      </c>
      <c r="Z35" s="18">
        <v>983</v>
      </c>
      <c r="AA35" s="37">
        <v>38800</v>
      </c>
      <c r="AB35" s="18">
        <v>458</v>
      </c>
      <c r="AC35" s="18"/>
      <c r="AD35" s="37">
        <v>75710</v>
      </c>
      <c r="AE35" s="18"/>
      <c r="AF35" s="18"/>
      <c r="AG35" s="18"/>
      <c r="AH35" s="18">
        <v>151</v>
      </c>
      <c r="AI35" s="18">
        <v>200</v>
      </c>
      <c r="AJ35" s="18"/>
      <c r="AK35" s="18"/>
      <c r="AL35" s="18"/>
      <c r="AM35" s="18"/>
      <c r="AN35" s="37">
        <v>50</v>
      </c>
      <c r="AO35" s="14">
        <f t="shared" si="0"/>
        <v>107.06649999999999</v>
      </c>
      <c r="AP35" s="18"/>
      <c r="AQ35" s="18"/>
      <c r="AR35" s="18"/>
      <c r="AS35" s="18"/>
      <c r="AT35" s="18" t="s">
        <v>244</v>
      </c>
      <c r="AU35" s="18"/>
      <c r="AV35" s="18">
        <v>373</v>
      </c>
      <c r="AW35" s="18">
        <v>8.24</v>
      </c>
      <c r="AX35" s="18"/>
      <c r="AY35" s="18"/>
      <c r="AZ35" s="18"/>
      <c r="BA35" s="18"/>
      <c r="BB35" s="18"/>
      <c r="BC35" s="18"/>
      <c r="BD35" s="18"/>
      <c r="BE35" s="18"/>
      <c r="BF35" s="18">
        <v>6.6499999999999997E-3</v>
      </c>
      <c r="BG35" s="18"/>
      <c r="BH35" s="18"/>
      <c r="BI35" s="18"/>
      <c r="BJ35" s="18"/>
      <c r="BK35" s="18"/>
      <c r="BL35" s="18"/>
      <c r="BM35" s="18"/>
      <c r="BN35" s="18"/>
      <c r="BO35" s="18"/>
      <c r="BP35" s="18"/>
      <c r="BQ35" s="18"/>
      <c r="BR35" s="18"/>
      <c r="BS35" s="18"/>
      <c r="BT35" s="18"/>
      <c r="BU35" s="18"/>
      <c r="BV35" s="18"/>
      <c r="BW35" s="18"/>
      <c r="BX35" s="18"/>
      <c r="BY35" s="18"/>
      <c r="BZ35" s="18"/>
      <c r="CA35" s="18"/>
      <c r="CB35" s="18"/>
      <c r="CC35" s="18"/>
      <c r="CD35" s="18"/>
      <c r="CE35" s="18"/>
      <c r="CF35" s="18"/>
      <c r="CG35" s="58" t="s">
        <v>354</v>
      </c>
      <c r="CH35" s="66"/>
      <c r="CI35" s="71"/>
      <c r="CJ35" s="68"/>
    </row>
    <row r="36" spans="1:88" x14ac:dyDescent="0.3">
      <c r="A36" s="18"/>
      <c r="B36" s="14" t="s">
        <v>316</v>
      </c>
      <c r="C36" s="18" t="s">
        <v>202</v>
      </c>
      <c r="D36" s="18" t="s">
        <v>226</v>
      </c>
      <c r="E36" s="18"/>
      <c r="F36" s="18"/>
      <c r="G36" s="18"/>
      <c r="H36" s="18"/>
      <c r="I36" s="38">
        <v>76.8</v>
      </c>
      <c r="J36" s="18"/>
      <c r="K36" s="18"/>
      <c r="L36" s="18"/>
      <c r="M36" s="18"/>
      <c r="N36" s="18"/>
      <c r="O36" s="18"/>
      <c r="P36" s="18"/>
      <c r="Q36" s="18"/>
      <c r="R36" s="18"/>
      <c r="S36" s="18"/>
      <c r="T36" s="18"/>
      <c r="U36" s="18"/>
      <c r="V36" s="18">
        <v>52</v>
      </c>
      <c r="W36" s="18"/>
      <c r="X36" s="18"/>
      <c r="Y36" s="18">
        <v>5185.76</v>
      </c>
      <c r="Z36" s="18">
        <v>1077.8</v>
      </c>
      <c r="AA36" s="18">
        <v>45879.69</v>
      </c>
      <c r="AB36" s="18">
        <v>275</v>
      </c>
      <c r="AC36" s="18"/>
      <c r="AD36" s="18"/>
      <c r="AE36" s="18"/>
      <c r="AF36" s="18"/>
      <c r="AG36" s="18"/>
      <c r="AH36" s="18"/>
      <c r="AI36" s="18"/>
      <c r="AJ36" s="18"/>
      <c r="AK36" s="18"/>
      <c r="AL36" s="18"/>
      <c r="AM36" s="18"/>
      <c r="AN36" s="18"/>
      <c r="AO36" s="14">
        <f t="shared" si="0"/>
        <v>0</v>
      </c>
      <c r="AP36" s="18"/>
      <c r="AQ36" s="18"/>
      <c r="AR36" s="18"/>
      <c r="AS36" s="18"/>
      <c r="AT36" s="18">
        <v>94.94</v>
      </c>
      <c r="AU36" s="18"/>
      <c r="AV36" s="18">
        <v>440.8</v>
      </c>
      <c r="AW36" s="18">
        <v>7.29</v>
      </c>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58" t="s">
        <v>354</v>
      </c>
      <c r="CH36" s="66" t="s">
        <v>261</v>
      </c>
      <c r="CI36" s="71"/>
      <c r="CJ36" s="68"/>
    </row>
    <row r="37" spans="1:88" x14ac:dyDescent="0.3">
      <c r="A37" s="14" t="s">
        <v>269</v>
      </c>
      <c r="B37" s="14" t="s">
        <v>294</v>
      </c>
      <c r="C37" s="18" t="s">
        <v>211</v>
      </c>
      <c r="D37" s="18" t="s">
        <v>227</v>
      </c>
      <c r="E37" s="18"/>
      <c r="F37" s="18"/>
      <c r="G37" s="18"/>
      <c r="H37" s="18"/>
      <c r="I37" s="39">
        <v>69.8</v>
      </c>
      <c r="K37" s="18"/>
      <c r="L37" s="18"/>
      <c r="M37" s="18"/>
      <c r="N37" s="18"/>
      <c r="O37" s="18"/>
      <c r="P37" s="18"/>
      <c r="Q37" s="18"/>
      <c r="R37" s="18"/>
      <c r="S37" s="18"/>
      <c r="T37" s="18"/>
      <c r="U37" s="18"/>
      <c r="V37" s="18"/>
      <c r="W37" s="18"/>
      <c r="X37" s="18"/>
      <c r="Y37" s="18">
        <f>4297760/1000</f>
        <v>4297.76</v>
      </c>
      <c r="Z37" s="18">
        <f>978800/1000</f>
        <v>978.8</v>
      </c>
      <c r="AA37" s="18">
        <f>39479690/1000</f>
        <v>39479.69</v>
      </c>
      <c r="AB37" s="18">
        <f>211800/1000</f>
        <v>211.8</v>
      </c>
      <c r="AC37" s="18"/>
      <c r="AD37" s="18"/>
      <c r="AE37" s="18"/>
      <c r="AF37" s="18"/>
      <c r="AG37" s="18"/>
      <c r="AH37" s="18"/>
      <c r="AI37" s="18"/>
      <c r="AJ37" s="18"/>
      <c r="AK37" s="18"/>
      <c r="AL37" s="18"/>
      <c r="AM37" s="18"/>
      <c r="AN37" s="18"/>
      <c r="AO37" s="14">
        <f t="shared" si="0"/>
        <v>0</v>
      </c>
      <c r="AP37" s="18"/>
      <c r="AQ37" s="18"/>
      <c r="AR37" s="18"/>
      <c r="AS37" s="18"/>
      <c r="AT37" s="18">
        <f>54480/1000</f>
        <v>54.48</v>
      </c>
      <c r="AU37" s="18"/>
      <c r="AV37" s="18">
        <f>415800/1000</f>
        <v>415.8</v>
      </c>
      <c r="AW37" s="18">
        <f>25260/1000</f>
        <v>25.26</v>
      </c>
      <c r="AX37" s="18"/>
      <c r="AY37" s="18"/>
      <c r="AZ37" s="18"/>
      <c r="BA37" s="18"/>
      <c r="BB37" s="18"/>
      <c r="BC37" s="18"/>
      <c r="BD37" s="18"/>
      <c r="BE37" s="18"/>
      <c r="BF37" s="18"/>
      <c r="BG37" s="18"/>
      <c r="BH37" s="18"/>
      <c r="BI37" s="18"/>
      <c r="BJ37" s="18"/>
      <c r="BK37" s="18"/>
      <c r="BL37" s="18"/>
      <c r="BM37" s="18"/>
      <c r="BN37" s="18"/>
      <c r="BO37" s="18"/>
      <c r="BP37" s="18"/>
      <c r="BQ37" s="18"/>
      <c r="BR37" s="18"/>
      <c r="BS37" s="18"/>
      <c r="BT37" s="18"/>
      <c r="BU37" s="18"/>
      <c r="BV37" s="18"/>
      <c r="BW37" s="18"/>
      <c r="BX37" s="18"/>
      <c r="BY37" s="18"/>
      <c r="BZ37" s="18"/>
      <c r="CA37" s="18"/>
      <c r="CB37" s="18"/>
      <c r="CC37" s="18"/>
      <c r="CD37" s="18"/>
      <c r="CE37" s="18"/>
      <c r="CF37" s="18"/>
      <c r="CG37" s="58" t="s">
        <v>354</v>
      </c>
      <c r="CH37" s="66" t="s">
        <v>261</v>
      </c>
      <c r="CI37" s="71"/>
      <c r="CJ37" s="68"/>
    </row>
    <row r="38" spans="1:88" x14ac:dyDescent="0.3">
      <c r="A38" s="18"/>
      <c r="B38" s="18" t="s">
        <v>317</v>
      </c>
      <c r="C38" s="18" t="s">
        <v>211</v>
      </c>
      <c r="D38" s="18" t="s">
        <v>228</v>
      </c>
      <c r="E38" s="18"/>
      <c r="F38" s="18"/>
      <c r="G38" s="18"/>
      <c r="H38" s="18"/>
      <c r="I38" s="39">
        <v>69.8</v>
      </c>
      <c r="J38" s="18"/>
      <c r="K38" s="18"/>
      <c r="L38" s="18"/>
      <c r="M38" s="18"/>
      <c r="N38" s="18"/>
      <c r="O38" s="18"/>
      <c r="P38" s="18"/>
      <c r="Q38" s="18"/>
      <c r="R38" s="18"/>
      <c r="S38" s="18"/>
      <c r="T38" s="18"/>
      <c r="U38" s="18"/>
      <c r="V38" s="18"/>
      <c r="W38" s="18"/>
      <c r="X38" s="18"/>
      <c r="Y38" s="18">
        <f>4353760/1000</f>
        <v>4353.76</v>
      </c>
      <c r="Z38" s="18">
        <f>994400/1000</f>
        <v>994.4</v>
      </c>
      <c r="AA38" s="18">
        <f>40259690/1000</f>
        <v>40259.69</v>
      </c>
      <c r="AB38" s="18">
        <f>214200/1000</f>
        <v>214.2</v>
      </c>
      <c r="AC38" s="18"/>
      <c r="AD38" s="18"/>
      <c r="AE38" s="18"/>
      <c r="AF38" s="18"/>
      <c r="AG38" s="18"/>
      <c r="AH38" s="18"/>
      <c r="AI38" s="18"/>
      <c r="AJ38" s="18"/>
      <c r="AK38" s="18"/>
      <c r="AL38" s="18"/>
      <c r="AM38" s="18"/>
      <c r="AN38" s="18"/>
      <c r="AO38" s="14">
        <f t="shared" si="0"/>
        <v>0</v>
      </c>
      <c r="AP38" s="18"/>
      <c r="AQ38" s="18"/>
      <c r="AR38" s="18"/>
      <c r="AS38" s="18"/>
      <c r="AT38" s="18">
        <f>54180/1000</f>
        <v>54.18</v>
      </c>
      <c r="AU38" s="18"/>
      <c r="AV38" s="18">
        <f>418600/1000</f>
        <v>418.6</v>
      </c>
      <c r="AW38" s="18">
        <f>24340/1000</f>
        <v>24.34</v>
      </c>
      <c r="AX38" s="18"/>
      <c r="AY38" s="18"/>
      <c r="AZ38" s="18"/>
      <c r="BA38" s="18"/>
      <c r="BB38" s="18"/>
      <c r="BC38" s="18"/>
      <c r="BD38" s="18"/>
      <c r="BE38" s="18"/>
      <c r="BF38" s="18"/>
      <c r="BG38" s="18"/>
      <c r="BH38" s="18"/>
      <c r="BI38" s="18"/>
      <c r="BJ38" s="18"/>
      <c r="BK38" s="18"/>
      <c r="BL38" s="18"/>
      <c r="BM38" s="18"/>
      <c r="BN38" s="18"/>
      <c r="BO38" s="18"/>
      <c r="BP38" s="18"/>
      <c r="BQ38" s="18"/>
      <c r="BR38" s="18"/>
      <c r="BS38" s="18"/>
      <c r="BT38" s="18"/>
      <c r="BU38" s="18"/>
      <c r="BV38" s="18"/>
      <c r="BW38" s="18"/>
      <c r="BX38" s="18"/>
      <c r="BY38" s="18"/>
      <c r="BZ38" s="18"/>
      <c r="CA38" s="18"/>
      <c r="CB38" s="18"/>
      <c r="CC38" s="18"/>
      <c r="CD38" s="18"/>
      <c r="CE38" s="18"/>
      <c r="CF38" s="18"/>
      <c r="CG38" s="58" t="s">
        <v>354</v>
      </c>
      <c r="CH38" s="66" t="s">
        <v>261</v>
      </c>
      <c r="CI38" s="71"/>
      <c r="CJ38" s="68"/>
    </row>
    <row r="39" spans="1:88" x14ac:dyDescent="0.3">
      <c r="A39" s="18" t="s">
        <v>190</v>
      </c>
      <c r="B39" s="14" t="s">
        <v>316</v>
      </c>
      <c r="C39" s="18" t="s">
        <v>202</v>
      </c>
      <c r="D39" s="18" t="s">
        <v>229</v>
      </c>
      <c r="E39" s="18"/>
      <c r="F39" s="18"/>
      <c r="G39" s="18"/>
      <c r="H39" s="18"/>
      <c r="I39" s="38">
        <v>76.8</v>
      </c>
      <c r="J39" s="18"/>
      <c r="K39" s="18"/>
      <c r="L39" s="18"/>
      <c r="M39" s="18"/>
      <c r="N39" s="18"/>
      <c r="O39" s="18"/>
      <c r="P39" s="18"/>
      <c r="Q39" s="18"/>
      <c r="R39" s="18"/>
      <c r="S39" s="18"/>
      <c r="T39" s="18"/>
      <c r="U39" s="18"/>
      <c r="V39" s="18">
        <v>52.5</v>
      </c>
      <c r="W39" s="18"/>
      <c r="X39" s="18"/>
      <c r="Y39" s="18">
        <v>5219.76</v>
      </c>
      <c r="Z39" s="18">
        <v>1089.8</v>
      </c>
      <c r="AA39" s="18">
        <v>46339.69</v>
      </c>
      <c r="AB39" s="18">
        <v>276.39999999999998</v>
      </c>
      <c r="AC39" s="18"/>
      <c r="AD39" s="18"/>
      <c r="AE39" s="18"/>
      <c r="AF39" s="18"/>
      <c r="AG39" s="18"/>
      <c r="AH39" s="18"/>
      <c r="AI39" s="18"/>
      <c r="AJ39" s="18"/>
      <c r="AK39" s="18"/>
      <c r="AL39" s="18"/>
      <c r="AM39" s="18"/>
      <c r="AN39" s="18"/>
      <c r="AO39" s="14">
        <f t="shared" si="0"/>
        <v>0</v>
      </c>
      <c r="AP39" s="18"/>
      <c r="AQ39" s="18"/>
      <c r="AR39" s="18"/>
      <c r="AS39" s="18"/>
      <c r="AT39" s="18">
        <v>94.92</v>
      </c>
      <c r="AU39" s="18"/>
      <c r="AV39" s="18">
        <v>444.6</v>
      </c>
      <c r="AW39" s="18">
        <v>7.2649999999999997</v>
      </c>
      <c r="AX39" s="18"/>
      <c r="AY39" s="18"/>
      <c r="AZ39" s="18"/>
      <c r="BA39" s="18"/>
      <c r="BB39" s="18"/>
      <c r="BC39" s="18"/>
      <c r="BD39" s="18"/>
      <c r="BE39" s="18"/>
      <c r="BF39" s="18"/>
      <c r="BG39" s="18"/>
      <c r="BH39" s="18"/>
      <c r="BI39" s="18"/>
      <c r="BJ39" s="18"/>
      <c r="BK39" s="18"/>
      <c r="BL39" s="18"/>
      <c r="BM39" s="18"/>
      <c r="BN39" s="18"/>
      <c r="BO39" s="18"/>
      <c r="BP39" s="18"/>
      <c r="BQ39" s="18"/>
      <c r="BR39" s="18"/>
      <c r="BS39" s="18"/>
      <c r="BT39" s="18"/>
      <c r="BU39" s="18"/>
      <c r="BV39" s="18"/>
      <c r="BW39" s="18"/>
      <c r="BX39" s="18"/>
      <c r="BY39" s="18"/>
      <c r="BZ39" s="18"/>
      <c r="CA39" s="18"/>
      <c r="CB39" s="18"/>
      <c r="CC39" s="18"/>
      <c r="CD39" s="18"/>
      <c r="CE39" s="18"/>
      <c r="CF39" s="18"/>
      <c r="CG39" s="58" t="s">
        <v>354</v>
      </c>
      <c r="CH39" s="66" t="s">
        <v>261</v>
      </c>
      <c r="CI39" s="71"/>
      <c r="CJ39" s="68"/>
    </row>
    <row r="40" spans="1:88" x14ac:dyDescent="0.3">
      <c r="A40" s="18" t="s">
        <v>199</v>
      </c>
      <c r="B40" s="14" t="s">
        <v>318</v>
      </c>
      <c r="C40" s="18" t="s">
        <v>201</v>
      </c>
      <c r="D40" s="18" t="s">
        <v>229</v>
      </c>
      <c r="E40" s="18"/>
      <c r="F40" s="18"/>
      <c r="G40" s="18"/>
      <c r="H40" s="18"/>
      <c r="I40" s="38">
        <v>76.8</v>
      </c>
      <c r="J40" s="18"/>
      <c r="K40" s="18"/>
      <c r="L40" s="18"/>
      <c r="M40" s="18"/>
      <c r="N40" s="18"/>
      <c r="O40" s="18"/>
      <c r="P40" s="18"/>
      <c r="Q40" s="18"/>
      <c r="R40" s="18">
        <v>6</v>
      </c>
      <c r="S40" s="18"/>
      <c r="T40" s="18"/>
      <c r="U40" s="18"/>
      <c r="V40" s="18">
        <v>135.69999999999999</v>
      </c>
      <c r="W40" s="18"/>
      <c r="X40" s="18"/>
      <c r="Y40" s="18">
        <v>5181</v>
      </c>
      <c r="Z40" s="18">
        <v>1039</v>
      </c>
      <c r="AA40" s="18">
        <v>45840</v>
      </c>
      <c r="AB40" s="18">
        <v>264.3</v>
      </c>
      <c r="AC40" s="18"/>
      <c r="AD40" s="18">
        <v>84500</v>
      </c>
      <c r="AE40" s="18">
        <v>0.03</v>
      </c>
      <c r="AF40" s="18"/>
      <c r="AG40" s="18"/>
      <c r="AH40" s="18">
        <v>175</v>
      </c>
      <c r="AI40" s="18">
        <v>200</v>
      </c>
      <c r="AJ40" s="18"/>
      <c r="AK40" s="18"/>
      <c r="AL40" s="18"/>
      <c r="AM40" s="18"/>
      <c r="AN40" s="18">
        <v>5.3</v>
      </c>
      <c r="AO40" s="14">
        <f t="shared" si="0"/>
        <v>11.349048999999999</v>
      </c>
      <c r="AP40" s="18"/>
      <c r="AQ40" s="18"/>
      <c r="AR40" s="18"/>
      <c r="AS40" s="18"/>
      <c r="AT40" s="18">
        <v>102.5</v>
      </c>
      <c r="AU40" s="18"/>
      <c r="AV40" s="18">
        <v>429.4</v>
      </c>
      <c r="AW40" s="18">
        <v>7.8650000000000002</v>
      </c>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c r="BW40" s="18"/>
      <c r="BX40" s="18"/>
      <c r="BY40" s="18"/>
      <c r="BZ40" s="18"/>
      <c r="CA40" s="18"/>
      <c r="CB40" s="18"/>
      <c r="CC40" s="18"/>
      <c r="CD40" s="18"/>
      <c r="CE40" s="18"/>
      <c r="CF40" s="18"/>
      <c r="CG40" s="58" t="s">
        <v>354</v>
      </c>
      <c r="CH40" s="66" t="s">
        <v>260</v>
      </c>
      <c r="CI40" s="71"/>
      <c r="CJ40" s="68"/>
    </row>
    <row r="41" spans="1:88" x14ac:dyDescent="0.3">
      <c r="A41" s="18"/>
      <c r="B41" s="14" t="s">
        <v>312</v>
      </c>
      <c r="C41" s="18" t="s">
        <v>201</v>
      </c>
      <c r="D41" s="18" t="s">
        <v>230</v>
      </c>
      <c r="E41" s="18"/>
      <c r="F41" s="18"/>
      <c r="G41" s="18"/>
      <c r="H41" s="18"/>
      <c r="I41" s="38">
        <v>76.8</v>
      </c>
      <c r="J41" s="18"/>
      <c r="K41" s="18"/>
      <c r="L41" s="18"/>
      <c r="M41" s="18"/>
      <c r="N41" s="18"/>
      <c r="O41" s="18"/>
      <c r="P41" s="18"/>
      <c r="Q41" s="18"/>
      <c r="R41" s="18"/>
      <c r="S41" s="18"/>
      <c r="T41" s="18"/>
      <c r="U41" s="18"/>
      <c r="V41" s="18">
        <v>125</v>
      </c>
      <c r="W41" s="18"/>
      <c r="X41" s="18"/>
      <c r="Y41" s="37">
        <v>7080</v>
      </c>
      <c r="Z41" s="18">
        <v>894</v>
      </c>
      <c r="AA41" s="37">
        <v>40000</v>
      </c>
      <c r="AB41" s="18">
        <v>421</v>
      </c>
      <c r="AC41" s="18"/>
      <c r="AD41" s="37">
        <v>78020</v>
      </c>
      <c r="AE41" s="18"/>
      <c r="AF41" s="18"/>
      <c r="AG41" s="18"/>
      <c r="AH41" s="18">
        <v>166</v>
      </c>
      <c r="AI41" s="18">
        <v>189</v>
      </c>
      <c r="AJ41" s="18"/>
      <c r="AK41" s="18"/>
      <c r="AL41" s="18"/>
      <c r="AM41" s="18"/>
      <c r="AN41" s="18">
        <v>37.700000000000003</v>
      </c>
      <c r="AO41" s="14">
        <f t="shared" si="0"/>
        <v>80.728141000000008</v>
      </c>
      <c r="AP41" s="18"/>
      <c r="AQ41" s="18"/>
      <c r="AR41" s="18"/>
      <c r="AS41" s="18"/>
      <c r="AT41" s="37">
        <v>81</v>
      </c>
      <c r="AU41" s="18"/>
      <c r="AV41" s="18">
        <v>399</v>
      </c>
      <c r="AW41" s="18">
        <v>8.5280000000000005</v>
      </c>
      <c r="AX41" s="18"/>
      <c r="AY41" s="18"/>
      <c r="AZ41" s="18"/>
      <c r="BA41" s="18"/>
      <c r="BB41" s="18"/>
      <c r="BC41" s="18"/>
      <c r="BD41" s="18"/>
      <c r="BE41" s="18"/>
      <c r="BF41" s="18">
        <v>1.15E-2</v>
      </c>
      <c r="BG41" s="18"/>
      <c r="BH41" s="18"/>
      <c r="BI41" s="18"/>
      <c r="BJ41" s="18">
        <v>6.87E-4</v>
      </c>
      <c r="BK41" s="18"/>
      <c r="BL41" s="18"/>
      <c r="BM41" s="18"/>
      <c r="BN41" s="18"/>
      <c r="BO41" s="18"/>
      <c r="BP41" s="18"/>
      <c r="BQ41" s="18"/>
      <c r="BR41" s="18"/>
      <c r="BS41" s="18"/>
      <c r="BT41" s="18"/>
      <c r="BU41" s="18"/>
      <c r="BV41" s="18"/>
      <c r="BW41" s="18"/>
      <c r="BX41" s="18"/>
      <c r="BY41" s="18"/>
      <c r="BZ41" s="18"/>
      <c r="CA41" s="18"/>
      <c r="CB41" s="18"/>
      <c r="CC41" s="18"/>
      <c r="CD41" s="18"/>
      <c r="CE41" s="18"/>
      <c r="CF41" s="18"/>
      <c r="CG41" s="58" t="s">
        <v>354</v>
      </c>
      <c r="CH41" s="66"/>
      <c r="CI41" s="71"/>
      <c r="CJ41" s="68"/>
    </row>
    <row r="42" spans="1:88" x14ac:dyDescent="0.3">
      <c r="A42" s="18" t="s">
        <v>269</v>
      </c>
      <c r="B42" s="14" t="s">
        <v>313</v>
      </c>
      <c r="C42" s="18" t="s">
        <v>211</v>
      </c>
      <c r="D42" s="18" t="s">
        <v>227</v>
      </c>
      <c r="E42" s="18"/>
      <c r="F42" s="18"/>
      <c r="G42" s="18"/>
      <c r="H42" s="18"/>
      <c r="I42" s="39">
        <v>69.8</v>
      </c>
      <c r="J42" s="18"/>
      <c r="K42" s="18"/>
      <c r="L42" s="18"/>
      <c r="M42" s="18"/>
      <c r="N42" s="18"/>
      <c r="O42" s="18"/>
      <c r="P42" s="18"/>
      <c r="Q42" s="18"/>
      <c r="R42" s="18">
        <v>6.5</v>
      </c>
      <c r="S42" s="18"/>
      <c r="T42" s="18"/>
      <c r="U42" s="18"/>
      <c r="V42" s="18">
        <v>127.2</v>
      </c>
      <c r="W42" s="18"/>
      <c r="X42" s="18"/>
      <c r="Y42" s="18">
        <v>4699</v>
      </c>
      <c r="Z42" s="18">
        <v>1068</v>
      </c>
      <c r="AA42" s="18">
        <v>44370</v>
      </c>
      <c r="AB42" s="18">
        <v>271.7</v>
      </c>
      <c r="AC42" s="18"/>
      <c r="AD42" s="18">
        <v>77700</v>
      </c>
      <c r="AE42" s="18">
        <v>0.22</v>
      </c>
      <c r="AF42" s="18"/>
      <c r="AG42" s="18"/>
      <c r="AH42" s="18">
        <v>200</v>
      </c>
      <c r="AI42" s="18">
        <v>59</v>
      </c>
      <c r="AJ42" s="18"/>
      <c r="AK42" s="18"/>
      <c r="AL42" s="18"/>
      <c r="AM42" s="18"/>
      <c r="AN42" s="18">
        <v>10.9</v>
      </c>
      <c r="AO42" s="14">
        <f t="shared" si="0"/>
        <v>23.340496999999999</v>
      </c>
      <c r="AP42" s="18"/>
      <c r="AQ42" s="18"/>
      <c r="AR42" s="18"/>
      <c r="AS42" s="18"/>
      <c r="AT42" s="18">
        <v>53.35</v>
      </c>
      <c r="AU42" s="18"/>
      <c r="AV42" s="18">
        <v>429.2</v>
      </c>
      <c r="AW42" s="18">
        <v>25.36</v>
      </c>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58" t="s">
        <v>354</v>
      </c>
      <c r="CH42" s="66" t="s">
        <v>260</v>
      </c>
      <c r="CI42" s="71"/>
      <c r="CJ42" s="68"/>
    </row>
    <row r="43" spans="1:88" x14ac:dyDescent="0.3">
      <c r="A43" s="14" t="s">
        <v>270</v>
      </c>
      <c r="B43" s="14" t="s">
        <v>319</v>
      </c>
      <c r="C43" s="18" t="s">
        <v>212</v>
      </c>
      <c r="D43" s="18" t="s">
        <v>228</v>
      </c>
      <c r="E43" s="18"/>
      <c r="F43" s="18"/>
      <c r="G43" s="18"/>
      <c r="H43" s="18"/>
      <c r="I43" s="39">
        <v>69.8</v>
      </c>
      <c r="J43" s="18"/>
      <c r="K43" s="18"/>
      <c r="L43" s="18"/>
      <c r="M43" s="18"/>
      <c r="N43" s="18"/>
      <c r="O43" s="18"/>
      <c r="P43" s="18"/>
      <c r="Q43" s="18"/>
      <c r="R43" s="18">
        <v>6.2</v>
      </c>
      <c r="S43" s="18"/>
      <c r="T43" s="18"/>
      <c r="U43" s="18"/>
      <c r="V43" s="18">
        <v>124.3</v>
      </c>
      <c r="W43" s="18"/>
      <c r="X43" s="18"/>
      <c r="Y43" s="18">
        <v>4646</v>
      </c>
      <c r="Z43" s="18">
        <v>1055</v>
      </c>
      <c r="AA43" s="18">
        <v>43830</v>
      </c>
      <c r="AB43" s="18">
        <v>259.10000000000002</v>
      </c>
      <c r="AC43" s="18"/>
      <c r="AD43" s="18">
        <v>75500</v>
      </c>
      <c r="AE43" s="18">
        <v>0.13</v>
      </c>
      <c r="AF43" s="18"/>
      <c r="AG43" s="18"/>
      <c r="AH43" s="18">
        <v>195</v>
      </c>
      <c r="AI43" s="18">
        <v>49</v>
      </c>
      <c r="AJ43" s="18"/>
      <c r="AK43" s="18"/>
      <c r="AL43" s="18"/>
      <c r="AM43" s="18"/>
      <c r="AN43" s="18">
        <v>4.96</v>
      </c>
      <c r="AO43" s="14">
        <f t="shared" si="0"/>
        <v>10.6209968</v>
      </c>
      <c r="AP43" s="18"/>
      <c r="AQ43" s="18"/>
      <c r="AR43" s="18"/>
      <c r="AS43" s="18"/>
      <c r="AT43" s="18">
        <v>59.63</v>
      </c>
      <c r="AU43" s="18"/>
      <c r="AV43" s="18">
        <v>424.2</v>
      </c>
      <c r="AW43" s="18">
        <v>23.91</v>
      </c>
      <c r="AX43" s="18"/>
      <c r="AY43" s="18"/>
      <c r="AZ43" s="18"/>
      <c r="BA43" s="18"/>
      <c r="BB43" s="18"/>
      <c r="BC43" s="18"/>
      <c r="BD43" s="18"/>
      <c r="BE43" s="18"/>
      <c r="BF43" s="18"/>
      <c r="BG43" s="18"/>
      <c r="BH43" s="18"/>
      <c r="BI43" s="18"/>
      <c r="BJ43" s="18"/>
      <c r="BK43" s="18"/>
      <c r="BL43" s="18"/>
      <c r="BM43" s="18"/>
      <c r="BN43" s="18"/>
      <c r="BO43" s="18"/>
      <c r="BP43" s="18"/>
      <c r="BQ43" s="18"/>
      <c r="BR43" s="18"/>
      <c r="BS43" s="18"/>
      <c r="BT43" s="18"/>
      <c r="BU43" s="18"/>
      <c r="BV43" s="18"/>
      <c r="BW43" s="18"/>
      <c r="BX43" s="18"/>
      <c r="BY43" s="18"/>
      <c r="BZ43" s="18"/>
      <c r="CA43" s="18"/>
      <c r="CB43" s="18"/>
      <c r="CC43" s="18"/>
      <c r="CD43" s="18"/>
      <c r="CE43" s="18"/>
      <c r="CF43" s="18"/>
      <c r="CG43" s="58" t="s">
        <v>354</v>
      </c>
      <c r="CH43" s="66" t="s">
        <v>260</v>
      </c>
      <c r="CI43" s="71"/>
      <c r="CJ43" s="68"/>
    </row>
    <row r="44" spans="1:88" x14ac:dyDescent="0.3">
      <c r="A44" s="14" t="s">
        <v>271</v>
      </c>
      <c r="B44" s="14" t="s">
        <v>295</v>
      </c>
      <c r="C44" s="18" t="s">
        <v>213</v>
      </c>
      <c r="D44" s="18"/>
      <c r="E44" s="18"/>
      <c r="F44" s="18"/>
      <c r="G44" s="18"/>
      <c r="H44" s="18"/>
      <c r="I44" s="39">
        <v>59.1</v>
      </c>
      <c r="K44" s="18"/>
      <c r="L44" s="18"/>
      <c r="M44" s="18"/>
      <c r="N44" s="18"/>
      <c r="O44" s="18"/>
      <c r="P44" s="18"/>
      <c r="Q44" s="18"/>
      <c r="R44" s="18"/>
      <c r="S44" s="18"/>
      <c r="T44" s="18"/>
      <c r="U44" s="18"/>
      <c r="V44" s="18">
        <v>0</v>
      </c>
      <c r="W44" s="18"/>
      <c r="X44" s="18"/>
      <c r="Y44" s="18">
        <v>6533</v>
      </c>
      <c r="Z44" s="18">
        <v>173</v>
      </c>
      <c r="AA44" s="18">
        <v>32645</v>
      </c>
      <c r="AB44" s="18">
        <v>360</v>
      </c>
      <c r="AC44" s="18"/>
      <c r="AD44" s="18">
        <v>64524</v>
      </c>
      <c r="AE44" s="18"/>
      <c r="AF44" s="18"/>
      <c r="AG44" s="18"/>
      <c r="AH44" s="18">
        <v>589</v>
      </c>
      <c r="AI44" s="18">
        <v>151</v>
      </c>
      <c r="AJ44" s="18"/>
      <c r="AK44" s="18"/>
      <c r="AL44" s="18"/>
      <c r="AM44" s="18"/>
      <c r="AN44" s="18"/>
      <c r="AO44" s="14">
        <f t="shared" si="0"/>
        <v>0</v>
      </c>
      <c r="AP44" s="18"/>
      <c r="AQ44" s="18"/>
      <c r="AR44" s="18"/>
      <c r="AS44" s="18"/>
      <c r="AT44" s="18"/>
      <c r="AU44" s="18"/>
      <c r="AV44" s="18">
        <v>361</v>
      </c>
      <c r="AW44" s="18"/>
      <c r="AX44" s="18"/>
      <c r="AY44" s="18"/>
      <c r="AZ44" s="18"/>
      <c r="BA44" s="18"/>
      <c r="BB44" s="18"/>
      <c r="BC44" s="18"/>
      <c r="BD44" s="18"/>
      <c r="BE44" s="18"/>
      <c r="BF44" s="18"/>
      <c r="BG44" s="18"/>
      <c r="BH44" s="18"/>
      <c r="BI44" s="18"/>
      <c r="BJ44" s="18"/>
      <c r="BK44" s="18"/>
      <c r="BL44" s="18"/>
      <c r="BM44" s="18"/>
      <c r="BN44" s="18"/>
      <c r="BO44" s="18"/>
      <c r="BP44" s="18"/>
      <c r="BQ44" s="18"/>
      <c r="BR44" s="18"/>
      <c r="BS44" s="18"/>
      <c r="BT44" s="18"/>
      <c r="BU44" s="18"/>
      <c r="BV44" s="18"/>
      <c r="BW44" s="18"/>
      <c r="BX44" s="18"/>
      <c r="BY44" s="18"/>
      <c r="BZ44" s="18"/>
      <c r="CA44" s="18"/>
      <c r="CB44" s="18"/>
      <c r="CC44" s="18"/>
      <c r="CD44" s="18"/>
      <c r="CE44" s="18"/>
      <c r="CF44" s="18"/>
      <c r="CG44" s="58" t="s">
        <v>354</v>
      </c>
      <c r="CH44" s="66"/>
      <c r="CI44" s="71"/>
      <c r="CJ44" s="68"/>
    </row>
    <row r="45" spans="1:88" x14ac:dyDescent="0.3">
      <c r="A45" s="18"/>
      <c r="B45" s="18" t="s">
        <v>320</v>
      </c>
      <c r="C45" s="18" t="s">
        <v>213</v>
      </c>
      <c r="D45" s="18" t="s">
        <v>231</v>
      </c>
      <c r="E45" s="18"/>
      <c r="F45" s="18"/>
      <c r="G45" s="18"/>
      <c r="H45" s="18"/>
      <c r="I45" s="39">
        <v>59.1</v>
      </c>
      <c r="J45" s="18"/>
      <c r="K45" s="18"/>
      <c r="L45" s="18"/>
      <c r="M45" s="18"/>
      <c r="N45" s="18"/>
      <c r="O45" s="18"/>
      <c r="P45" s="18"/>
      <c r="Q45" s="18"/>
      <c r="R45" s="18">
        <v>6.44</v>
      </c>
      <c r="S45" s="18"/>
      <c r="T45" s="18"/>
      <c r="U45" s="18"/>
      <c r="V45" s="18">
        <v>98.8</v>
      </c>
      <c r="W45" s="18"/>
      <c r="X45" s="18"/>
      <c r="Y45" s="18">
        <v>4370</v>
      </c>
      <c r="Z45" s="18">
        <v>933</v>
      </c>
      <c r="AA45" s="18">
        <v>32700.000000000004</v>
      </c>
      <c r="AB45" s="18">
        <v>190</v>
      </c>
      <c r="AC45" s="18"/>
      <c r="AD45" s="18">
        <v>61330</v>
      </c>
      <c r="AE45" s="18"/>
      <c r="AF45" s="18"/>
      <c r="AG45" s="18"/>
      <c r="AH45" s="18">
        <v>176</v>
      </c>
      <c r="AI45" s="18">
        <v>155</v>
      </c>
      <c r="AJ45" s="18"/>
      <c r="AK45" s="18"/>
      <c r="AL45" s="18"/>
      <c r="AM45" s="18"/>
      <c r="AN45" s="18">
        <v>22</v>
      </c>
      <c r="AO45" s="14">
        <f t="shared" si="0"/>
        <v>47.109259999999999</v>
      </c>
      <c r="AP45" s="18"/>
      <c r="AQ45" s="18"/>
      <c r="AR45" s="18"/>
      <c r="AS45" s="18"/>
      <c r="AT45" s="18">
        <v>24.5</v>
      </c>
      <c r="AU45" s="18"/>
      <c r="AV45" s="18">
        <v>363</v>
      </c>
      <c r="AW45" s="18"/>
      <c r="AX45" s="18"/>
      <c r="AY45" s="18"/>
      <c r="AZ45" s="18"/>
      <c r="BA45" s="18"/>
      <c r="BB45" s="18"/>
      <c r="BC45" s="18"/>
      <c r="BD45" s="18"/>
      <c r="BE45" s="18"/>
      <c r="BF45" s="18"/>
      <c r="BG45" s="18"/>
      <c r="BH45" s="18"/>
      <c r="BI45" s="18"/>
      <c r="BJ45" s="18"/>
      <c r="BK45" s="18"/>
      <c r="BL45" s="18"/>
      <c r="BM45" s="18"/>
      <c r="BN45" s="18"/>
      <c r="BO45" s="18"/>
      <c r="BP45" s="18"/>
      <c r="BQ45" s="18"/>
      <c r="BR45" s="18"/>
      <c r="BS45" s="18"/>
      <c r="BT45" s="18"/>
      <c r="BU45" s="18"/>
      <c r="BV45" s="18"/>
      <c r="BW45" s="18"/>
      <c r="BX45" s="18"/>
      <c r="BY45" s="18"/>
      <c r="BZ45" s="18"/>
      <c r="CA45" s="18"/>
      <c r="CB45" s="18"/>
      <c r="CC45" s="18"/>
      <c r="CD45" s="18"/>
      <c r="CE45" s="18"/>
      <c r="CF45" s="18"/>
      <c r="CG45" s="58" t="s">
        <v>354</v>
      </c>
      <c r="CH45" s="66"/>
      <c r="CI45" s="71"/>
      <c r="CJ45" s="68"/>
    </row>
    <row r="46" spans="1:88" x14ac:dyDescent="0.3">
      <c r="A46" s="14" t="s">
        <v>272</v>
      </c>
      <c r="B46" s="14" t="s">
        <v>296</v>
      </c>
      <c r="C46" s="18" t="s">
        <v>214</v>
      </c>
      <c r="D46" s="18" t="s">
        <v>232</v>
      </c>
      <c r="E46" s="18"/>
      <c r="F46" s="18"/>
      <c r="G46" s="18"/>
      <c r="H46" s="18"/>
      <c r="I46" s="39">
        <v>59.1</v>
      </c>
      <c r="J46" s="18"/>
      <c r="K46" s="18"/>
      <c r="L46" s="18"/>
      <c r="M46" s="18"/>
      <c r="N46" s="18"/>
      <c r="O46" s="18"/>
      <c r="P46" s="18"/>
      <c r="Q46" s="18"/>
      <c r="R46" s="18">
        <v>6.4</v>
      </c>
      <c r="S46" s="18"/>
      <c r="T46" s="18"/>
      <c r="U46" s="18"/>
      <c r="V46" s="18">
        <v>101.5</v>
      </c>
      <c r="W46" s="18"/>
      <c r="X46" s="18"/>
      <c r="Y46" s="18">
        <f>3631000/1000</f>
        <v>3631</v>
      </c>
      <c r="Z46" s="18">
        <f>1052000/1000</f>
        <v>1052</v>
      </c>
      <c r="AA46" s="18">
        <f>34280000/1000</f>
        <v>34280</v>
      </c>
      <c r="AB46" s="18">
        <f>168900/1000</f>
        <v>168.9</v>
      </c>
      <c r="AC46" s="18"/>
      <c r="AD46" s="18">
        <f>62900/1000</f>
        <v>62.9</v>
      </c>
      <c r="AE46" s="18">
        <v>0.1</v>
      </c>
      <c r="AF46" s="18"/>
      <c r="AG46" s="18"/>
      <c r="AH46" s="18">
        <v>165</v>
      </c>
      <c r="AI46" s="18"/>
      <c r="AJ46" s="18"/>
      <c r="AK46" s="18"/>
      <c r="AL46" s="18"/>
      <c r="AM46" s="18"/>
      <c r="AN46" s="18">
        <v>10.3</v>
      </c>
      <c r="AO46" s="14">
        <f t="shared" si="0"/>
        <v>22.055699000000001</v>
      </c>
      <c r="AP46" s="18"/>
      <c r="AQ46" s="18"/>
      <c r="AR46" s="18"/>
      <c r="AS46" s="18"/>
      <c r="AT46" s="18">
        <f>41630/1000</f>
        <v>41.63</v>
      </c>
      <c r="AU46" s="18"/>
      <c r="AV46" s="18">
        <f>402200/1000</f>
        <v>402.2</v>
      </c>
      <c r="AW46" s="18">
        <f>27940/1000</f>
        <v>27.94</v>
      </c>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58" t="s">
        <v>354</v>
      </c>
      <c r="CH46" s="66" t="s">
        <v>260</v>
      </c>
      <c r="CI46" s="71"/>
      <c r="CJ46" s="68"/>
    </row>
    <row r="47" spans="1:88" x14ac:dyDescent="0.3">
      <c r="A47" s="18"/>
      <c r="B47" s="18" t="s">
        <v>321</v>
      </c>
      <c r="C47" s="18" t="s">
        <v>214</v>
      </c>
      <c r="D47" s="18" t="s">
        <v>233</v>
      </c>
      <c r="E47" s="18"/>
      <c r="F47" s="18"/>
      <c r="G47" s="18"/>
      <c r="H47" s="18"/>
      <c r="I47" s="39">
        <v>59.1</v>
      </c>
      <c r="J47" s="18"/>
      <c r="K47" s="18"/>
      <c r="L47" s="18"/>
      <c r="M47" s="18"/>
      <c r="N47" s="18"/>
      <c r="O47" s="18"/>
      <c r="P47" s="18"/>
      <c r="Q47" s="18"/>
      <c r="R47" s="18">
        <v>6.25</v>
      </c>
      <c r="S47" s="18"/>
      <c r="T47" s="18"/>
      <c r="U47" s="18"/>
      <c r="V47" s="18">
        <v>99.4</v>
      </c>
      <c r="W47" s="18"/>
      <c r="X47" s="18"/>
      <c r="Y47" s="18">
        <v>4366</v>
      </c>
      <c r="Z47" s="18">
        <v>935</v>
      </c>
      <c r="AA47" s="18">
        <v>33000</v>
      </c>
      <c r="AB47" s="18">
        <v>192</v>
      </c>
      <c r="AC47" s="18"/>
      <c r="AD47" s="18">
        <v>61685</v>
      </c>
      <c r="AE47" s="18"/>
      <c r="AF47" s="18"/>
      <c r="AG47" s="18"/>
      <c r="AH47" s="18">
        <v>183</v>
      </c>
      <c r="AI47" s="18">
        <v>175</v>
      </c>
      <c r="AJ47" s="18"/>
      <c r="AK47" s="18"/>
      <c r="AL47" s="18"/>
      <c r="AM47" s="18"/>
      <c r="AN47" s="18">
        <v>22.9</v>
      </c>
      <c r="AO47" s="14">
        <f t="shared" si="0"/>
        <v>49.036456999999999</v>
      </c>
      <c r="AP47" s="18"/>
      <c r="AQ47" s="18"/>
      <c r="AR47" s="18"/>
      <c r="AS47" s="18"/>
      <c r="AT47" s="18">
        <v>27.25</v>
      </c>
      <c r="AU47" s="18"/>
      <c r="AV47" s="18">
        <v>364</v>
      </c>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c r="BW47" s="18"/>
      <c r="BX47" s="18"/>
      <c r="BY47" s="18"/>
      <c r="BZ47" s="18"/>
      <c r="CA47" s="18"/>
      <c r="CB47" s="18"/>
      <c r="CC47" s="18"/>
      <c r="CD47" s="18"/>
      <c r="CE47" s="18"/>
      <c r="CF47" s="18"/>
      <c r="CG47" s="58" t="s">
        <v>354</v>
      </c>
      <c r="CH47" s="66"/>
      <c r="CI47" s="71"/>
      <c r="CJ47" s="68"/>
    </row>
    <row r="48" spans="1:88" x14ac:dyDescent="0.3">
      <c r="A48" s="14" t="s">
        <v>273</v>
      </c>
      <c r="B48" s="14" t="s">
        <v>297</v>
      </c>
      <c r="C48" s="18" t="s">
        <v>215</v>
      </c>
      <c r="D48" s="18" t="s">
        <v>234</v>
      </c>
      <c r="E48" s="18"/>
      <c r="F48" s="18"/>
      <c r="G48" s="18"/>
      <c r="H48" s="18"/>
      <c r="I48" s="39">
        <v>59.1</v>
      </c>
      <c r="J48" s="18"/>
      <c r="K48" s="18"/>
      <c r="L48" s="18"/>
      <c r="M48" s="18"/>
      <c r="N48" s="18"/>
      <c r="O48" s="18"/>
      <c r="P48" s="18"/>
      <c r="Q48" s="18"/>
      <c r="R48" s="18">
        <v>6.1</v>
      </c>
      <c r="S48" s="18"/>
      <c r="T48" s="18"/>
      <c r="U48" s="18"/>
      <c r="V48" s="18">
        <v>105.9</v>
      </c>
      <c r="W48" s="18"/>
      <c r="X48" s="18"/>
      <c r="Y48" s="18">
        <v>4850</v>
      </c>
      <c r="Z48" s="18">
        <v>943</v>
      </c>
      <c r="AA48" s="18">
        <v>33600</v>
      </c>
      <c r="AB48" s="18">
        <v>224</v>
      </c>
      <c r="AC48" s="18"/>
      <c r="AD48" s="18">
        <v>66645</v>
      </c>
      <c r="AE48" s="18"/>
      <c r="AF48" s="18"/>
      <c r="AG48" s="18"/>
      <c r="AH48" s="18">
        <v>195</v>
      </c>
      <c r="AI48" s="18">
        <v>155</v>
      </c>
      <c r="AJ48" s="18"/>
      <c r="AK48" s="18"/>
      <c r="AL48" s="18"/>
      <c r="AM48" s="18"/>
      <c r="AN48" s="18">
        <v>24.8</v>
      </c>
      <c r="AO48" s="14">
        <f t="shared" si="0"/>
        <v>53.104984000000002</v>
      </c>
      <c r="AP48" s="18"/>
      <c r="AQ48" s="18"/>
      <c r="AR48" s="18"/>
      <c r="AS48" s="18"/>
      <c r="AT48" s="18">
        <v>34</v>
      </c>
      <c r="AU48" s="18"/>
      <c r="AV48" s="18">
        <v>370</v>
      </c>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c r="BW48" s="18"/>
      <c r="BX48" s="18"/>
      <c r="BY48" s="18"/>
      <c r="BZ48" s="18"/>
      <c r="CA48" s="18"/>
      <c r="CB48" s="18"/>
      <c r="CC48" s="18"/>
      <c r="CD48" s="18"/>
      <c r="CE48" s="18"/>
      <c r="CF48" s="18"/>
      <c r="CG48" s="58" t="s">
        <v>354</v>
      </c>
      <c r="CH48" s="66"/>
      <c r="CI48" s="71"/>
      <c r="CJ48" s="68"/>
    </row>
    <row r="49" spans="1:88" x14ac:dyDescent="0.3">
      <c r="A49" s="18"/>
      <c r="B49" s="18" t="s">
        <v>322</v>
      </c>
      <c r="C49" s="18" t="s">
        <v>215</v>
      </c>
      <c r="D49" s="18" t="s">
        <v>235</v>
      </c>
      <c r="E49" s="18"/>
      <c r="F49" s="18"/>
      <c r="G49" s="18"/>
      <c r="H49" s="18"/>
      <c r="I49" s="39">
        <v>59.1</v>
      </c>
      <c r="J49" s="18"/>
      <c r="K49" s="18"/>
      <c r="L49" s="18"/>
      <c r="M49" s="18"/>
      <c r="N49" s="18"/>
      <c r="O49" s="18"/>
      <c r="P49" s="18"/>
      <c r="Q49" s="18"/>
      <c r="R49" s="18"/>
      <c r="S49" s="18"/>
      <c r="T49" s="18"/>
      <c r="U49" s="18"/>
      <c r="V49" s="18">
        <v>102.5</v>
      </c>
      <c r="W49" s="18"/>
      <c r="X49" s="18"/>
      <c r="Y49" s="18">
        <v>4670</v>
      </c>
      <c r="Z49" s="18">
        <v>930</v>
      </c>
      <c r="AA49" s="18">
        <v>32700</v>
      </c>
      <c r="AB49" s="18">
        <v>199</v>
      </c>
      <c r="AC49" s="18"/>
      <c r="AD49" s="18">
        <v>64875</v>
      </c>
      <c r="AE49" s="18"/>
      <c r="AF49" s="18"/>
      <c r="AG49" s="18"/>
      <c r="AH49" s="18">
        <v>200</v>
      </c>
      <c r="AI49" s="18">
        <v>100</v>
      </c>
      <c r="AJ49" s="18"/>
      <c r="AK49" s="18"/>
      <c r="AL49" s="18"/>
      <c r="AM49" s="18"/>
      <c r="AN49" s="18">
        <v>62.5</v>
      </c>
      <c r="AO49" s="14">
        <f t="shared" si="0"/>
        <v>133.833125</v>
      </c>
      <c r="AP49" s="18"/>
      <c r="AQ49" s="18"/>
      <c r="AR49" s="18"/>
      <c r="AS49" s="18"/>
      <c r="AT49" s="18"/>
      <c r="AU49" s="18"/>
      <c r="AV49" s="18">
        <v>348</v>
      </c>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58" t="s">
        <v>354</v>
      </c>
      <c r="CH49" s="66"/>
      <c r="CI49" s="71"/>
      <c r="CJ49" s="68"/>
    </row>
    <row r="50" spans="1:88" x14ac:dyDescent="0.3">
      <c r="A50" s="14" t="s">
        <v>274</v>
      </c>
      <c r="B50" s="14" t="s">
        <v>298</v>
      </c>
      <c r="C50" s="18" t="s">
        <v>216</v>
      </c>
      <c r="D50" s="18" t="s">
        <v>236</v>
      </c>
      <c r="E50" s="18"/>
      <c r="F50" s="18"/>
      <c r="G50" s="18"/>
      <c r="H50" s="18"/>
      <c r="I50" s="39">
        <v>59.1</v>
      </c>
      <c r="J50" s="18"/>
      <c r="K50" s="18"/>
      <c r="L50" s="18"/>
      <c r="M50" s="18"/>
      <c r="N50" s="18"/>
      <c r="O50" s="18"/>
      <c r="P50" s="18"/>
      <c r="Q50" s="18"/>
      <c r="R50" s="18"/>
      <c r="S50" s="18"/>
      <c r="T50" s="18"/>
      <c r="U50" s="18"/>
      <c r="V50" s="18">
        <v>38</v>
      </c>
      <c r="W50" s="18"/>
      <c r="X50" s="18"/>
      <c r="Y50" s="18">
        <v>3539.76</v>
      </c>
      <c r="Z50" s="18">
        <v>1047.8</v>
      </c>
      <c r="AA50" s="18">
        <v>33299.69</v>
      </c>
      <c r="AB50" s="18">
        <v>193.78</v>
      </c>
      <c r="AC50" s="18"/>
      <c r="AD50" s="18"/>
      <c r="AE50" s="18"/>
      <c r="AF50" s="18"/>
      <c r="AG50" s="18"/>
      <c r="AH50" s="18"/>
      <c r="AI50" s="18"/>
      <c r="AJ50" s="18"/>
      <c r="AK50" s="18"/>
      <c r="AL50" s="18"/>
      <c r="AM50" s="18"/>
      <c r="AN50" s="18"/>
      <c r="AO50" s="14">
        <f t="shared" si="0"/>
        <v>0</v>
      </c>
      <c r="AP50" s="18"/>
      <c r="AQ50" s="18"/>
      <c r="AR50" s="18"/>
      <c r="AS50" s="18"/>
      <c r="AT50" s="18">
        <v>42.04</v>
      </c>
      <c r="AU50" s="18"/>
      <c r="AV50" s="18">
        <v>407.6</v>
      </c>
      <c r="AW50" s="18">
        <v>28.16</v>
      </c>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58" t="s">
        <v>354</v>
      </c>
      <c r="CH50" s="66" t="s">
        <v>261</v>
      </c>
      <c r="CI50" s="71"/>
      <c r="CJ50" s="68"/>
    </row>
    <row r="51" spans="1:88" x14ac:dyDescent="0.3">
      <c r="B51" s="14" t="s">
        <v>323</v>
      </c>
      <c r="C51" s="18" t="s">
        <v>216</v>
      </c>
      <c r="D51" s="18" t="s">
        <v>232</v>
      </c>
      <c r="E51" s="18"/>
      <c r="F51" s="18"/>
      <c r="G51" s="18"/>
      <c r="H51" s="18"/>
      <c r="I51" s="39">
        <v>59.1</v>
      </c>
      <c r="J51" s="18"/>
      <c r="K51" s="18"/>
      <c r="L51" s="18"/>
      <c r="M51" s="18"/>
      <c r="N51" s="18"/>
      <c r="O51" s="18"/>
      <c r="P51" s="18"/>
      <c r="Q51" s="18"/>
      <c r="R51" s="18"/>
      <c r="S51" s="18"/>
      <c r="T51" s="18"/>
      <c r="U51" s="18"/>
      <c r="V51" s="18">
        <v>38</v>
      </c>
      <c r="W51" s="18"/>
      <c r="X51" s="18"/>
      <c r="Y51" s="18">
        <v>3531.76</v>
      </c>
      <c r="Z51" s="18">
        <v>1046.2</v>
      </c>
      <c r="AA51" s="18">
        <v>33279.69</v>
      </c>
      <c r="AB51" s="18">
        <v>195.28</v>
      </c>
      <c r="AC51" s="18"/>
      <c r="AD51" s="18"/>
      <c r="AE51" s="18"/>
      <c r="AF51" s="18"/>
      <c r="AG51" s="18"/>
      <c r="AH51" s="18"/>
      <c r="AI51" s="18"/>
      <c r="AJ51" s="18"/>
      <c r="AK51" s="18"/>
      <c r="AL51" s="18"/>
      <c r="AM51" s="18"/>
      <c r="AN51" s="18"/>
      <c r="AO51" s="14">
        <f t="shared" si="0"/>
        <v>0</v>
      </c>
      <c r="AP51" s="18"/>
      <c r="AQ51" s="18"/>
      <c r="AR51" s="18"/>
      <c r="AS51" s="18"/>
      <c r="AT51" s="18">
        <v>41.18</v>
      </c>
      <c r="AU51" s="18"/>
      <c r="AV51" s="18">
        <v>403.6</v>
      </c>
      <c r="AW51" s="18">
        <v>27.88</v>
      </c>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58" t="s">
        <v>354</v>
      </c>
      <c r="CH51" s="66" t="s">
        <v>261</v>
      </c>
      <c r="CI51" s="71"/>
      <c r="CJ51" s="68"/>
    </row>
    <row r="52" spans="1:88" x14ac:dyDescent="0.3">
      <c r="A52" s="18"/>
      <c r="B52" s="14" t="s">
        <v>314</v>
      </c>
      <c r="C52" s="18" t="s">
        <v>216</v>
      </c>
      <c r="D52" s="18" t="s">
        <v>237</v>
      </c>
      <c r="E52" s="18"/>
      <c r="F52" s="18"/>
      <c r="G52" s="18"/>
      <c r="H52" s="18"/>
      <c r="I52" s="39">
        <v>59.1</v>
      </c>
      <c r="J52" s="18"/>
      <c r="K52" s="18"/>
      <c r="L52" s="18"/>
      <c r="M52" s="18"/>
      <c r="N52" s="18"/>
      <c r="O52" s="18"/>
      <c r="P52" s="18"/>
      <c r="Q52" s="18"/>
      <c r="R52" s="18"/>
      <c r="S52" s="18"/>
      <c r="T52" s="18"/>
      <c r="U52" s="18"/>
      <c r="V52" s="18">
        <v>38</v>
      </c>
      <c r="W52" s="18"/>
      <c r="X52" s="18"/>
      <c r="Y52" s="18">
        <v>3713.76</v>
      </c>
      <c r="Z52" s="18">
        <v>1012.2</v>
      </c>
      <c r="AA52" s="18">
        <v>34859.69</v>
      </c>
      <c r="AB52" s="18">
        <v>203.2</v>
      </c>
      <c r="AC52" s="18"/>
      <c r="AD52" s="18"/>
      <c r="AE52" s="18"/>
      <c r="AF52" s="18"/>
      <c r="AG52" s="18"/>
      <c r="AH52" s="18"/>
      <c r="AI52" s="18"/>
      <c r="AJ52" s="18"/>
      <c r="AK52" s="18"/>
      <c r="AL52" s="18"/>
      <c r="AM52" s="18"/>
      <c r="AN52" s="18"/>
      <c r="AO52" s="14">
        <f t="shared" si="0"/>
        <v>0</v>
      </c>
      <c r="AP52" s="18"/>
      <c r="AQ52" s="18"/>
      <c r="AR52" s="18"/>
      <c r="AS52" s="18"/>
      <c r="AT52" s="18">
        <v>48.82</v>
      </c>
      <c r="AU52" s="18"/>
      <c r="AV52" s="18">
        <v>407.2</v>
      </c>
      <c r="AW52" s="18">
        <v>36.799999999999997</v>
      </c>
      <c r="AX52" s="18"/>
      <c r="AY52" s="18"/>
      <c r="AZ52" s="18"/>
      <c r="BA52" s="18"/>
      <c r="BB52" s="18"/>
      <c r="BC52" s="18"/>
      <c r="BD52" s="18"/>
      <c r="BE52" s="18"/>
      <c r="BF52" s="18"/>
      <c r="BG52" s="18"/>
      <c r="BH52" s="18"/>
      <c r="BI52" s="18"/>
      <c r="BJ52" s="18"/>
      <c r="BK52" s="18"/>
      <c r="BL52" s="18"/>
      <c r="BM52" s="18"/>
      <c r="BN52" s="18"/>
      <c r="BO52" s="18"/>
      <c r="BP52" s="18"/>
      <c r="BQ52" s="18"/>
      <c r="BR52" s="18"/>
      <c r="BS52" s="18"/>
      <c r="BT52" s="18"/>
      <c r="BU52" s="18"/>
      <c r="BV52" s="18"/>
      <c r="BW52" s="18"/>
      <c r="BX52" s="18"/>
      <c r="BY52" s="18"/>
      <c r="BZ52" s="18"/>
      <c r="CA52" s="18"/>
      <c r="CB52" s="18"/>
      <c r="CC52" s="18"/>
      <c r="CD52" s="18"/>
      <c r="CE52" s="18"/>
      <c r="CF52" s="18"/>
      <c r="CG52" s="58" t="s">
        <v>354</v>
      </c>
      <c r="CH52" s="66" t="s">
        <v>261</v>
      </c>
      <c r="CI52" s="71"/>
      <c r="CJ52" s="68"/>
    </row>
    <row r="53" spans="1:88" x14ac:dyDescent="0.3">
      <c r="A53" s="18"/>
      <c r="B53" s="14" t="s">
        <v>324</v>
      </c>
      <c r="C53" s="18" t="s">
        <v>216</v>
      </c>
      <c r="D53" s="18" t="s">
        <v>236</v>
      </c>
      <c r="E53" s="18"/>
      <c r="F53" s="18"/>
      <c r="G53" s="18"/>
      <c r="H53" s="18"/>
      <c r="I53" s="39">
        <v>59.1</v>
      </c>
      <c r="J53" s="18"/>
      <c r="K53" s="18"/>
      <c r="L53" s="18"/>
      <c r="M53" s="18"/>
      <c r="N53" s="18"/>
      <c r="O53" s="18"/>
      <c r="P53" s="18"/>
      <c r="Q53" s="18"/>
      <c r="R53" s="18">
        <v>6.6</v>
      </c>
      <c r="S53" s="18"/>
      <c r="T53" s="18"/>
      <c r="U53" s="18"/>
      <c r="V53" s="18">
        <v>100.7</v>
      </c>
      <c r="W53" s="18"/>
      <c r="X53" s="18"/>
      <c r="Y53" s="18">
        <v>3621</v>
      </c>
      <c r="Z53" s="18">
        <v>1043</v>
      </c>
      <c r="AA53" s="18">
        <v>34330</v>
      </c>
      <c r="AB53" s="18">
        <v>163.19999999999999</v>
      </c>
      <c r="AC53" s="18"/>
      <c r="AD53" s="18">
        <v>62100</v>
      </c>
      <c r="AE53" s="18">
        <v>0.23</v>
      </c>
      <c r="AF53" s="18"/>
      <c r="AG53" s="18"/>
      <c r="AH53" s="18">
        <v>160</v>
      </c>
      <c r="AI53" s="18"/>
      <c r="AJ53" s="18"/>
      <c r="AK53" s="18"/>
      <c r="AL53" s="18"/>
      <c r="AM53" s="18"/>
      <c r="AN53" s="18">
        <v>5.93</v>
      </c>
      <c r="AO53" s="14">
        <f t="shared" si="0"/>
        <v>12.6980869</v>
      </c>
      <c r="AP53" s="18"/>
      <c r="AQ53" s="18"/>
      <c r="AR53" s="18"/>
      <c r="AS53" s="18"/>
      <c r="AT53" s="18">
        <v>34.42</v>
      </c>
      <c r="AU53" s="18"/>
      <c r="AV53" s="18">
        <v>396.3</v>
      </c>
      <c r="AW53" s="18">
        <v>27.38</v>
      </c>
      <c r="AX53" s="18"/>
      <c r="AY53" s="18"/>
      <c r="AZ53" s="18"/>
      <c r="BA53" s="18"/>
      <c r="BB53" s="18"/>
      <c r="BC53" s="18"/>
      <c r="BD53" s="18"/>
      <c r="BE53" s="18"/>
      <c r="BF53" s="18"/>
      <c r="BG53" s="18"/>
      <c r="BH53" s="18"/>
      <c r="BI53" s="18"/>
      <c r="BJ53" s="18"/>
      <c r="BK53" s="18"/>
      <c r="BL53" s="18"/>
      <c r="BM53" s="18"/>
      <c r="BN53" s="18"/>
      <c r="BO53" s="18"/>
      <c r="BP53" s="18"/>
      <c r="BQ53" s="18"/>
      <c r="BR53" s="18"/>
      <c r="BS53" s="18"/>
      <c r="BT53" s="18"/>
      <c r="BU53" s="18"/>
      <c r="BV53" s="18"/>
      <c r="BW53" s="18"/>
      <c r="BX53" s="18"/>
      <c r="BY53" s="18"/>
      <c r="BZ53" s="18"/>
      <c r="CA53" s="18"/>
      <c r="CB53" s="18"/>
      <c r="CC53" s="18"/>
      <c r="CD53" s="18"/>
      <c r="CE53" s="18"/>
      <c r="CF53" s="18"/>
      <c r="CG53" s="58" t="s">
        <v>354</v>
      </c>
      <c r="CH53" s="66" t="s">
        <v>260</v>
      </c>
      <c r="CI53" s="71"/>
      <c r="CJ53" s="68"/>
    </row>
    <row r="54" spans="1:88" x14ac:dyDescent="0.3">
      <c r="A54" s="18"/>
      <c r="B54" s="14" t="s">
        <v>325</v>
      </c>
      <c r="C54" s="18" t="s">
        <v>217</v>
      </c>
      <c r="D54" s="18" t="s">
        <v>237</v>
      </c>
      <c r="E54" s="18"/>
      <c r="F54" s="18"/>
      <c r="G54" s="18"/>
      <c r="H54" s="18"/>
      <c r="I54" s="39">
        <v>59.1</v>
      </c>
      <c r="J54" s="18"/>
      <c r="K54" s="18"/>
      <c r="L54" s="18"/>
      <c r="M54" s="18"/>
      <c r="N54" s="18"/>
      <c r="O54" s="18"/>
      <c r="P54" s="18"/>
      <c r="Q54" s="18"/>
      <c r="R54" s="18">
        <v>6.1</v>
      </c>
      <c r="S54" s="18"/>
      <c r="T54" s="18"/>
      <c r="U54" s="18"/>
      <c r="V54" s="18">
        <v>111.3</v>
      </c>
      <c r="W54" s="18"/>
      <c r="X54" s="18"/>
      <c r="Y54" s="18">
        <v>4166</v>
      </c>
      <c r="Z54" s="18">
        <v>1133</v>
      </c>
      <c r="AA54" s="18">
        <v>40270</v>
      </c>
      <c r="AB54" s="18">
        <v>295.7</v>
      </c>
      <c r="AC54" s="18"/>
      <c r="AD54" s="18">
        <v>66200</v>
      </c>
      <c r="AE54" s="18">
        <v>0.06</v>
      </c>
      <c r="AF54" s="18"/>
      <c r="AG54" s="18"/>
      <c r="AH54" s="18">
        <v>175</v>
      </c>
      <c r="AI54" s="18"/>
      <c r="AJ54" s="18"/>
      <c r="AK54" s="18"/>
      <c r="AL54" s="18"/>
      <c r="AM54" s="18"/>
      <c r="AN54" s="18">
        <v>4.59</v>
      </c>
      <c r="AO54" s="14">
        <f t="shared" si="0"/>
        <v>9.8287046999999994</v>
      </c>
      <c r="AP54" s="18"/>
      <c r="AQ54" s="18"/>
      <c r="AR54" s="18"/>
      <c r="AS54" s="18"/>
      <c r="AT54" s="18">
        <v>52.9</v>
      </c>
      <c r="AU54" s="18"/>
      <c r="AV54" s="18">
        <v>423</v>
      </c>
      <c r="AW54" s="18">
        <v>36.51</v>
      </c>
      <c r="AX54" s="18"/>
      <c r="AY54" s="18"/>
      <c r="AZ54" s="18"/>
      <c r="BA54" s="18"/>
      <c r="BB54" s="18"/>
      <c r="BC54" s="18"/>
      <c r="BD54" s="18"/>
      <c r="BE54" s="18"/>
      <c r="BF54" s="18"/>
      <c r="BG54" s="18"/>
      <c r="BH54" s="18"/>
      <c r="BI54" s="18"/>
      <c r="BJ54" s="18"/>
      <c r="BK54" s="18"/>
      <c r="BL54" s="18"/>
      <c r="BM54" s="18"/>
      <c r="BN54" s="18"/>
      <c r="BO54" s="18"/>
      <c r="BP54" s="18"/>
      <c r="BQ54" s="18"/>
      <c r="BR54" s="18"/>
      <c r="BS54" s="18"/>
      <c r="BT54" s="18"/>
      <c r="BU54" s="18"/>
      <c r="BV54" s="18"/>
      <c r="BW54" s="18"/>
      <c r="BX54" s="18"/>
      <c r="BY54" s="18"/>
      <c r="BZ54" s="18"/>
      <c r="CA54" s="18"/>
      <c r="CB54" s="18"/>
      <c r="CC54" s="18"/>
      <c r="CD54" s="18"/>
      <c r="CE54" s="18"/>
      <c r="CF54" s="18"/>
      <c r="CG54" s="58" t="s">
        <v>354</v>
      </c>
      <c r="CH54" s="66" t="s">
        <v>260</v>
      </c>
      <c r="CI54" s="71"/>
      <c r="CJ54" s="68"/>
    </row>
    <row r="55" spans="1:88" x14ac:dyDescent="0.3">
      <c r="A55" s="18"/>
      <c r="B55" s="14" t="s">
        <v>326</v>
      </c>
      <c r="C55" s="18" t="s">
        <v>216</v>
      </c>
      <c r="D55" s="18" t="s">
        <v>238</v>
      </c>
      <c r="E55" s="18"/>
      <c r="F55" s="18"/>
      <c r="G55" s="18"/>
      <c r="H55" s="18"/>
      <c r="I55" s="39">
        <v>59.1</v>
      </c>
      <c r="J55" s="18"/>
      <c r="K55" s="18"/>
      <c r="L55" s="18"/>
      <c r="M55" s="18"/>
      <c r="N55" s="18"/>
      <c r="O55" s="18"/>
      <c r="P55" s="18"/>
      <c r="Q55" s="18"/>
      <c r="R55" s="18">
        <v>6.65</v>
      </c>
      <c r="S55" s="18"/>
      <c r="T55" s="18"/>
      <c r="U55" s="18"/>
      <c r="V55" s="18">
        <v>110.6</v>
      </c>
      <c r="W55" s="18"/>
      <c r="X55" s="18"/>
      <c r="Y55" s="37">
        <v>4741</v>
      </c>
      <c r="Z55" s="18">
        <v>936</v>
      </c>
      <c r="AA55" s="18">
        <v>34800</v>
      </c>
      <c r="AB55" s="18">
        <v>215</v>
      </c>
      <c r="AC55" s="18"/>
      <c r="AD55" s="18">
        <v>67000</v>
      </c>
      <c r="AE55" s="18"/>
      <c r="AF55" s="18"/>
      <c r="AG55" s="18"/>
      <c r="AH55" s="18">
        <v>193</v>
      </c>
      <c r="AI55" s="18">
        <v>165</v>
      </c>
      <c r="AJ55" s="18"/>
      <c r="AK55" s="18"/>
      <c r="AL55" s="18"/>
      <c r="AM55" s="18"/>
      <c r="AN55" s="18">
        <v>25.7</v>
      </c>
      <c r="AO55" s="14">
        <f t="shared" si="0"/>
        <v>55.032180999999994</v>
      </c>
      <c r="AP55" s="18"/>
      <c r="AQ55" s="18"/>
      <c r="AR55" s="18"/>
      <c r="AS55" s="18"/>
      <c r="AT55" s="18">
        <v>33.75</v>
      </c>
      <c r="AU55" s="18"/>
      <c r="AV55" s="18">
        <v>367</v>
      </c>
      <c r="AW55" s="18"/>
      <c r="AX55" s="18"/>
      <c r="AY55" s="18"/>
      <c r="AZ55" s="18"/>
      <c r="BA55" s="18"/>
      <c r="BB55" s="18"/>
      <c r="BC55" s="18"/>
      <c r="BD55" s="18"/>
      <c r="BE55" s="18"/>
      <c r="BF55" s="18"/>
      <c r="BG55" s="18"/>
      <c r="BH55" s="18"/>
      <c r="BI55" s="18"/>
      <c r="BJ55" s="18"/>
      <c r="BK55" s="18"/>
      <c r="BL55" s="18"/>
      <c r="BM55" s="18"/>
      <c r="BN55" s="18"/>
      <c r="BO55" s="18"/>
      <c r="BP55" s="18"/>
      <c r="BQ55" s="18"/>
      <c r="BR55" s="18"/>
      <c r="BS55" s="18"/>
      <c r="BT55" s="18"/>
      <c r="BU55" s="18"/>
      <c r="BV55" s="18"/>
      <c r="BW55" s="18"/>
      <c r="BX55" s="18"/>
      <c r="BY55" s="18"/>
      <c r="BZ55" s="18"/>
      <c r="CA55" s="18"/>
      <c r="CB55" s="18"/>
      <c r="CC55" s="18"/>
      <c r="CD55" s="18"/>
      <c r="CE55" s="18"/>
      <c r="CF55" s="18"/>
      <c r="CG55" s="58" t="s">
        <v>354</v>
      </c>
      <c r="CH55" s="66"/>
      <c r="CI55" s="71"/>
      <c r="CJ55" s="68"/>
    </row>
    <row r="56" spans="1:88" x14ac:dyDescent="0.3">
      <c r="CG56" s="73"/>
      <c r="CH56" s="11"/>
      <c r="CJ56" s="11"/>
    </row>
    <row r="57" spans="1:88" x14ac:dyDescent="0.3">
      <c r="CJ57" s="11"/>
    </row>
    <row r="58" spans="1:88" x14ac:dyDescent="0.3">
      <c r="CF58" s="75"/>
      <c r="CJ58" s="11"/>
    </row>
    <row r="59" spans="1:88" x14ac:dyDescent="0.3">
      <c r="CF59" s="75"/>
      <c r="CJ59" s="11"/>
    </row>
    <row r="60" spans="1:88" x14ac:dyDescent="0.3">
      <c r="CF60" s="75"/>
    </row>
    <row r="61" spans="1:88" x14ac:dyDescent="0.3">
      <c r="CF61" s="76"/>
    </row>
    <row r="62" spans="1:88" x14ac:dyDescent="0.3">
      <c r="CF62" s="76"/>
    </row>
    <row r="63" spans="1:88" x14ac:dyDescent="0.3">
      <c r="CF63" s="76"/>
    </row>
    <row r="64" spans="1:88" x14ac:dyDescent="0.3">
      <c r="CF64" s="76"/>
    </row>
    <row r="65" spans="84:84" x14ac:dyDescent="0.3">
      <c r="CF65" s="76"/>
    </row>
    <row r="66" spans="84:84" x14ac:dyDescent="0.3">
      <c r="CF66" s="76"/>
    </row>
    <row r="67" spans="84:84" x14ac:dyDescent="0.3">
      <c r="CF67" s="76"/>
    </row>
    <row r="68" spans="84:84" x14ac:dyDescent="0.3">
      <c r="CF68" s="76"/>
    </row>
    <row r="69" spans="84:84" x14ac:dyDescent="0.3">
      <c r="CF69" s="76"/>
    </row>
    <row r="70" spans="84:84" x14ac:dyDescent="0.3">
      <c r="CF70" s="76"/>
    </row>
    <row r="71" spans="84:84" x14ac:dyDescent="0.3">
      <c r="CF71" s="76"/>
    </row>
    <row r="72" spans="84:84" x14ac:dyDescent="0.3">
      <c r="CF72" s="76"/>
    </row>
    <row r="73" spans="84:84" x14ac:dyDescent="0.3">
      <c r="CF73" s="76"/>
    </row>
    <row r="74" spans="84:84" x14ac:dyDescent="0.3">
      <c r="CF74" s="76"/>
    </row>
    <row r="75" spans="84:84" x14ac:dyDescent="0.3">
      <c r="CF75" s="76"/>
    </row>
    <row r="76" spans="84:84" x14ac:dyDescent="0.3">
      <c r="CF76" s="76"/>
    </row>
    <row r="77" spans="84:84" x14ac:dyDescent="0.3">
      <c r="CF77" s="76"/>
    </row>
    <row r="78" spans="84:84" x14ac:dyDescent="0.3">
      <c r="CF78" s="76"/>
    </row>
    <row r="79" spans="84:84" x14ac:dyDescent="0.3">
      <c r="CF79" s="76"/>
    </row>
    <row r="80" spans="84:84" x14ac:dyDescent="0.3">
      <c r="CF80" s="76"/>
    </row>
    <row r="81" spans="84:84" x14ac:dyDescent="0.3">
      <c r="CF81" s="76"/>
    </row>
    <row r="82" spans="84:84" x14ac:dyDescent="0.3">
      <c r="CF82" s="76"/>
    </row>
    <row r="83" spans="84:84" x14ac:dyDescent="0.3">
      <c r="CF83" s="76"/>
    </row>
    <row r="84" spans="84:84" x14ac:dyDescent="0.3">
      <c r="CF84" s="76"/>
    </row>
    <row r="85" spans="84:84" x14ac:dyDescent="0.3">
      <c r="CF85" s="76"/>
    </row>
    <row r="86" spans="84:84" x14ac:dyDescent="0.3">
      <c r="CF86" s="76"/>
    </row>
    <row r="87" spans="84:84" x14ac:dyDescent="0.3">
      <c r="CF87" s="76"/>
    </row>
    <row r="88" spans="84:84" x14ac:dyDescent="0.3">
      <c r="CF88" s="76"/>
    </row>
    <row r="89" spans="84:84" x14ac:dyDescent="0.3">
      <c r="CF89" s="76"/>
    </row>
    <row r="90" spans="84:84" x14ac:dyDescent="0.3">
      <c r="CF90" s="76"/>
    </row>
    <row r="91" spans="84:84" x14ac:dyDescent="0.3">
      <c r="CF91" s="76"/>
    </row>
    <row r="92" spans="84:84" x14ac:dyDescent="0.3">
      <c r="CF92" s="76"/>
    </row>
    <row r="93" spans="84:84" x14ac:dyDescent="0.3">
      <c r="CF93" s="76"/>
    </row>
    <row r="94" spans="84:84" x14ac:dyDescent="0.3">
      <c r="CF94" s="76"/>
    </row>
    <row r="95" spans="84:84" x14ac:dyDescent="0.3">
      <c r="CF95" s="76"/>
    </row>
    <row r="96" spans="84:84" x14ac:dyDescent="0.3">
      <c r="CF96" s="76"/>
    </row>
    <row r="97" spans="84:84" x14ac:dyDescent="0.3">
      <c r="CF97" s="76"/>
    </row>
    <row r="98" spans="84:84" x14ac:dyDescent="0.3">
      <c r="CF98" s="76"/>
    </row>
    <row r="99" spans="84:84" x14ac:dyDescent="0.3">
      <c r="CF99" s="76"/>
    </row>
    <row r="100" spans="84:84" x14ac:dyDescent="0.3">
      <c r="CF100" s="76"/>
    </row>
    <row r="101" spans="84:84" x14ac:dyDescent="0.3">
      <c r="CF101" s="76"/>
    </row>
    <row r="102" spans="84:84" x14ac:dyDescent="0.3">
      <c r="CF102" s="76"/>
    </row>
    <row r="103" spans="84:84" x14ac:dyDescent="0.3">
      <c r="CF103" s="76"/>
    </row>
    <row r="104" spans="84:84" x14ac:dyDescent="0.3">
      <c r="CF104" s="76"/>
    </row>
    <row r="105" spans="84:84" x14ac:dyDescent="0.3">
      <c r="CF105" s="76"/>
    </row>
    <row r="106" spans="84:84" x14ac:dyDescent="0.3">
      <c r="CF106" s="76"/>
    </row>
    <row r="107" spans="84:84" x14ac:dyDescent="0.3">
      <c r="CF107" s="76"/>
    </row>
  </sheetData>
  <mergeCells count="18">
    <mergeCell ref="CG3:CG5"/>
    <mergeCell ref="CH3:CH5"/>
    <mergeCell ref="R4:R5"/>
    <mergeCell ref="S4:S5"/>
    <mergeCell ref="T4:T5"/>
    <mergeCell ref="U4:U5"/>
    <mergeCell ref="V4:V5"/>
    <mergeCell ref="W4:W5"/>
    <mergeCell ref="X4:X5"/>
    <mergeCell ref="Y4:AC4"/>
    <mergeCell ref="AD4:AM4"/>
    <mergeCell ref="AP4:BK4"/>
    <mergeCell ref="BL4:BN4"/>
    <mergeCell ref="BO4:BV4"/>
    <mergeCell ref="BW4:CF4"/>
    <mergeCell ref="A3:G4"/>
    <mergeCell ref="H3:Q4"/>
    <mergeCell ref="R3:CB3"/>
  </mergeCells>
  <phoneticPr fontId="27" type="noConversion"/>
  <pageMargins left="0.7" right="0.7" top="0.75" bottom="0.75" header="0.3" footer="0.3"/>
  <pageSetup paperSize="9" orientation="portrait" verticalDpi="0"/>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Munka3!$A$1:$A$4</xm:f>
          </x14:formula1>
          <xm:sqref>D6:D28</xm:sqref>
        </x14:dataValidation>
        <x14:dataValidation type="list" allowBlank="1" showInputMessage="1" showErrorMessage="1" xr:uid="{00000000-0002-0000-0100-000001000000}">
          <x14:formula1>
            <xm:f>Munka1!$A$5:$A$7</xm:f>
          </x14:formula1>
          <xm:sqref>I39:I41 I29:I36 H6:I28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93A9B-8C27-4CD3-AAB4-859C128A8E75}">
  <dimension ref="A1:CJ61"/>
  <sheetViews>
    <sheetView topLeftCell="A42" zoomScale="43" zoomScaleNormal="112" workbookViewId="0">
      <pane xSplit="2" topLeftCell="E1" activePane="topRight" state="frozen"/>
      <selection activeCell="K14" sqref="K14"/>
      <selection pane="topRight" activeCell="A11" sqref="A11:XFD11"/>
    </sheetView>
  </sheetViews>
  <sheetFormatPr defaultColWidth="9.109375" defaultRowHeight="14.4" x14ac:dyDescent="0.3"/>
  <cols>
    <col min="1" max="1" width="12" style="11" customWidth="1"/>
    <col min="2" max="2" width="17.77734375" style="11" customWidth="1"/>
    <col min="3" max="3" width="12.88671875" style="11" customWidth="1"/>
    <col min="4" max="4" width="21" style="11" customWidth="1"/>
    <col min="5" max="5" width="12.6640625" style="11" customWidth="1"/>
    <col min="6" max="6" width="16.77734375" style="11" customWidth="1"/>
    <col min="7" max="7" width="12.33203125" style="11" customWidth="1"/>
    <col min="8" max="9" width="13.33203125" style="11" customWidth="1"/>
    <col min="10" max="10" width="10" style="11" customWidth="1"/>
    <col min="11" max="11" width="9.88671875" style="11" customWidth="1"/>
    <col min="12" max="13" width="10.44140625" style="11" customWidth="1"/>
    <col min="14" max="14" width="9.6640625" style="11" customWidth="1"/>
    <col min="15" max="15" width="11.5546875" style="11" customWidth="1"/>
    <col min="16" max="16" width="12.109375" style="11" customWidth="1"/>
    <col min="17" max="17" width="13.44140625" style="11" customWidth="1"/>
    <col min="18" max="18" width="8" style="11" customWidth="1"/>
    <col min="19" max="19" width="9.88671875" style="11" customWidth="1"/>
    <col min="20" max="20" width="8.21875" style="11" customWidth="1"/>
    <col min="21" max="23" width="9.44140625" style="11" customWidth="1"/>
    <col min="24" max="24" width="8.33203125" style="11" customWidth="1"/>
    <col min="25" max="39" width="6.77734375" style="11" customWidth="1"/>
    <col min="40" max="41" width="10.88671875" style="11" customWidth="1"/>
    <col min="42" max="63" width="6.77734375" style="11" customWidth="1"/>
    <col min="64" max="64" width="7.21875" style="11" customWidth="1"/>
    <col min="65" max="65" width="7.44140625" style="11" customWidth="1"/>
    <col min="66" max="74" width="7.21875" style="11" customWidth="1"/>
    <col min="75" max="75" width="10.21875" style="11" customWidth="1"/>
    <col min="76" max="76" width="10.5546875" style="11" customWidth="1"/>
    <col min="77" max="77" width="10.21875" style="11" customWidth="1"/>
    <col min="78" max="78" width="10.109375" style="11" customWidth="1"/>
    <col min="79" max="79" width="9.5546875" style="11" customWidth="1"/>
    <col min="80" max="80" width="9.6640625" style="11" customWidth="1"/>
    <col min="81" max="81" width="10.6640625" style="11" customWidth="1"/>
    <col min="82" max="82" width="10.33203125" style="11" customWidth="1"/>
    <col min="83" max="83" width="9.6640625" style="11" customWidth="1"/>
    <col min="84" max="84" width="10.44140625" style="11" customWidth="1"/>
    <col min="85" max="85" width="38.109375" style="11" customWidth="1"/>
    <col min="86" max="86" width="34.77734375" style="11" customWidth="1"/>
    <col min="87" max="16384" width="9.109375" style="11"/>
  </cols>
  <sheetData>
    <row r="1" spans="1:88" ht="18" x14ac:dyDescent="0.35">
      <c r="A1" s="20" t="s">
        <v>23</v>
      </c>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c r="BZ1" s="18"/>
      <c r="CA1" s="18"/>
      <c r="CB1" s="18"/>
      <c r="CC1" s="18"/>
      <c r="CD1" s="18"/>
      <c r="CE1" s="18"/>
      <c r="CF1" s="18"/>
      <c r="CG1" s="18"/>
      <c r="CH1" s="66"/>
      <c r="CI1" s="68"/>
      <c r="CJ1" s="68"/>
    </row>
    <row r="2" spans="1:88" x14ac:dyDescent="0.3">
      <c r="A2" s="21"/>
      <c r="B2" s="18"/>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8"/>
      <c r="BZ2" s="18"/>
      <c r="CA2" s="18"/>
      <c r="CB2" s="18"/>
      <c r="CC2" s="18"/>
      <c r="CD2" s="18"/>
      <c r="CE2" s="18"/>
      <c r="CF2" s="18"/>
      <c r="CG2" s="18"/>
      <c r="CH2" s="66"/>
      <c r="CI2" s="68"/>
      <c r="CJ2" s="68"/>
    </row>
    <row r="3" spans="1:88" x14ac:dyDescent="0.3">
      <c r="A3" s="259" t="s">
        <v>24</v>
      </c>
      <c r="B3" s="259"/>
      <c r="C3" s="259"/>
      <c r="D3" s="259"/>
      <c r="E3" s="259"/>
      <c r="F3" s="259"/>
      <c r="G3" s="259"/>
      <c r="H3" s="260" t="s">
        <v>25</v>
      </c>
      <c r="I3" s="260"/>
      <c r="J3" s="260"/>
      <c r="K3" s="260"/>
      <c r="L3" s="260"/>
      <c r="M3" s="260"/>
      <c r="N3" s="260"/>
      <c r="O3" s="260"/>
      <c r="P3" s="260"/>
      <c r="Q3" s="260"/>
      <c r="R3" s="261" t="s">
        <v>26</v>
      </c>
      <c r="S3" s="261"/>
      <c r="T3" s="261"/>
      <c r="U3" s="261"/>
      <c r="V3" s="261"/>
      <c r="W3" s="261"/>
      <c r="X3" s="261"/>
      <c r="Y3" s="261"/>
      <c r="Z3" s="261"/>
      <c r="AA3" s="261"/>
      <c r="AB3" s="261"/>
      <c r="AC3" s="261"/>
      <c r="AD3" s="261"/>
      <c r="AE3" s="261"/>
      <c r="AF3" s="261"/>
      <c r="AG3" s="261"/>
      <c r="AH3" s="261"/>
      <c r="AI3" s="261"/>
      <c r="AJ3" s="261"/>
      <c r="AK3" s="261"/>
      <c r="AL3" s="261"/>
      <c r="AM3" s="261"/>
      <c r="AN3" s="261"/>
      <c r="AO3" s="261"/>
      <c r="AP3" s="261"/>
      <c r="AQ3" s="261"/>
      <c r="AR3" s="261"/>
      <c r="AS3" s="261"/>
      <c r="AT3" s="261"/>
      <c r="AU3" s="261"/>
      <c r="AV3" s="261"/>
      <c r="AW3" s="261"/>
      <c r="AX3" s="261"/>
      <c r="AY3" s="261"/>
      <c r="AZ3" s="261"/>
      <c r="BA3" s="261"/>
      <c r="BB3" s="261"/>
      <c r="BC3" s="261"/>
      <c r="BD3" s="261"/>
      <c r="BE3" s="261"/>
      <c r="BF3" s="261"/>
      <c r="BG3" s="261"/>
      <c r="BH3" s="261"/>
      <c r="BI3" s="261"/>
      <c r="BJ3" s="261"/>
      <c r="BK3" s="261"/>
      <c r="BL3" s="261"/>
      <c r="BM3" s="261"/>
      <c r="BN3" s="261"/>
      <c r="BO3" s="261"/>
      <c r="BP3" s="261"/>
      <c r="BQ3" s="261"/>
      <c r="BR3" s="261"/>
      <c r="BS3" s="261"/>
      <c r="BT3" s="261"/>
      <c r="BU3" s="261"/>
      <c r="BV3" s="261"/>
      <c r="BW3" s="261"/>
      <c r="BX3" s="261"/>
      <c r="BY3" s="261"/>
      <c r="BZ3" s="261"/>
      <c r="CA3" s="261"/>
      <c r="CB3" s="261"/>
      <c r="CC3" s="34"/>
      <c r="CD3" s="34"/>
      <c r="CE3" s="34"/>
      <c r="CF3" s="34"/>
      <c r="CG3" s="262" t="s">
        <v>21</v>
      </c>
      <c r="CH3" s="270" t="s">
        <v>22</v>
      </c>
      <c r="CI3" s="68"/>
      <c r="CJ3" s="68"/>
    </row>
    <row r="4" spans="1:88" ht="27.6" x14ac:dyDescent="0.3">
      <c r="A4" s="259"/>
      <c r="B4" s="259"/>
      <c r="C4" s="259"/>
      <c r="D4" s="259"/>
      <c r="E4" s="259"/>
      <c r="F4" s="259"/>
      <c r="G4" s="259"/>
      <c r="H4" s="260"/>
      <c r="I4" s="260"/>
      <c r="J4" s="260"/>
      <c r="K4" s="260"/>
      <c r="L4" s="260"/>
      <c r="M4" s="260"/>
      <c r="N4" s="260"/>
      <c r="O4" s="260"/>
      <c r="P4" s="260"/>
      <c r="Q4" s="260"/>
      <c r="R4" s="263" t="s">
        <v>27</v>
      </c>
      <c r="S4" s="263" t="s">
        <v>28</v>
      </c>
      <c r="T4" s="263" t="s">
        <v>29</v>
      </c>
      <c r="U4" s="263" t="s">
        <v>30</v>
      </c>
      <c r="V4" s="263" t="s">
        <v>31</v>
      </c>
      <c r="W4" s="266" t="s">
        <v>32</v>
      </c>
      <c r="X4" s="263" t="s">
        <v>33</v>
      </c>
      <c r="Y4" s="267" t="s">
        <v>34</v>
      </c>
      <c r="Z4" s="267"/>
      <c r="AA4" s="267"/>
      <c r="AB4" s="267"/>
      <c r="AC4" s="267"/>
      <c r="AD4" s="268" t="s">
        <v>35</v>
      </c>
      <c r="AE4" s="268"/>
      <c r="AF4" s="268"/>
      <c r="AG4" s="268"/>
      <c r="AH4" s="268"/>
      <c r="AI4" s="268"/>
      <c r="AJ4" s="268"/>
      <c r="AK4" s="268"/>
      <c r="AL4" s="268"/>
      <c r="AM4" s="268"/>
      <c r="AN4" s="23" t="s">
        <v>36</v>
      </c>
      <c r="AO4" s="23"/>
      <c r="AP4" s="269" t="s">
        <v>37</v>
      </c>
      <c r="AQ4" s="269"/>
      <c r="AR4" s="269"/>
      <c r="AS4" s="269"/>
      <c r="AT4" s="269"/>
      <c r="AU4" s="269"/>
      <c r="AV4" s="269"/>
      <c r="AW4" s="269"/>
      <c r="AX4" s="269"/>
      <c r="AY4" s="269"/>
      <c r="AZ4" s="269"/>
      <c r="BA4" s="269"/>
      <c r="BB4" s="269"/>
      <c r="BC4" s="269"/>
      <c r="BD4" s="269"/>
      <c r="BE4" s="269"/>
      <c r="BF4" s="269"/>
      <c r="BG4" s="269"/>
      <c r="BH4" s="269"/>
      <c r="BI4" s="269"/>
      <c r="BJ4" s="269"/>
      <c r="BK4" s="269"/>
      <c r="BL4" s="257" t="s">
        <v>38</v>
      </c>
      <c r="BM4" s="257"/>
      <c r="BN4" s="257"/>
      <c r="BO4" s="264" t="s">
        <v>39</v>
      </c>
      <c r="BP4" s="264"/>
      <c r="BQ4" s="264"/>
      <c r="BR4" s="264"/>
      <c r="BS4" s="264"/>
      <c r="BT4" s="264"/>
      <c r="BU4" s="264"/>
      <c r="BV4" s="264"/>
      <c r="BW4" s="265" t="s">
        <v>40</v>
      </c>
      <c r="BX4" s="265"/>
      <c r="BY4" s="265"/>
      <c r="BZ4" s="265"/>
      <c r="CA4" s="265"/>
      <c r="CB4" s="265"/>
      <c r="CC4" s="265"/>
      <c r="CD4" s="265"/>
      <c r="CE4" s="265"/>
      <c r="CF4" s="265"/>
      <c r="CG4" s="262"/>
      <c r="CH4" s="270"/>
      <c r="CI4" s="68"/>
      <c r="CJ4" s="68"/>
    </row>
    <row r="5" spans="1:88" s="7" customFormat="1" ht="43.2" x14ac:dyDescent="0.3">
      <c r="A5" s="24" t="s">
        <v>1</v>
      </c>
      <c r="B5" s="24" t="s">
        <v>41</v>
      </c>
      <c r="C5" s="24" t="s">
        <v>42</v>
      </c>
      <c r="D5" s="24" t="s">
        <v>43</v>
      </c>
      <c r="E5" s="24" t="s">
        <v>44</v>
      </c>
      <c r="F5" s="24" t="s">
        <v>45</v>
      </c>
      <c r="G5" s="24" t="s">
        <v>46</v>
      </c>
      <c r="H5" s="13" t="s">
        <v>47</v>
      </c>
      <c r="I5" s="13" t="s">
        <v>197</v>
      </c>
      <c r="J5" s="13" t="s">
        <v>196</v>
      </c>
      <c r="K5" s="13" t="s">
        <v>48</v>
      </c>
      <c r="L5" s="13" t="s">
        <v>49</v>
      </c>
      <c r="M5" s="13" t="s">
        <v>50</v>
      </c>
      <c r="N5" s="13" t="s">
        <v>51</v>
      </c>
      <c r="O5" s="13" t="s">
        <v>52</v>
      </c>
      <c r="P5" s="13" t="s">
        <v>53</v>
      </c>
      <c r="Q5" s="13" t="s">
        <v>54</v>
      </c>
      <c r="R5" s="263"/>
      <c r="S5" s="263"/>
      <c r="T5" s="263"/>
      <c r="U5" s="263"/>
      <c r="V5" s="263"/>
      <c r="W5" s="266"/>
      <c r="X5" s="263"/>
      <c r="Y5" s="25" t="s">
        <v>55</v>
      </c>
      <c r="Z5" s="25" t="s">
        <v>56</v>
      </c>
      <c r="AA5" s="25" t="s">
        <v>57</v>
      </c>
      <c r="AB5" s="25" t="s">
        <v>58</v>
      </c>
      <c r="AC5" s="25" t="s">
        <v>59</v>
      </c>
      <c r="AD5" s="26" t="s">
        <v>60</v>
      </c>
      <c r="AE5" s="26" t="s">
        <v>61</v>
      </c>
      <c r="AF5" s="26" t="s">
        <v>62</v>
      </c>
      <c r="AG5" s="26" t="s">
        <v>63</v>
      </c>
      <c r="AH5" s="26" t="s">
        <v>64</v>
      </c>
      <c r="AI5" s="26" t="s">
        <v>65</v>
      </c>
      <c r="AJ5" s="26" t="s">
        <v>66</v>
      </c>
      <c r="AK5" s="26" t="s">
        <v>198</v>
      </c>
      <c r="AL5" s="26" t="s">
        <v>67</v>
      </c>
      <c r="AM5" s="26" t="s">
        <v>68</v>
      </c>
      <c r="AN5" s="27" t="s">
        <v>69</v>
      </c>
      <c r="AO5" s="27" t="s">
        <v>327</v>
      </c>
      <c r="AP5" s="35" t="s">
        <v>70</v>
      </c>
      <c r="AQ5" s="35" t="s">
        <v>71</v>
      </c>
      <c r="AR5" s="35" t="s">
        <v>72</v>
      </c>
      <c r="AS5" s="35" t="s">
        <v>73</v>
      </c>
      <c r="AT5" s="35" t="s">
        <v>74</v>
      </c>
      <c r="AU5" s="35" t="s">
        <v>75</v>
      </c>
      <c r="AV5" s="35" t="s">
        <v>76</v>
      </c>
      <c r="AW5" s="35" t="s">
        <v>77</v>
      </c>
      <c r="AX5" s="35" t="s">
        <v>78</v>
      </c>
      <c r="AY5" s="35" t="s">
        <v>79</v>
      </c>
      <c r="AZ5" s="35" t="s">
        <v>80</v>
      </c>
      <c r="BA5" s="35" t="s">
        <v>81</v>
      </c>
      <c r="BB5" s="35" t="s">
        <v>82</v>
      </c>
      <c r="BC5" s="35" t="s">
        <v>83</v>
      </c>
      <c r="BD5" s="35" t="s">
        <v>84</v>
      </c>
      <c r="BE5" s="35" t="s">
        <v>85</v>
      </c>
      <c r="BF5" s="35" t="s">
        <v>86</v>
      </c>
      <c r="BG5" s="35" t="s">
        <v>87</v>
      </c>
      <c r="BH5" s="35" t="s">
        <v>88</v>
      </c>
      <c r="BI5" s="35" t="s">
        <v>89</v>
      </c>
      <c r="BJ5" s="35" t="s">
        <v>90</v>
      </c>
      <c r="BK5" s="35" t="s">
        <v>91</v>
      </c>
      <c r="BL5" s="29" t="s">
        <v>92</v>
      </c>
      <c r="BM5" s="29" t="s">
        <v>93</v>
      </c>
      <c r="BN5" s="29" t="s">
        <v>94</v>
      </c>
      <c r="BO5" s="30" t="s">
        <v>95</v>
      </c>
      <c r="BP5" s="30" t="s">
        <v>96</v>
      </c>
      <c r="BQ5" s="30" t="s">
        <v>97</v>
      </c>
      <c r="BR5" s="30" t="s">
        <v>98</v>
      </c>
      <c r="BS5" s="30" t="s">
        <v>99</v>
      </c>
      <c r="BT5" s="30" t="s">
        <v>100</v>
      </c>
      <c r="BU5" s="30" t="s">
        <v>101</v>
      </c>
      <c r="BV5" s="30" t="s">
        <v>102</v>
      </c>
      <c r="BW5" s="31" t="s">
        <v>103</v>
      </c>
      <c r="BX5" s="31" t="s">
        <v>104</v>
      </c>
      <c r="BY5" s="31" t="s">
        <v>105</v>
      </c>
      <c r="BZ5" s="31" t="s">
        <v>106</v>
      </c>
      <c r="CA5" s="31" t="s">
        <v>107</v>
      </c>
      <c r="CB5" s="31" t="s">
        <v>108</v>
      </c>
      <c r="CC5" s="31" t="s">
        <v>109</v>
      </c>
      <c r="CD5" s="31" t="s">
        <v>110</v>
      </c>
      <c r="CE5" s="31" t="s">
        <v>111</v>
      </c>
      <c r="CF5" s="31" t="s">
        <v>112</v>
      </c>
      <c r="CG5" s="262"/>
      <c r="CH5" s="270"/>
      <c r="CI5" s="69"/>
      <c r="CJ5" s="69"/>
    </row>
    <row r="6" spans="1:88" s="7" customFormat="1" x14ac:dyDescent="0.3">
      <c r="A6" s="79"/>
      <c r="B6" s="79"/>
      <c r="C6" s="79"/>
      <c r="D6" s="79"/>
      <c r="E6" s="79"/>
      <c r="F6" s="79"/>
      <c r="G6" s="79"/>
      <c r="H6" s="80"/>
      <c r="I6" s="80"/>
      <c r="J6" s="80"/>
      <c r="K6" s="80"/>
      <c r="L6" s="80"/>
      <c r="M6" s="80"/>
      <c r="N6" s="80"/>
      <c r="O6" s="80"/>
      <c r="P6" s="80"/>
      <c r="Q6" s="80"/>
      <c r="R6" s="81"/>
      <c r="S6" s="81"/>
      <c r="T6" s="81"/>
      <c r="U6" s="81"/>
      <c r="V6" s="81"/>
      <c r="W6" s="82"/>
      <c r="X6" s="81"/>
      <c r="Y6" s="83"/>
      <c r="Z6" s="83"/>
      <c r="AA6" s="83"/>
      <c r="AB6" s="83"/>
      <c r="AC6" s="83"/>
      <c r="AD6" s="84"/>
      <c r="AE6" s="84"/>
      <c r="AF6" s="84"/>
      <c r="AG6" s="84"/>
      <c r="AH6" s="84"/>
      <c r="AI6" s="84"/>
      <c r="AJ6" s="84"/>
      <c r="AK6" s="84"/>
      <c r="AL6" s="84"/>
      <c r="AM6" s="84"/>
      <c r="AN6" s="85"/>
      <c r="AO6" s="85"/>
      <c r="AP6" s="81"/>
      <c r="AQ6" s="81"/>
      <c r="AR6" s="81"/>
      <c r="AS6" s="81"/>
      <c r="AT6" s="81"/>
      <c r="AU6" s="81"/>
      <c r="AV6" s="81"/>
      <c r="AW6" s="81"/>
      <c r="AX6" s="81"/>
      <c r="AY6" s="81"/>
      <c r="AZ6" s="81"/>
      <c r="BA6" s="81"/>
      <c r="BB6" s="81"/>
      <c r="BC6" s="81"/>
      <c r="BD6" s="81"/>
      <c r="BE6" s="81"/>
      <c r="BF6" s="81"/>
      <c r="BG6" s="81"/>
      <c r="BH6" s="81"/>
      <c r="BI6" s="81"/>
      <c r="BJ6" s="81"/>
      <c r="BK6" s="81"/>
      <c r="BL6" s="86"/>
      <c r="BM6" s="86"/>
      <c r="BN6" s="86"/>
      <c r="BO6" s="87"/>
      <c r="BP6" s="87"/>
      <c r="BQ6" s="87"/>
      <c r="BR6" s="87"/>
      <c r="BS6" s="87"/>
      <c r="BT6" s="87"/>
      <c r="BU6" s="87"/>
      <c r="BV6" s="87"/>
      <c r="BW6" s="88"/>
      <c r="BX6" s="88"/>
      <c r="BY6" s="88"/>
      <c r="BZ6" s="88"/>
      <c r="CA6" s="88"/>
      <c r="CB6" s="88"/>
      <c r="CC6" s="88"/>
      <c r="CD6" s="88"/>
      <c r="CE6" s="88"/>
      <c r="CF6" s="88"/>
      <c r="CG6" s="89"/>
      <c r="CH6" s="89"/>
      <c r="CI6" s="69"/>
      <c r="CJ6" s="69"/>
    </row>
    <row r="7" spans="1:88" x14ac:dyDescent="0.3">
      <c r="A7" s="36" t="s">
        <v>328</v>
      </c>
      <c r="CI7" s="68"/>
      <c r="CJ7" s="68"/>
    </row>
    <row r="8" spans="1:88" s="41" customFormat="1" x14ac:dyDescent="0.3">
      <c r="A8" s="17" t="s">
        <v>190</v>
      </c>
      <c r="B8" s="17" t="s">
        <v>191</v>
      </c>
      <c r="C8" s="17" t="s">
        <v>193</v>
      </c>
      <c r="D8" s="17"/>
      <c r="E8" s="17">
        <v>0</v>
      </c>
      <c r="F8" s="17"/>
      <c r="G8" s="17"/>
      <c r="H8" s="17"/>
      <c r="I8" s="17">
        <v>76.8</v>
      </c>
      <c r="J8" s="40"/>
      <c r="K8" s="17"/>
      <c r="L8" s="17"/>
      <c r="M8" s="17"/>
      <c r="N8" s="17"/>
      <c r="O8" s="17"/>
      <c r="P8" s="17"/>
      <c r="Q8" s="17"/>
      <c r="R8" s="17">
        <v>6.1</v>
      </c>
      <c r="S8" s="17"/>
      <c r="T8" s="17"/>
      <c r="U8" s="17"/>
      <c r="V8" s="17"/>
      <c r="W8" s="17"/>
      <c r="X8" s="17"/>
      <c r="Y8" s="17">
        <v>5218</v>
      </c>
      <c r="Z8" s="17">
        <v>1043</v>
      </c>
      <c r="AA8" s="17">
        <v>45960</v>
      </c>
      <c r="AB8" s="17">
        <v>267.3</v>
      </c>
      <c r="AC8" s="17"/>
      <c r="AD8" s="17">
        <v>84700</v>
      </c>
      <c r="AE8" s="17"/>
      <c r="AF8" s="17"/>
      <c r="AG8" s="17"/>
      <c r="AH8" s="17">
        <v>170</v>
      </c>
      <c r="AI8" s="17"/>
      <c r="AJ8" s="17"/>
      <c r="AK8" s="17">
        <v>65.599999999999994</v>
      </c>
      <c r="AL8" s="17"/>
      <c r="AM8" s="17"/>
      <c r="AN8" s="17">
        <v>9.3399999999999993E-3</v>
      </c>
      <c r="AO8" s="17">
        <f t="shared" ref="AO8:AO20" si="0">AN8*2.14133</f>
        <v>2.0000022199999998E-2</v>
      </c>
      <c r="AP8" s="17"/>
      <c r="AQ8" s="17"/>
      <c r="AR8" s="17"/>
      <c r="AS8" s="17"/>
      <c r="AT8" s="17">
        <v>93</v>
      </c>
      <c r="AU8" s="17">
        <v>1.905</v>
      </c>
      <c r="AV8" s="17">
        <v>428.9</v>
      </c>
      <c r="AW8" s="17">
        <v>7.9450000000000003</v>
      </c>
      <c r="AX8" s="17">
        <v>4.8899999999999997</v>
      </c>
      <c r="AY8" s="17"/>
      <c r="AZ8" s="17"/>
      <c r="BA8" s="17"/>
      <c r="BB8" s="17">
        <v>0.435</v>
      </c>
      <c r="BC8" s="17">
        <v>0.06</v>
      </c>
      <c r="BD8" s="17">
        <v>1.0200000000000001E-2</v>
      </c>
      <c r="BE8" s="17">
        <v>0.18</v>
      </c>
      <c r="BF8" s="17"/>
      <c r="BG8" s="17"/>
      <c r="BH8" s="17"/>
      <c r="BI8" s="17"/>
      <c r="BJ8" s="17"/>
      <c r="BK8" s="17"/>
      <c r="BL8" s="17"/>
      <c r="BM8" s="17"/>
      <c r="BN8" s="17"/>
      <c r="BO8" s="17"/>
      <c r="BP8" s="17"/>
      <c r="BQ8" s="17"/>
      <c r="BR8" s="17"/>
      <c r="BS8" s="17"/>
      <c r="BT8" s="17"/>
      <c r="BU8" s="17"/>
      <c r="BV8" s="17"/>
      <c r="BW8" s="17"/>
      <c r="BX8" s="17"/>
      <c r="BY8" s="17"/>
      <c r="BZ8" s="17"/>
      <c r="CA8" s="17"/>
      <c r="CB8" s="17"/>
      <c r="CC8" s="17"/>
      <c r="CD8" s="17"/>
      <c r="CE8" s="17"/>
      <c r="CF8" s="17"/>
      <c r="CG8" s="64" t="s">
        <v>353</v>
      </c>
      <c r="CH8" s="67"/>
      <c r="CI8" s="70"/>
      <c r="CJ8" s="70"/>
    </row>
    <row r="9" spans="1:88" s="41" customFormat="1" x14ac:dyDescent="0.3">
      <c r="A9" s="17"/>
      <c r="B9" s="17" t="s">
        <v>192</v>
      </c>
      <c r="C9" s="17" t="s">
        <v>194</v>
      </c>
      <c r="D9" s="17"/>
      <c r="E9" s="17">
        <v>0</v>
      </c>
      <c r="F9" s="17"/>
      <c r="G9" s="17"/>
      <c r="H9" s="17"/>
      <c r="I9" s="17">
        <v>83.7</v>
      </c>
      <c r="J9" s="40"/>
      <c r="K9" s="17"/>
      <c r="L9" s="17"/>
      <c r="M9" s="17"/>
      <c r="N9" s="17"/>
      <c r="O9" s="17"/>
      <c r="P9" s="17"/>
      <c r="Q9" s="17"/>
      <c r="R9" s="17">
        <v>6.01</v>
      </c>
      <c r="S9" s="17"/>
      <c r="T9" s="17"/>
      <c r="U9" s="17"/>
      <c r="V9" s="17"/>
      <c r="W9" s="17"/>
      <c r="X9" s="17"/>
      <c r="Y9" s="17">
        <v>6190</v>
      </c>
      <c r="Z9" s="17">
        <v>983</v>
      </c>
      <c r="AA9" s="17">
        <v>38800</v>
      </c>
      <c r="AB9" s="17">
        <v>548</v>
      </c>
      <c r="AC9" s="17"/>
      <c r="AD9" s="17">
        <v>75710</v>
      </c>
      <c r="AE9" s="17"/>
      <c r="AF9" s="17"/>
      <c r="AG9" s="17"/>
      <c r="AH9" s="17">
        <v>151</v>
      </c>
      <c r="AI9" s="17"/>
      <c r="AJ9" s="17"/>
      <c r="AK9" s="17">
        <v>76.7</v>
      </c>
      <c r="AL9" s="17"/>
      <c r="AM9" s="17"/>
      <c r="AN9" s="17">
        <v>20</v>
      </c>
      <c r="AO9" s="17">
        <f t="shared" si="0"/>
        <v>42.826599999999999</v>
      </c>
      <c r="AP9" s="17">
        <v>194</v>
      </c>
      <c r="AQ9" s="17"/>
      <c r="AR9" s="17">
        <v>1</v>
      </c>
      <c r="AS9" s="17"/>
      <c r="AT9" s="17">
        <v>72.099999999999994</v>
      </c>
      <c r="AU9" s="17">
        <v>1.67</v>
      </c>
      <c r="AV9" s="17">
        <v>373</v>
      </c>
      <c r="AW9" s="17">
        <v>8.24</v>
      </c>
      <c r="AX9" s="17">
        <v>5.28</v>
      </c>
      <c r="AY9" s="17"/>
      <c r="AZ9" s="17"/>
      <c r="BA9" s="17"/>
      <c r="BB9" s="17">
        <v>372</v>
      </c>
      <c r="BC9" s="17">
        <v>7.5</v>
      </c>
      <c r="BD9" s="17">
        <v>8.1</v>
      </c>
      <c r="BE9" s="17"/>
      <c r="BF9" s="17"/>
      <c r="BG9" s="17"/>
      <c r="BH9" s="17"/>
      <c r="BI9" s="17"/>
      <c r="BJ9" s="17"/>
      <c r="BK9" s="17"/>
      <c r="BL9" s="17"/>
      <c r="BM9" s="17"/>
      <c r="BN9" s="17"/>
      <c r="BO9" s="17">
        <v>19.100000000000001</v>
      </c>
      <c r="BP9" s="17"/>
      <c r="BQ9" s="17"/>
      <c r="BR9" s="17">
        <v>1.5</v>
      </c>
      <c r="BS9" s="17">
        <v>76</v>
      </c>
      <c r="BT9" s="17"/>
      <c r="BU9" s="17"/>
      <c r="BV9" s="17"/>
      <c r="BW9" s="17"/>
      <c r="BX9" s="17"/>
      <c r="BY9" s="17"/>
      <c r="BZ9" s="17"/>
      <c r="CA9" s="17"/>
      <c r="CB9" s="17"/>
      <c r="CC9" s="17"/>
      <c r="CD9" s="17"/>
      <c r="CE9" s="17"/>
      <c r="CF9" s="17"/>
      <c r="CG9" s="64" t="s">
        <v>353</v>
      </c>
      <c r="CH9" s="67"/>
      <c r="CI9" s="70"/>
      <c r="CJ9" s="70"/>
    </row>
    <row r="10" spans="1:88" s="41" customFormat="1" x14ac:dyDescent="0.3">
      <c r="A10" s="17" t="s">
        <v>199</v>
      </c>
      <c r="B10" s="17" t="s">
        <v>200</v>
      </c>
      <c r="C10" s="17" t="s">
        <v>195</v>
      </c>
      <c r="D10" s="17"/>
      <c r="E10" s="17">
        <v>0</v>
      </c>
      <c r="F10" s="17"/>
      <c r="G10" s="17"/>
      <c r="H10" s="17"/>
      <c r="I10" s="17">
        <v>76.8</v>
      </c>
      <c r="J10" s="40"/>
      <c r="K10" s="17"/>
      <c r="L10" s="17"/>
      <c r="M10" s="17"/>
      <c r="N10" s="17"/>
      <c r="O10" s="17"/>
      <c r="P10" s="17"/>
      <c r="Q10" s="17"/>
      <c r="R10" s="17">
        <v>6</v>
      </c>
      <c r="S10" s="17"/>
      <c r="T10" s="17"/>
      <c r="U10" s="17"/>
      <c r="V10" s="17"/>
      <c r="W10" s="17"/>
      <c r="X10" s="17"/>
      <c r="Y10" s="17">
        <v>5181</v>
      </c>
      <c r="Z10" s="17">
        <v>1039</v>
      </c>
      <c r="AA10" s="17">
        <v>45840</v>
      </c>
      <c r="AB10" s="17">
        <v>264.3</v>
      </c>
      <c r="AC10" s="17"/>
      <c r="AD10" s="17">
        <v>84500</v>
      </c>
      <c r="AE10" s="17"/>
      <c r="AF10" s="17"/>
      <c r="AG10" s="17"/>
      <c r="AH10" s="17">
        <v>175</v>
      </c>
      <c r="AI10" s="17"/>
      <c r="AJ10" s="17"/>
      <c r="AK10" s="17">
        <v>65.2</v>
      </c>
      <c r="AL10" s="17"/>
      <c r="AM10" s="17"/>
      <c r="AN10" s="17">
        <v>5.3E-3</v>
      </c>
      <c r="AO10" s="17">
        <f t="shared" si="0"/>
        <v>1.1349049E-2</v>
      </c>
      <c r="AP10" s="17"/>
      <c r="AQ10" s="17"/>
      <c r="AR10" s="17"/>
      <c r="AS10" s="17"/>
      <c r="AT10" s="17">
        <v>102.5</v>
      </c>
      <c r="AU10" s="17">
        <v>1.875</v>
      </c>
      <c r="AV10" s="17">
        <v>429.4</v>
      </c>
      <c r="AW10" s="17">
        <v>7.8650000000000002</v>
      </c>
      <c r="AX10" s="17">
        <v>4.9000000000000004</v>
      </c>
      <c r="AY10" s="17"/>
      <c r="AZ10" s="17"/>
      <c r="BA10" s="17"/>
      <c r="BB10" s="17">
        <v>0.11</v>
      </c>
      <c r="BC10" s="17">
        <v>0.06</v>
      </c>
      <c r="BD10" s="17">
        <v>6.8999999999999999E-3</v>
      </c>
      <c r="BE10" s="17">
        <v>5.9200000000000003E-2</v>
      </c>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64" t="s">
        <v>353</v>
      </c>
      <c r="CH10" s="67"/>
      <c r="CI10" s="70"/>
      <c r="CJ10" s="70"/>
    </row>
    <row r="11" spans="1:88" s="7" customFormat="1" x14ac:dyDescent="0.3">
      <c r="A11" s="14" t="s">
        <v>262</v>
      </c>
      <c r="B11" s="14" t="s">
        <v>281</v>
      </c>
      <c r="C11" s="18" t="s">
        <v>204</v>
      </c>
      <c r="D11" s="18" t="s">
        <v>218</v>
      </c>
      <c r="E11" s="14"/>
      <c r="F11" s="14"/>
      <c r="G11" s="14"/>
      <c r="H11" s="14"/>
      <c r="I11" s="14">
        <v>37.6</v>
      </c>
      <c r="J11" s="14"/>
      <c r="K11" s="14"/>
      <c r="L11" s="14"/>
      <c r="M11" s="18">
        <v>1.08</v>
      </c>
      <c r="N11" s="14"/>
      <c r="O11" s="14"/>
      <c r="P11" s="14"/>
      <c r="Q11" s="14"/>
      <c r="R11" s="18">
        <v>6.05</v>
      </c>
      <c r="S11" s="14"/>
      <c r="T11" s="14"/>
      <c r="U11" s="14"/>
      <c r="V11" s="18"/>
      <c r="W11" s="14"/>
      <c r="X11" s="14"/>
      <c r="Y11" s="18">
        <v>5900</v>
      </c>
      <c r="Z11" s="18">
        <v>900</v>
      </c>
      <c r="AA11" s="18">
        <v>43000</v>
      </c>
      <c r="AB11" s="18">
        <v>630</v>
      </c>
      <c r="AC11" s="14"/>
      <c r="AD11" s="18">
        <v>78000</v>
      </c>
      <c r="AE11" s="18"/>
      <c r="AF11" s="14"/>
      <c r="AG11" s="18"/>
      <c r="AH11" s="18"/>
      <c r="AI11" s="18">
        <v>330</v>
      </c>
      <c r="AJ11" s="14"/>
      <c r="AK11" s="14"/>
      <c r="AL11" s="14"/>
      <c r="AM11" s="14"/>
      <c r="AN11" s="18"/>
      <c r="AO11" s="14">
        <f t="shared" si="0"/>
        <v>0</v>
      </c>
      <c r="AP11" s="14"/>
      <c r="AQ11" s="14"/>
      <c r="AR11" s="14"/>
      <c r="AS11" s="14"/>
      <c r="AT11" s="18">
        <v>76</v>
      </c>
      <c r="AU11" s="14"/>
      <c r="AV11" s="18">
        <v>356</v>
      </c>
      <c r="AW11" s="18">
        <v>4.2</v>
      </c>
      <c r="AX11" s="14"/>
      <c r="AY11" s="14"/>
      <c r="AZ11" s="14"/>
      <c r="BA11" s="14"/>
      <c r="BB11" s="14"/>
      <c r="BC11" s="14"/>
      <c r="BD11" s="14"/>
      <c r="BE11" s="18"/>
      <c r="BF11" s="18"/>
      <c r="BG11" s="14"/>
      <c r="BH11" s="14"/>
      <c r="BI11" s="14"/>
      <c r="BJ11" s="18"/>
      <c r="BK11" s="14"/>
      <c r="BL11" s="14"/>
      <c r="BM11" s="14"/>
      <c r="BN11" s="14"/>
      <c r="BO11" s="14"/>
      <c r="BP11" s="14"/>
      <c r="BQ11" s="14"/>
      <c r="BR11" s="14"/>
      <c r="BS11" s="14"/>
      <c r="BT11" s="14"/>
      <c r="BU11" s="14"/>
      <c r="BV11" s="14"/>
      <c r="BW11" s="14"/>
      <c r="BX11" s="14"/>
      <c r="BY11" s="14"/>
      <c r="BZ11" s="14"/>
      <c r="CA11" s="14"/>
      <c r="CB11" s="14"/>
      <c r="CC11" s="14"/>
      <c r="CD11" s="14"/>
      <c r="CE11" s="14"/>
      <c r="CF11" s="14"/>
      <c r="CG11" s="58" t="s">
        <v>354</v>
      </c>
      <c r="CH11" s="66"/>
      <c r="CI11" s="68"/>
      <c r="CJ11" s="68"/>
    </row>
    <row r="12" spans="1:88" s="7" customFormat="1" x14ac:dyDescent="0.3">
      <c r="A12" s="15"/>
      <c r="B12" s="14" t="s">
        <v>282</v>
      </c>
      <c r="C12" s="18" t="s">
        <v>204</v>
      </c>
      <c r="D12" s="18" t="s">
        <v>219</v>
      </c>
      <c r="E12" s="14"/>
      <c r="F12" s="14"/>
      <c r="G12" s="14"/>
      <c r="H12" s="14"/>
      <c r="I12" s="14">
        <v>37.6</v>
      </c>
      <c r="J12" s="14"/>
      <c r="K12" s="14"/>
      <c r="L12" s="14"/>
      <c r="M12" s="18">
        <v>1.0900000000000001</v>
      </c>
      <c r="N12" s="14"/>
      <c r="O12" s="14"/>
      <c r="P12" s="14"/>
      <c r="Q12" s="14"/>
      <c r="R12" s="18">
        <v>6.34</v>
      </c>
      <c r="S12" s="14"/>
      <c r="T12" s="14"/>
      <c r="U12" s="14"/>
      <c r="V12" s="18"/>
      <c r="W12" s="14"/>
      <c r="X12" s="14"/>
      <c r="Y12" s="18">
        <v>5800</v>
      </c>
      <c r="Z12" s="18">
        <v>880</v>
      </c>
      <c r="AA12" s="18">
        <v>42000</v>
      </c>
      <c r="AB12" s="18">
        <v>670</v>
      </c>
      <c r="AC12" s="14"/>
      <c r="AD12" s="18">
        <v>75000</v>
      </c>
      <c r="AE12" s="18"/>
      <c r="AF12" s="14"/>
      <c r="AG12" s="18"/>
      <c r="AH12" s="18">
        <v>21</v>
      </c>
      <c r="AI12" s="18">
        <v>320</v>
      </c>
      <c r="AJ12" s="14"/>
      <c r="AK12" s="14"/>
      <c r="AL12" s="14"/>
      <c r="AM12" s="14"/>
      <c r="AN12" s="18"/>
      <c r="AO12" s="14">
        <f t="shared" si="0"/>
        <v>0</v>
      </c>
      <c r="AP12" s="14"/>
      <c r="AQ12" s="14"/>
      <c r="AR12" s="14"/>
      <c r="AS12" s="14"/>
      <c r="AT12" s="18">
        <v>30</v>
      </c>
      <c r="AU12" s="14"/>
      <c r="AV12" s="18">
        <v>350</v>
      </c>
      <c r="AW12" s="18">
        <v>4.0999999999999996</v>
      </c>
      <c r="AX12" s="14"/>
      <c r="AY12" s="14"/>
      <c r="AZ12" s="14"/>
      <c r="BA12" s="14"/>
      <c r="BB12" s="14"/>
      <c r="BC12" s="14"/>
      <c r="BD12" s="14"/>
      <c r="BE12" s="18"/>
      <c r="BF12" s="18"/>
      <c r="BG12" s="14"/>
      <c r="BH12" s="14"/>
      <c r="BI12" s="14"/>
      <c r="BJ12" s="18"/>
      <c r="BK12" s="14"/>
      <c r="BL12" s="14"/>
      <c r="BM12" s="14"/>
      <c r="BN12" s="14"/>
      <c r="BO12" s="14"/>
      <c r="BP12" s="14"/>
      <c r="BQ12" s="14"/>
      <c r="BR12" s="14"/>
      <c r="BS12" s="14"/>
      <c r="BT12" s="14"/>
      <c r="BU12" s="14"/>
      <c r="BV12" s="14"/>
      <c r="BW12" s="14"/>
      <c r="BX12" s="14"/>
      <c r="BY12" s="14"/>
      <c r="BZ12" s="14"/>
      <c r="CA12" s="14"/>
      <c r="CB12" s="14"/>
      <c r="CC12" s="14"/>
      <c r="CD12" s="14"/>
      <c r="CE12" s="14"/>
      <c r="CF12" s="14"/>
      <c r="CG12" s="58" t="s">
        <v>354</v>
      </c>
      <c r="CH12" s="66"/>
      <c r="CI12" s="68"/>
      <c r="CJ12" s="68"/>
    </row>
    <row r="13" spans="1:88" s="7" customFormat="1" x14ac:dyDescent="0.3">
      <c r="A13" s="14" t="s">
        <v>263</v>
      </c>
      <c r="B13" s="14" t="s">
        <v>283</v>
      </c>
      <c r="C13" s="18" t="s">
        <v>205</v>
      </c>
      <c r="D13" s="18" t="s">
        <v>220</v>
      </c>
      <c r="E13" s="14"/>
      <c r="F13" s="14"/>
      <c r="G13" s="14"/>
      <c r="H13" s="14"/>
      <c r="I13" s="14">
        <v>37.6</v>
      </c>
      <c r="J13" s="14"/>
      <c r="K13" s="14"/>
      <c r="L13" s="14"/>
      <c r="M13" s="18">
        <v>1.08</v>
      </c>
      <c r="N13" s="14"/>
      <c r="O13" s="14"/>
      <c r="P13" s="14"/>
      <c r="Q13" s="14"/>
      <c r="R13" s="18">
        <v>6.01</v>
      </c>
      <c r="S13" s="14"/>
      <c r="T13" s="14"/>
      <c r="U13" s="14"/>
      <c r="V13" s="18"/>
      <c r="W13" s="14"/>
      <c r="X13" s="14"/>
      <c r="Y13" s="18">
        <v>5700</v>
      </c>
      <c r="Z13" s="18">
        <v>800</v>
      </c>
      <c r="AA13" s="18">
        <v>39000</v>
      </c>
      <c r="AB13" s="18">
        <v>520</v>
      </c>
      <c r="AC13" s="14"/>
      <c r="AD13" s="18"/>
      <c r="AE13" s="18"/>
      <c r="AF13" s="14"/>
      <c r="AG13" s="18"/>
      <c r="AH13" s="18"/>
      <c r="AI13" s="18"/>
      <c r="AJ13" s="14"/>
      <c r="AK13" s="14"/>
      <c r="AL13" s="14"/>
      <c r="AM13" s="14"/>
      <c r="AN13" s="18"/>
      <c r="AO13" s="14">
        <f t="shared" si="0"/>
        <v>0</v>
      </c>
      <c r="AP13" s="14"/>
      <c r="AQ13" s="14"/>
      <c r="AR13" s="14"/>
      <c r="AS13" s="14"/>
      <c r="AT13" s="18">
        <v>50</v>
      </c>
      <c r="AU13" s="14"/>
      <c r="AV13" s="18">
        <v>340</v>
      </c>
      <c r="AW13" s="18">
        <v>2.8</v>
      </c>
      <c r="AX13" s="14"/>
      <c r="AY13" s="14"/>
      <c r="AZ13" s="14"/>
      <c r="BA13" s="14"/>
      <c r="BB13" s="14"/>
      <c r="BC13" s="14"/>
      <c r="BD13" s="14"/>
      <c r="BE13" s="18"/>
      <c r="BF13" s="18"/>
      <c r="BG13" s="14"/>
      <c r="BH13" s="14"/>
      <c r="BI13" s="14"/>
      <c r="BJ13" s="18"/>
      <c r="BK13" s="14"/>
      <c r="BL13" s="14"/>
      <c r="BM13" s="14"/>
      <c r="BN13" s="14"/>
      <c r="BO13" s="14"/>
      <c r="BP13" s="14"/>
      <c r="BQ13" s="14"/>
      <c r="BR13" s="14"/>
      <c r="BS13" s="14"/>
      <c r="BT13" s="14"/>
      <c r="BU13" s="14"/>
      <c r="BV13" s="14"/>
      <c r="BW13" s="14"/>
      <c r="BX13" s="14"/>
      <c r="BY13" s="14"/>
      <c r="BZ13" s="14"/>
      <c r="CA13" s="14"/>
      <c r="CB13" s="14"/>
      <c r="CC13" s="14"/>
      <c r="CD13" s="14"/>
      <c r="CE13" s="14"/>
      <c r="CF13" s="14"/>
      <c r="CG13" s="58" t="s">
        <v>354</v>
      </c>
      <c r="CH13" s="66"/>
      <c r="CI13" s="68"/>
      <c r="CJ13" s="68"/>
    </row>
    <row r="14" spans="1:88" s="7" customFormat="1" x14ac:dyDescent="0.3">
      <c r="A14" s="15"/>
      <c r="B14" s="14" t="s">
        <v>284</v>
      </c>
      <c r="C14" s="18" t="s">
        <v>205</v>
      </c>
      <c r="D14" s="18" t="s">
        <v>221</v>
      </c>
      <c r="E14" s="14"/>
      <c r="F14" s="14"/>
      <c r="G14" s="14"/>
      <c r="H14" s="14"/>
      <c r="I14" s="14">
        <v>37.6</v>
      </c>
      <c r="J14" s="14"/>
      <c r="K14" s="14"/>
      <c r="L14" s="14"/>
      <c r="M14" s="18"/>
      <c r="N14" s="14"/>
      <c r="O14" s="14"/>
      <c r="P14" s="14"/>
      <c r="Q14" s="14"/>
      <c r="R14" s="18"/>
      <c r="S14" s="14"/>
      <c r="T14" s="14"/>
      <c r="U14" s="14"/>
      <c r="V14" s="18"/>
      <c r="W14" s="14"/>
      <c r="X14" s="14"/>
      <c r="Y14" s="18">
        <v>5900</v>
      </c>
      <c r="Z14" s="18">
        <v>800</v>
      </c>
      <c r="AA14" s="18">
        <v>40000</v>
      </c>
      <c r="AB14" s="18">
        <v>490</v>
      </c>
      <c r="AC14" s="14"/>
      <c r="AD14" s="18"/>
      <c r="AE14" s="18"/>
      <c r="AF14" s="14"/>
      <c r="AG14" s="18"/>
      <c r="AH14" s="18"/>
      <c r="AI14" s="18"/>
      <c r="AJ14" s="14"/>
      <c r="AK14" s="14"/>
      <c r="AL14" s="14"/>
      <c r="AM14" s="14"/>
      <c r="AN14" s="18"/>
      <c r="AO14" s="14">
        <f t="shared" si="0"/>
        <v>0</v>
      </c>
      <c r="AP14" s="14"/>
      <c r="AQ14" s="14"/>
      <c r="AR14" s="14"/>
      <c r="AS14" s="14"/>
      <c r="AT14" s="18">
        <v>32</v>
      </c>
      <c r="AU14" s="14"/>
      <c r="AV14" s="18">
        <v>340</v>
      </c>
      <c r="AW14" s="18">
        <v>2.8</v>
      </c>
      <c r="AX14" s="14"/>
      <c r="AY14" s="14"/>
      <c r="AZ14" s="14"/>
      <c r="BA14" s="14"/>
      <c r="BB14" s="14"/>
      <c r="BC14" s="14"/>
      <c r="BD14" s="14"/>
      <c r="BE14" s="18"/>
      <c r="BF14" s="18"/>
      <c r="BG14" s="14"/>
      <c r="BH14" s="14"/>
      <c r="BI14" s="14"/>
      <c r="BJ14" s="18"/>
      <c r="BK14" s="14"/>
      <c r="BL14" s="14"/>
      <c r="BM14" s="14"/>
      <c r="BN14" s="14"/>
      <c r="BO14" s="14"/>
      <c r="BP14" s="14"/>
      <c r="BQ14" s="14"/>
      <c r="BR14" s="14"/>
      <c r="BS14" s="14"/>
      <c r="BT14" s="14"/>
      <c r="BU14" s="14"/>
      <c r="BV14" s="14"/>
      <c r="BW14" s="14"/>
      <c r="BX14" s="14"/>
      <c r="BY14" s="14"/>
      <c r="BZ14" s="14"/>
      <c r="CA14" s="14"/>
      <c r="CB14" s="14"/>
      <c r="CC14" s="14"/>
      <c r="CD14" s="14"/>
      <c r="CE14" s="14"/>
      <c r="CF14" s="14"/>
      <c r="CG14" s="58" t="s">
        <v>354</v>
      </c>
      <c r="CH14" s="66"/>
      <c r="CI14" s="68"/>
      <c r="CJ14" s="68"/>
    </row>
    <row r="15" spans="1:88" s="7" customFormat="1" x14ac:dyDescent="0.3">
      <c r="A15" s="14" t="s">
        <v>266</v>
      </c>
      <c r="B15" s="14" t="s">
        <v>290</v>
      </c>
      <c r="C15" s="18" t="s">
        <v>208</v>
      </c>
      <c r="D15" s="18"/>
      <c r="E15" s="14"/>
      <c r="F15" s="14"/>
      <c r="G15" s="14"/>
      <c r="H15" s="14"/>
      <c r="I15" s="14"/>
      <c r="J15" s="14"/>
      <c r="K15" s="14"/>
      <c r="L15" s="14"/>
      <c r="M15" s="18"/>
      <c r="N15" s="14"/>
      <c r="O15" s="14"/>
      <c r="P15" s="14"/>
      <c r="Q15" s="14"/>
      <c r="R15" s="18"/>
      <c r="S15" s="14"/>
      <c r="T15" s="14"/>
      <c r="U15" s="14"/>
      <c r="V15" s="18"/>
      <c r="W15" s="14"/>
      <c r="X15" s="14"/>
      <c r="Y15" s="18">
        <v>3900</v>
      </c>
      <c r="Z15" s="18">
        <v>1000</v>
      </c>
      <c r="AA15" s="18">
        <v>34000</v>
      </c>
      <c r="AB15" s="18">
        <v>970</v>
      </c>
      <c r="AC15" s="14"/>
      <c r="AD15" s="18">
        <v>81000</v>
      </c>
      <c r="AE15" s="18"/>
      <c r="AF15" s="14"/>
      <c r="AG15" s="18"/>
      <c r="AH15" s="18">
        <v>170</v>
      </c>
      <c r="AI15" s="18">
        <v>95</v>
      </c>
      <c r="AJ15" s="14"/>
      <c r="AK15" s="14"/>
      <c r="AL15" s="14"/>
      <c r="AM15" s="14"/>
      <c r="AN15" s="18">
        <v>8.3000000000000007</v>
      </c>
      <c r="AO15" s="14">
        <f t="shared" si="0"/>
        <v>17.773039000000001</v>
      </c>
      <c r="AP15" s="14"/>
      <c r="AQ15" s="14"/>
      <c r="AR15" s="14"/>
      <c r="AS15" s="14"/>
      <c r="AT15" s="18">
        <v>33</v>
      </c>
      <c r="AU15" s="14"/>
      <c r="AV15" s="18">
        <v>250</v>
      </c>
      <c r="AW15" s="18">
        <v>7.2</v>
      </c>
      <c r="AX15" s="14"/>
      <c r="AY15" s="14"/>
      <c r="AZ15" s="14"/>
      <c r="BA15" s="14"/>
      <c r="BB15" s="14"/>
      <c r="BC15" s="14"/>
      <c r="BD15" s="14"/>
      <c r="BE15" s="18"/>
      <c r="BF15" s="18"/>
      <c r="BG15" s="14"/>
      <c r="BH15" s="14"/>
      <c r="BI15" s="14"/>
      <c r="BJ15" s="18"/>
      <c r="BK15" s="14"/>
      <c r="BL15" s="14"/>
      <c r="BM15" s="14"/>
      <c r="BN15" s="14"/>
      <c r="BO15" s="14"/>
      <c r="BP15" s="14"/>
      <c r="BQ15" s="14"/>
      <c r="BR15" s="14"/>
      <c r="BS15" s="14"/>
      <c r="BT15" s="14"/>
      <c r="BU15" s="14"/>
      <c r="BV15" s="14"/>
      <c r="BW15" s="14"/>
      <c r="BX15" s="14"/>
      <c r="BY15" s="14"/>
      <c r="BZ15" s="14"/>
      <c r="CA15" s="14"/>
      <c r="CB15" s="14"/>
      <c r="CC15" s="14"/>
      <c r="CD15" s="14"/>
      <c r="CE15" s="14"/>
      <c r="CF15" s="14"/>
      <c r="CG15" s="58" t="s">
        <v>354</v>
      </c>
      <c r="CH15" s="66"/>
      <c r="CI15" s="68"/>
      <c r="CJ15" s="68"/>
    </row>
    <row r="16" spans="1:88" s="7" customFormat="1" x14ac:dyDescent="0.3">
      <c r="A16" s="14" t="s">
        <v>267</v>
      </c>
      <c r="B16" s="14" t="s">
        <v>287</v>
      </c>
      <c r="C16" s="18" t="s">
        <v>209</v>
      </c>
      <c r="D16" s="18">
        <v>1</v>
      </c>
      <c r="E16" s="14"/>
      <c r="F16" s="14"/>
      <c r="G16" s="14"/>
      <c r="H16" s="14"/>
      <c r="I16" s="14"/>
      <c r="J16" s="14"/>
      <c r="K16" s="14"/>
      <c r="L16" s="14"/>
      <c r="M16" s="18"/>
      <c r="N16" s="14"/>
      <c r="O16" s="14"/>
      <c r="P16" s="14"/>
      <c r="Q16" s="14"/>
      <c r="R16" s="18">
        <v>6.4</v>
      </c>
      <c r="S16" s="14"/>
      <c r="T16" s="14"/>
      <c r="U16" s="14"/>
      <c r="V16" s="18">
        <v>122440</v>
      </c>
      <c r="W16" s="14"/>
      <c r="X16" s="14"/>
      <c r="Y16" s="18">
        <v>5460</v>
      </c>
      <c r="Z16" s="18">
        <v>900</v>
      </c>
      <c r="AA16" s="18">
        <v>39000</v>
      </c>
      <c r="AB16" s="18">
        <v>2700</v>
      </c>
      <c r="AC16" s="14"/>
      <c r="AD16" s="18">
        <v>76000</v>
      </c>
      <c r="AE16" s="18"/>
      <c r="AF16" s="14"/>
      <c r="AG16" s="18"/>
      <c r="AH16" s="18">
        <v>160</v>
      </c>
      <c r="AI16" s="18">
        <v>128</v>
      </c>
      <c r="AJ16" s="14"/>
      <c r="AK16" s="14"/>
      <c r="AL16" s="14"/>
      <c r="AM16" s="14"/>
      <c r="AN16" s="18"/>
      <c r="AO16" s="14">
        <f t="shared" si="0"/>
        <v>0</v>
      </c>
      <c r="AP16" s="14"/>
      <c r="AQ16" s="14"/>
      <c r="AR16" s="14"/>
      <c r="AS16" s="14"/>
      <c r="AT16" s="18">
        <v>22.3</v>
      </c>
      <c r="AU16" s="14"/>
      <c r="AV16" s="18">
        <v>398</v>
      </c>
      <c r="AW16" s="18">
        <v>94</v>
      </c>
      <c r="AX16" s="14"/>
      <c r="AY16" s="14"/>
      <c r="AZ16" s="14"/>
      <c r="BA16" s="14"/>
      <c r="BB16" s="14"/>
      <c r="BC16" s="14"/>
      <c r="BD16" s="14"/>
      <c r="BE16" s="18"/>
      <c r="BF16" s="18"/>
      <c r="BG16" s="14"/>
      <c r="BH16" s="14"/>
      <c r="BI16" s="14"/>
      <c r="BJ16" s="18"/>
      <c r="BK16" s="14"/>
      <c r="BL16" s="14"/>
      <c r="BM16" s="14"/>
      <c r="BN16" s="14"/>
      <c r="BO16" s="14"/>
      <c r="BP16" s="14"/>
      <c r="BQ16" s="14"/>
      <c r="BR16" s="14"/>
      <c r="BS16" s="14"/>
      <c r="BT16" s="14"/>
      <c r="BU16" s="14"/>
      <c r="BV16" s="14"/>
      <c r="BW16" s="14"/>
      <c r="BX16" s="14"/>
      <c r="BY16" s="14"/>
      <c r="BZ16" s="14"/>
      <c r="CA16" s="14"/>
      <c r="CB16" s="14"/>
      <c r="CC16" s="14"/>
      <c r="CD16" s="14"/>
      <c r="CE16" s="14"/>
      <c r="CF16" s="14"/>
      <c r="CG16" s="58" t="s">
        <v>354</v>
      </c>
      <c r="CH16" s="66"/>
      <c r="CI16" s="68"/>
      <c r="CJ16" s="68"/>
    </row>
    <row r="17" spans="1:88" s="7" customFormat="1" x14ac:dyDescent="0.3">
      <c r="A17" s="15"/>
      <c r="B17" s="14" t="s">
        <v>291</v>
      </c>
      <c r="C17" s="18" t="s">
        <v>209</v>
      </c>
      <c r="D17" s="18">
        <v>2</v>
      </c>
      <c r="E17" s="14"/>
      <c r="F17" s="14"/>
      <c r="G17" s="14"/>
      <c r="H17" s="14"/>
      <c r="I17" s="14"/>
      <c r="J17" s="14"/>
      <c r="K17" s="14"/>
      <c r="L17" s="14"/>
      <c r="M17" s="18"/>
      <c r="N17" s="14"/>
      <c r="O17" s="14"/>
      <c r="P17" s="14"/>
      <c r="Q17" s="14"/>
      <c r="R17" s="18"/>
      <c r="S17" s="14"/>
      <c r="T17" s="14"/>
      <c r="U17" s="14"/>
      <c r="V17" s="18"/>
      <c r="W17" s="14"/>
      <c r="X17" s="14"/>
      <c r="Y17" s="18">
        <v>8300</v>
      </c>
      <c r="Z17" s="18">
        <v>240</v>
      </c>
      <c r="AA17" s="18">
        <v>37000</v>
      </c>
      <c r="AB17" s="18">
        <v>760</v>
      </c>
      <c r="AC17" s="14"/>
      <c r="AD17" s="18"/>
      <c r="AE17" s="18"/>
      <c r="AF17" s="14"/>
      <c r="AG17" s="18"/>
      <c r="AH17" s="18">
        <v>260</v>
      </c>
      <c r="AI17" s="18"/>
      <c r="AJ17" s="14"/>
      <c r="AK17" s="14"/>
      <c r="AL17" s="14"/>
      <c r="AM17" s="14"/>
      <c r="AN17" s="18"/>
      <c r="AO17" s="14">
        <f t="shared" si="0"/>
        <v>0</v>
      </c>
      <c r="AP17" s="14"/>
      <c r="AQ17" s="14"/>
      <c r="AR17" s="14"/>
      <c r="AS17" s="14"/>
      <c r="AT17" s="18">
        <v>42</v>
      </c>
      <c r="AU17" s="14"/>
      <c r="AV17" s="18">
        <v>210</v>
      </c>
      <c r="AW17" s="18">
        <v>12</v>
      </c>
      <c r="AX17" s="14"/>
      <c r="AY17" s="14"/>
      <c r="AZ17" s="14"/>
      <c r="BA17" s="14"/>
      <c r="BB17" s="14"/>
      <c r="BC17" s="14"/>
      <c r="BD17" s="14"/>
      <c r="BE17" s="18"/>
      <c r="BF17" s="18"/>
      <c r="BG17" s="14"/>
      <c r="BH17" s="14"/>
      <c r="BI17" s="14"/>
      <c r="BJ17" s="18"/>
      <c r="BK17" s="14"/>
      <c r="BL17" s="14"/>
      <c r="BM17" s="14"/>
      <c r="BN17" s="14"/>
      <c r="BO17" s="14"/>
      <c r="BP17" s="14"/>
      <c r="BQ17" s="14"/>
      <c r="BR17" s="14"/>
      <c r="BS17" s="14"/>
      <c r="BT17" s="14"/>
      <c r="BU17" s="14"/>
      <c r="BV17" s="14"/>
      <c r="BW17" s="14"/>
      <c r="BX17" s="14"/>
      <c r="BY17" s="14"/>
      <c r="BZ17" s="14"/>
      <c r="CA17" s="14"/>
      <c r="CB17" s="14"/>
      <c r="CC17" s="14"/>
      <c r="CD17" s="14"/>
      <c r="CE17" s="14"/>
      <c r="CF17" s="14"/>
      <c r="CG17" s="58" t="s">
        <v>354</v>
      </c>
      <c r="CH17" s="66"/>
      <c r="CI17" s="68"/>
      <c r="CJ17" s="68"/>
    </row>
    <row r="18" spans="1:88" x14ac:dyDescent="0.3">
      <c r="A18" s="18" t="s">
        <v>190</v>
      </c>
      <c r="B18" s="14" t="s">
        <v>311</v>
      </c>
      <c r="C18" s="18" t="s">
        <v>202</v>
      </c>
      <c r="D18" s="18" t="s">
        <v>225</v>
      </c>
      <c r="E18" s="18"/>
      <c r="F18" s="18"/>
      <c r="G18" s="18"/>
      <c r="H18" s="18"/>
      <c r="I18" s="38">
        <v>76.8</v>
      </c>
      <c r="J18" s="18"/>
      <c r="K18" s="18"/>
      <c r="L18" s="18"/>
      <c r="M18" s="18"/>
      <c r="N18" s="18"/>
      <c r="O18" s="18"/>
      <c r="P18" s="18"/>
      <c r="Q18" s="18"/>
      <c r="R18" s="18">
        <v>6.1</v>
      </c>
      <c r="S18" s="18"/>
      <c r="T18" s="18"/>
      <c r="U18" s="18"/>
      <c r="V18" s="18"/>
      <c r="W18" s="18"/>
      <c r="X18" s="18"/>
      <c r="Y18" s="18">
        <v>5218</v>
      </c>
      <c r="Z18" s="18">
        <v>1043</v>
      </c>
      <c r="AA18" s="18">
        <v>45960</v>
      </c>
      <c r="AB18" s="18">
        <v>267</v>
      </c>
      <c r="AC18" s="18"/>
      <c r="AD18" s="18">
        <v>84700</v>
      </c>
      <c r="AE18" s="18"/>
      <c r="AF18" s="18"/>
      <c r="AG18" s="18"/>
      <c r="AH18" s="18">
        <v>170</v>
      </c>
      <c r="AI18" s="18">
        <v>195</v>
      </c>
      <c r="AJ18" s="18"/>
      <c r="AK18" s="18"/>
      <c r="AL18" s="18"/>
      <c r="AM18" s="18"/>
      <c r="AN18" s="18">
        <v>9.34</v>
      </c>
      <c r="AO18" s="14">
        <f t="shared" si="0"/>
        <v>20.0000222</v>
      </c>
      <c r="AP18" s="18"/>
      <c r="AQ18" s="18"/>
      <c r="AR18" s="18"/>
      <c r="AS18" s="18"/>
      <c r="AT18" s="18">
        <v>93</v>
      </c>
      <c r="AU18" s="18"/>
      <c r="AV18" s="18">
        <v>428.9</v>
      </c>
      <c r="AW18" s="18">
        <v>7.9450000000000003</v>
      </c>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58" t="s">
        <v>354</v>
      </c>
      <c r="CH18" s="66" t="s">
        <v>260</v>
      </c>
      <c r="CI18" s="68"/>
      <c r="CJ18" s="68"/>
    </row>
    <row r="19" spans="1:88" x14ac:dyDescent="0.3">
      <c r="A19" s="18"/>
      <c r="B19" s="14" t="s">
        <v>315</v>
      </c>
      <c r="C19" s="18" t="s">
        <v>202</v>
      </c>
      <c r="D19" s="18"/>
      <c r="E19" s="18"/>
      <c r="F19" s="18"/>
      <c r="G19" s="18"/>
      <c r="H19" s="18"/>
      <c r="I19" s="38">
        <v>76.8</v>
      </c>
      <c r="J19" s="18"/>
      <c r="K19" s="18"/>
      <c r="L19" s="18"/>
      <c r="M19" s="18"/>
      <c r="N19" s="18"/>
      <c r="O19" s="18"/>
      <c r="P19" s="18"/>
      <c r="Q19" s="18"/>
      <c r="R19" s="18"/>
      <c r="S19" s="18"/>
      <c r="T19" s="18"/>
      <c r="U19" s="18"/>
      <c r="V19" s="18"/>
      <c r="W19" s="18"/>
      <c r="X19" s="18"/>
      <c r="Y19" s="37">
        <v>6190</v>
      </c>
      <c r="Z19" s="18">
        <v>983</v>
      </c>
      <c r="AA19" s="37">
        <v>38800</v>
      </c>
      <c r="AB19" s="18">
        <v>458</v>
      </c>
      <c r="AC19" s="18"/>
      <c r="AD19" s="37">
        <v>75710</v>
      </c>
      <c r="AE19" s="18"/>
      <c r="AF19" s="18"/>
      <c r="AG19" s="18"/>
      <c r="AH19" s="18">
        <v>151</v>
      </c>
      <c r="AI19" s="18">
        <v>200</v>
      </c>
      <c r="AJ19" s="18"/>
      <c r="AK19" s="18"/>
      <c r="AL19" s="18"/>
      <c r="AM19" s="18"/>
      <c r="AN19" s="37">
        <v>50</v>
      </c>
      <c r="AO19" s="14">
        <f t="shared" si="0"/>
        <v>107.06649999999999</v>
      </c>
      <c r="AP19" s="18"/>
      <c r="AQ19" s="18"/>
      <c r="AR19" s="18"/>
      <c r="AS19" s="18"/>
      <c r="AT19" s="18">
        <v>72.099999999999994</v>
      </c>
      <c r="AU19" s="18"/>
      <c r="AV19" s="18">
        <v>373</v>
      </c>
      <c r="AW19" s="18">
        <v>8.24</v>
      </c>
      <c r="AX19" s="18"/>
      <c r="AY19" s="18"/>
      <c r="AZ19" s="18"/>
      <c r="BA19" s="18"/>
      <c r="BB19" s="18"/>
      <c r="BC19" s="18"/>
      <c r="BD19" s="18"/>
      <c r="BE19" s="18"/>
      <c r="BF19" s="18">
        <v>6.6499999999999997E-3</v>
      </c>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58" t="s">
        <v>354</v>
      </c>
      <c r="CH19" s="66"/>
      <c r="CI19" s="68"/>
      <c r="CJ19" s="68"/>
    </row>
    <row r="20" spans="1:88" x14ac:dyDescent="0.3">
      <c r="A20" s="18"/>
      <c r="B20" s="14" t="s">
        <v>316</v>
      </c>
      <c r="C20" s="18" t="s">
        <v>202</v>
      </c>
      <c r="D20" s="18" t="s">
        <v>226</v>
      </c>
      <c r="E20" s="18"/>
      <c r="F20" s="18"/>
      <c r="G20" s="18"/>
      <c r="H20" s="18"/>
      <c r="I20" s="38">
        <v>76.8</v>
      </c>
      <c r="J20" s="18"/>
      <c r="K20" s="18"/>
      <c r="L20" s="18"/>
      <c r="M20" s="18"/>
      <c r="N20" s="18"/>
      <c r="O20" s="18"/>
      <c r="P20" s="18"/>
      <c r="Q20" s="18"/>
      <c r="R20" s="18"/>
      <c r="S20" s="18"/>
      <c r="T20" s="18"/>
      <c r="U20" s="18"/>
      <c r="V20" s="18"/>
      <c r="W20" s="18"/>
      <c r="X20" s="18"/>
      <c r="Y20" s="18">
        <v>5185.76</v>
      </c>
      <c r="Z20" s="18">
        <v>1077.8</v>
      </c>
      <c r="AA20" s="18">
        <v>45879.69</v>
      </c>
      <c r="AB20" s="18">
        <v>275</v>
      </c>
      <c r="AC20" s="18"/>
      <c r="AD20" s="18"/>
      <c r="AE20" s="18"/>
      <c r="AF20" s="18"/>
      <c r="AG20" s="18"/>
      <c r="AH20" s="18"/>
      <c r="AI20" s="18"/>
      <c r="AJ20" s="18"/>
      <c r="AK20" s="18"/>
      <c r="AL20" s="18"/>
      <c r="AM20" s="18"/>
      <c r="AN20" s="18"/>
      <c r="AO20" s="14">
        <f t="shared" si="0"/>
        <v>0</v>
      </c>
      <c r="AP20" s="18"/>
      <c r="AQ20" s="18"/>
      <c r="AR20" s="18"/>
      <c r="AS20" s="18"/>
      <c r="AT20" s="18">
        <v>94.94</v>
      </c>
      <c r="AU20" s="18"/>
      <c r="AV20" s="18">
        <v>440.8</v>
      </c>
      <c r="AW20" s="18">
        <v>7.29</v>
      </c>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58" t="s">
        <v>354</v>
      </c>
      <c r="CH20" s="66" t="s">
        <v>261</v>
      </c>
      <c r="CI20" s="68"/>
      <c r="CJ20" s="68"/>
    </row>
    <row r="21" spans="1:88" x14ac:dyDescent="0.3">
      <c r="A21" s="14" t="s">
        <v>269</v>
      </c>
      <c r="B21" s="14" t="s">
        <v>294</v>
      </c>
      <c r="C21" s="18" t="s">
        <v>211</v>
      </c>
      <c r="D21" s="18" t="s">
        <v>227</v>
      </c>
      <c r="E21" s="18"/>
      <c r="F21" s="18"/>
      <c r="G21" s="18"/>
      <c r="H21" s="18"/>
      <c r="I21" s="39">
        <v>69.8</v>
      </c>
      <c r="J21" s="18"/>
      <c r="K21" s="18"/>
      <c r="L21" s="18"/>
      <c r="M21" s="18"/>
      <c r="N21" s="18"/>
      <c r="O21" s="18"/>
      <c r="P21" s="18"/>
      <c r="Q21" s="18"/>
      <c r="R21" s="18"/>
      <c r="S21" s="18"/>
      <c r="T21" s="18"/>
      <c r="U21" s="18"/>
      <c r="V21" s="18"/>
      <c r="W21" s="18"/>
      <c r="X21" s="18"/>
      <c r="Y21" s="18">
        <f>4297760/1000</f>
        <v>4297.76</v>
      </c>
      <c r="Z21" s="18">
        <f>978800/1000</f>
        <v>978.8</v>
      </c>
      <c r="AA21" s="18">
        <f>39479690/1000</f>
        <v>39479.69</v>
      </c>
      <c r="AB21" s="18">
        <f>211800/1000</f>
        <v>211.8</v>
      </c>
      <c r="AC21" s="18"/>
      <c r="AD21" s="18"/>
      <c r="AE21" s="18"/>
      <c r="AF21" s="18"/>
      <c r="AG21" s="18"/>
      <c r="AH21" s="18"/>
      <c r="AI21" s="18"/>
      <c r="AJ21" s="18"/>
      <c r="AK21" s="18"/>
      <c r="AL21" s="18"/>
      <c r="AM21" s="18"/>
      <c r="AN21" s="18"/>
      <c r="AO21" s="14">
        <f t="shared" ref="AO21:AO27" si="1">AN21*2.14133</f>
        <v>0</v>
      </c>
      <c r="AP21" s="18"/>
      <c r="AQ21" s="18"/>
      <c r="AR21" s="18"/>
      <c r="AS21" s="18"/>
      <c r="AT21" s="18">
        <f>54480/1000</f>
        <v>54.48</v>
      </c>
      <c r="AU21" s="18"/>
      <c r="AV21" s="18">
        <f>415800/1000</f>
        <v>415.8</v>
      </c>
      <c r="AW21" s="18">
        <f>25260/1000</f>
        <v>25.26</v>
      </c>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18"/>
      <c r="CB21" s="18"/>
      <c r="CC21" s="18"/>
      <c r="CD21" s="18"/>
      <c r="CE21" s="18"/>
      <c r="CF21" s="18"/>
      <c r="CG21" s="58" t="s">
        <v>354</v>
      </c>
      <c r="CH21" s="66" t="s">
        <v>261</v>
      </c>
      <c r="CI21" s="68"/>
      <c r="CJ21" s="68"/>
    </row>
    <row r="22" spans="1:88" x14ac:dyDescent="0.3">
      <c r="A22" s="18"/>
      <c r="B22" s="18" t="s">
        <v>317</v>
      </c>
      <c r="C22" s="18" t="s">
        <v>211</v>
      </c>
      <c r="D22" s="18" t="s">
        <v>228</v>
      </c>
      <c r="E22" s="18"/>
      <c r="F22" s="18"/>
      <c r="G22" s="18"/>
      <c r="H22" s="18"/>
      <c r="I22" s="39">
        <v>69.8</v>
      </c>
      <c r="J22" s="18"/>
      <c r="K22" s="18"/>
      <c r="L22" s="18"/>
      <c r="M22" s="18"/>
      <c r="N22" s="18"/>
      <c r="O22" s="18"/>
      <c r="P22" s="18"/>
      <c r="Q22" s="18"/>
      <c r="R22" s="18"/>
      <c r="S22" s="18"/>
      <c r="T22" s="18"/>
      <c r="U22" s="18"/>
      <c r="V22" s="18"/>
      <c r="W22" s="18"/>
      <c r="X22" s="18"/>
      <c r="Y22" s="18">
        <f>4353760/1000</f>
        <v>4353.76</v>
      </c>
      <c r="Z22" s="18">
        <f>994400/1000</f>
        <v>994.4</v>
      </c>
      <c r="AA22" s="18">
        <f>40259690/1000</f>
        <v>40259.69</v>
      </c>
      <c r="AB22" s="18">
        <f>214200/1000</f>
        <v>214.2</v>
      </c>
      <c r="AC22" s="18"/>
      <c r="AD22" s="18"/>
      <c r="AE22" s="18"/>
      <c r="AF22" s="18"/>
      <c r="AG22" s="18"/>
      <c r="AH22" s="18"/>
      <c r="AI22" s="18"/>
      <c r="AJ22" s="18"/>
      <c r="AK22" s="18"/>
      <c r="AL22" s="18"/>
      <c r="AM22" s="18"/>
      <c r="AN22" s="18"/>
      <c r="AO22" s="14">
        <f t="shared" si="1"/>
        <v>0</v>
      </c>
      <c r="AP22" s="18"/>
      <c r="AQ22" s="18"/>
      <c r="AR22" s="18"/>
      <c r="AS22" s="18"/>
      <c r="AT22" s="18">
        <f>54180/1000</f>
        <v>54.18</v>
      </c>
      <c r="AU22" s="18"/>
      <c r="AV22" s="18">
        <f>418600/1000</f>
        <v>418.6</v>
      </c>
      <c r="AW22" s="18">
        <f>24340/1000</f>
        <v>24.34</v>
      </c>
      <c r="AX22" s="18"/>
      <c r="AY22" s="18"/>
      <c r="AZ22" s="18"/>
      <c r="BA22" s="18"/>
      <c r="BB22" s="18"/>
      <c r="BC22" s="18"/>
      <c r="BD22" s="18"/>
      <c r="BE22" s="18"/>
      <c r="BF22" s="18"/>
      <c r="BG22" s="18"/>
      <c r="BH22" s="18"/>
      <c r="BI22" s="18"/>
      <c r="BJ22" s="18"/>
      <c r="BK22" s="18"/>
      <c r="BL22" s="18"/>
      <c r="BM22" s="18"/>
      <c r="BN22" s="18"/>
      <c r="BO22" s="18"/>
      <c r="BP22" s="18"/>
      <c r="BQ22" s="18"/>
      <c r="BR22" s="18"/>
      <c r="BS22" s="18"/>
      <c r="BT22" s="18"/>
      <c r="BU22" s="18"/>
      <c r="BV22" s="18"/>
      <c r="BW22" s="18"/>
      <c r="BX22" s="18"/>
      <c r="BY22" s="18"/>
      <c r="BZ22" s="18"/>
      <c r="CA22" s="18"/>
      <c r="CB22" s="18"/>
      <c r="CC22" s="18"/>
      <c r="CD22" s="18"/>
      <c r="CE22" s="18"/>
      <c r="CF22" s="18"/>
      <c r="CG22" s="58" t="s">
        <v>354</v>
      </c>
      <c r="CH22" s="66" t="s">
        <v>261</v>
      </c>
      <c r="CI22" s="68"/>
      <c r="CJ22" s="68"/>
    </row>
    <row r="23" spans="1:88" x14ac:dyDescent="0.3">
      <c r="A23" s="18" t="s">
        <v>190</v>
      </c>
      <c r="B23" s="14" t="s">
        <v>316</v>
      </c>
      <c r="C23" s="18" t="s">
        <v>202</v>
      </c>
      <c r="D23" s="18" t="s">
        <v>229</v>
      </c>
      <c r="E23" s="18"/>
      <c r="F23" s="18"/>
      <c r="G23" s="18"/>
      <c r="H23" s="18"/>
      <c r="I23" s="38">
        <v>76.8</v>
      </c>
      <c r="J23" s="18"/>
      <c r="K23" s="18"/>
      <c r="L23" s="18"/>
      <c r="M23" s="18"/>
      <c r="N23" s="18"/>
      <c r="O23" s="18"/>
      <c r="P23" s="18"/>
      <c r="Q23" s="18"/>
      <c r="R23" s="18"/>
      <c r="S23" s="18"/>
      <c r="T23" s="18"/>
      <c r="U23" s="18"/>
      <c r="V23" s="18"/>
      <c r="W23" s="18"/>
      <c r="X23" s="18"/>
      <c r="Y23" s="18">
        <v>5219.76</v>
      </c>
      <c r="Z23" s="18">
        <v>1089.8</v>
      </c>
      <c r="AA23" s="18">
        <v>46339.69</v>
      </c>
      <c r="AB23" s="18">
        <v>276.39999999999998</v>
      </c>
      <c r="AC23" s="18"/>
      <c r="AD23" s="18"/>
      <c r="AE23" s="18"/>
      <c r="AF23" s="18"/>
      <c r="AG23" s="18"/>
      <c r="AH23" s="18"/>
      <c r="AI23" s="18"/>
      <c r="AJ23" s="18"/>
      <c r="AK23" s="18"/>
      <c r="AL23" s="18"/>
      <c r="AM23" s="18"/>
      <c r="AN23" s="18"/>
      <c r="AO23" s="14">
        <f t="shared" si="1"/>
        <v>0</v>
      </c>
      <c r="AP23" s="18"/>
      <c r="AQ23" s="18"/>
      <c r="AR23" s="18"/>
      <c r="AS23" s="18"/>
      <c r="AT23" s="18">
        <v>94.92</v>
      </c>
      <c r="AU23" s="18"/>
      <c r="AV23" s="18">
        <v>444.6</v>
      </c>
      <c r="AW23" s="18">
        <v>7.2649999999999997</v>
      </c>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58" t="s">
        <v>354</v>
      </c>
      <c r="CH23" s="66" t="s">
        <v>261</v>
      </c>
      <c r="CI23" s="68"/>
      <c r="CJ23" s="68"/>
    </row>
    <row r="24" spans="1:88" x14ac:dyDescent="0.3">
      <c r="A24" s="18" t="s">
        <v>199</v>
      </c>
      <c r="B24" s="14" t="s">
        <v>318</v>
      </c>
      <c r="C24" s="18" t="s">
        <v>201</v>
      </c>
      <c r="D24" s="18" t="s">
        <v>229</v>
      </c>
      <c r="E24" s="18"/>
      <c r="F24" s="18"/>
      <c r="G24" s="18"/>
      <c r="H24" s="18"/>
      <c r="I24" s="38">
        <v>76.8</v>
      </c>
      <c r="J24" s="18"/>
      <c r="K24" s="18"/>
      <c r="L24" s="18"/>
      <c r="M24" s="18"/>
      <c r="N24" s="18"/>
      <c r="O24" s="18"/>
      <c r="P24" s="18"/>
      <c r="Q24" s="18"/>
      <c r="R24" s="18">
        <v>6</v>
      </c>
      <c r="S24" s="18"/>
      <c r="T24" s="18"/>
      <c r="U24" s="18"/>
      <c r="V24" s="18"/>
      <c r="W24" s="18"/>
      <c r="X24" s="18"/>
      <c r="Y24" s="18">
        <v>5181</v>
      </c>
      <c r="Z24" s="18">
        <v>1039</v>
      </c>
      <c r="AA24" s="18">
        <v>45840</v>
      </c>
      <c r="AB24" s="18">
        <v>264.3</v>
      </c>
      <c r="AC24" s="18"/>
      <c r="AD24" s="18">
        <v>84500</v>
      </c>
      <c r="AE24" s="18">
        <v>0.03</v>
      </c>
      <c r="AF24" s="18"/>
      <c r="AG24" s="18"/>
      <c r="AH24" s="18">
        <v>175</v>
      </c>
      <c r="AI24" s="18">
        <v>200</v>
      </c>
      <c r="AJ24" s="18"/>
      <c r="AK24" s="18"/>
      <c r="AL24" s="18"/>
      <c r="AM24" s="18"/>
      <c r="AN24" s="18">
        <v>5.3</v>
      </c>
      <c r="AO24" s="14">
        <f t="shared" si="1"/>
        <v>11.349048999999999</v>
      </c>
      <c r="AP24" s="18"/>
      <c r="AQ24" s="18"/>
      <c r="AR24" s="18"/>
      <c r="AS24" s="18"/>
      <c r="AT24" s="18">
        <v>102.5</v>
      </c>
      <c r="AU24" s="18"/>
      <c r="AV24" s="18">
        <v>429.4</v>
      </c>
      <c r="AW24" s="18">
        <v>7.8650000000000002</v>
      </c>
      <c r="AX24" s="18"/>
      <c r="AY24" s="18"/>
      <c r="AZ24" s="18"/>
      <c r="BA24" s="18"/>
      <c r="BB24" s="18"/>
      <c r="BC24" s="18"/>
      <c r="BD24" s="18"/>
      <c r="BE24" s="18"/>
      <c r="BF24" s="18"/>
      <c r="BG24" s="18"/>
      <c r="BH24" s="18"/>
      <c r="BI24" s="18"/>
      <c r="BJ24" s="18"/>
      <c r="BK24" s="18"/>
      <c r="BL24" s="18"/>
      <c r="BM24" s="18"/>
      <c r="BN24" s="18"/>
      <c r="BO24" s="18"/>
      <c r="BP24" s="18"/>
      <c r="BQ24" s="18"/>
      <c r="BR24" s="18"/>
      <c r="BS24" s="18"/>
      <c r="BT24" s="18"/>
      <c r="BU24" s="18"/>
      <c r="BV24" s="18"/>
      <c r="BW24" s="18"/>
      <c r="BX24" s="18"/>
      <c r="BY24" s="18"/>
      <c r="BZ24" s="18"/>
      <c r="CA24" s="18"/>
      <c r="CB24" s="18"/>
      <c r="CC24" s="18"/>
      <c r="CD24" s="18"/>
      <c r="CE24" s="18"/>
      <c r="CF24" s="18"/>
      <c r="CG24" s="58" t="s">
        <v>354</v>
      </c>
      <c r="CH24" s="66" t="s">
        <v>260</v>
      </c>
      <c r="CI24" s="68"/>
      <c r="CJ24" s="68"/>
    </row>
    <row r="25" spans="1:88" x14ac:dyDescent="0.3">
      <c r="A25" s="18"/>
      <c r="B25" s="14" t="s">
        <v>312</v>
      </c>
      <c r="C25" s="18" t="s">
        <v>201</v>
      </c>
      <c r="D25" s="37">
        <v>2</v>
      </c>
      <c r="E25" s="18"/>
      <c r="F25" s="18"/>
      <c r="G25" s="18"/>
      <c r="H25" s="18"/>
      <c r="I25" s="38">
        <v>76.8</v>
      </c>
      <c r="J25" s="18"/>
      <c r="K25" s="18"/>
      <c r="L25" s="18"/>
      <c r="M25" s="18"/>
      <c r="N25" s="18"/>
      <c r="O25" s="18"/>
      <c r="P25" s="18"/>
      <c r="Q25" s="18"/>
      <c r="R25" s="18"/>
      <c r="S25" s="18"/>
      <c r="T25" s="18"/>
      <c r="U25" s="18"/>
      <c r="V25" s="18"/>
      <c r="W25" s="18"/>
      <c r="X25" s="18"/>
      <c r="Y25" s="37">
        <v>7080</v>
      </c>
      <c r="Z25" s="18">
        <v>894</v>
      </c>
      <c r="AA25" s="37">
        <v>40000</v>
      </c>
      <c r="AB25" s="18">
        <v>421</v>
      </c>
      <c r="AC25" s="18"/>
      <c r="AD25" s="37">
        <v>78020</v>
      </c>
      <c r="AE25" s="18"/>
      <c r="AF25" s="18"/>
      <c r="AG25" s="18"/>
      <c r="AH25" s="18">
        <v>166</v>
      </c>
      <c r="AI25" s="18">
        <v>189</v>
      </c>
      <c r="AJ25" s="18"/>
      <c r="AK25" s="18"/>
      <c r="AL25" s="18"/>
      <c r="AM25" s="18"/>
      <c r="AN25" s="18">
        <v>37.700000000000003</v>
      </c>
      <c r="AO25" s="14">
        <f t="shared" si="1"/>
        <v>80.728141000000008</v>
      </c>
      <c r="AP25" s="18"/>
      <c r="AQ25" s="18"/>
      <c r="AR25" s="18"/>
      <c r="AS25" s="18"/>
      <c r="AT25" s="37">
        <v>81</v>
      </c>
      <c r="AU25" s="18"/>
      <c r="AV25" s="18">
        <v>399</v>
      </c>
      <c r="AW25" s="18">
        <v>8.5280000000000005</v>
      </c>
      <c r="AX25" s="18"/>
      <c r="AY25" s="18"/>
      <c r="AZ25" s="18"/>
      <c r="BA25" s="18"/>
      <c r="BB25" s="18"/>
      <c r="BC25" s="18"/>
      <c r="BD25" s="18"/>
      <c r="BE25" s="18"/>
      <c r="BF25" s="18">
        <v>1.15E-2</v>
      </c>
      <c r="BG25" s="18"/>
      <c r="BH25" s="18"/>
      <c r="BI25" s="18"/>
      <c r="BJ25" s="18">
        <v>6.87E-4</v>
      </c>
      <c r="BK25" s="18"/>
      <c r="BL25" s="18"/>
      <c r="BM25" s="18"/>
      <c r="BN25" s="18"/>
      <c r="BO25" s="18"/>
      <c r="BP25" s="18"/>
      <c r="BQ25" s="18"/>
      <c r="BR25" s="18"/>
      <c r="BS25" s="18"/>
      <c r="BT25" s="18"/>
      <c r="BU25" s="18"/>
      <c r="BV25" s="18"/>
      <c r="BW25" s="18"/>
      <c r="BX25" s="18"/>
      <c r="BY25" s="18"/>
      <c r="BZ25" s="18"/>
      <c r="CA25" s="18"/>
      <c r="CB25" s="18"/>
      <c r="CC25" s="18"/>
      <c r="CD25" s="18"/>
      <c r="CE25" s="18"/>
      <c r="CF25" s="18"/>
      <c r="CG25" s="58" t="s">
        <v>354</v>
      </c>
      <c r="CH25" s="66"/>
      <c r="CI25" s="68"/>
      <c r="CJ25" s="68"/>
    </row>
    <row r="26" spans="1:88" x14ac:dyDescent="0.3">
      <c r="A26" s="18" t="s">
        <v>269</v>
      </c>
      <c r="B26" s="14" t="s">
        <v>313</v>
      </c>
      <c r="C26" s="18" t="s">
        <v>211</v>
      </c>
      <c r="D26" s="18" t="s">
        <v>227</v>
      </c>
      <c r="E26" s="18"/>
      <c r="F26" s="18"/>
      <c r="G26" s="18"/>
      <c r="H26" s="18"/>
      <c r="I26" s="39">
        <v>69.8</v>
      </c>
      <c r="J26" s="18"/>
      <c r="K26" s="18"/>
      <c r="L26" s="18"/>
      <c r="M26" s="18"/>
      <c r="N26" s="18"/>
      <c r="O26" s="18"/>
      <c r="P26" s="18"/>
      <c r="Q26" s="18"/>
      <c r="R26" s="18">
        <v>6.5</v>
      </c>
      <c r="S26" s="18"/>
      <c r="T26" s="18"/>
      <c r="U26" s="18"/>
      <c r="V26" s="18"/>
      <c r="W26" s="18"/>
      <c r="X26" s="18"/>
      <c r="Y26" s="18">
        <v>4699</v>
      </c>
      <c r="Z26" s="18">
        <v>1068</v>
      </c>
      <c r="AA26" s="18">
        <v>44370</v>
      </c>
      <c r="AB26" s="18">
        <v>271.7</v>
      </c>
      <c r="AC26" s="18"/>
      <c r="AD26" s="18">
        <v>77700</v>
      </c>
      <c r="AE26" s="18">
        <v>0.22</v>
      </c>
      <c r="AF26" s="18"/>
      <c r="AG26" s="18"/>
      <c r="AH26" s="18">
        <v>200</v>
      </c>
      <c r="AI26" s="18">
        <v>59</v>
      </c>
      <c r="AJ26" s="18"/>
      <c r="AK26" s="18"/>
      <c r="AL26" s="18"/>
      <c r="AM26" s="18"/>
      <c r="AN26" s="18">
        <v>10.9</v>
      </c>
      <c r="AO26" s="14">
        <f t="shared" si="1"/>
        <v>23.340496999999999</v>
      </c>
      <c r="AP26" s="18"/>
      <c r="AQ26" s="18"/>
      <c r="AR26" s="18"/>
      <c r="AS26" s="18"/>
      <c r="AT26" s="18">
        <v>53.35</v>
      </c>
      <c r="AU26" s="18"/>
      <c r="AV26" s="18">
        <v>429.2</v>
      </c>
      <c r="AW26" s="18">
        <v>25.36</v>
      </c>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58" t="s">
        <v>354</v>
      </c>
      <c r="CH26" s="66" t="s">
        <v>260</v>
      </c>
      <c r="CI26" s="68"/>
      <c r="CJ26" s="68"/>
    </row>
    <row r="27" spans="1:88" x14ac:dyDescent="0.3">
      <c r="A27" s="14" t="s">
        <v>270</v>
      </c>
      <c r="B27" s="14" t="s">
        <v>319</v>
      </c>
      <c r="C27" s="18" t="s">
        <v>212</v>
      </c>
      <c r="D27" s="18" t="s">
        <v>228</v>
      </c>
      <c r="E27" s="18"/>
      <c r="F27" s="18"/>
      <c r="G27" s="18"/>
      <c r="H27" s="18"/>
      <c r="I27" s="39">
        <v>69.8</v>
      </c>
      <c r="J27" s="18"/>
      <c r="K27" s="18"/>
      <c r="L27" s="18"/>
      <c r="M27" s="18"/>
      <c r="N27" s="18"/>
      <c r="O27" s="18"/>
      <c r="P27" s="18"/>
      <c r="Q27" s="18"/>
      <c r="R27" s="18">
        <v>6.2</v>
      </c>
      <c r="S27" s="18"/>
      <c r="T27" s="18"/>
      <c r="U27" s="18"/>
      <c r="V27" s="18"/>
      <c r="W27" s="18"/>
      <c r="X27" s="18"/>
      <c r="Y27" s="18">
        <v>4646</v>
      </c>
      <c r="Z27" s="18">
        <v>1055</v>
      </c>
      <c r="AA27" s="18">
        <v>43830</v>
      </c>
      <c r="AB27" s="18">
        <v>259.10000000000002</v>
      </c>
      <c r="AC27" s="18"/>
      <c r="AD27" s="18">
        <v>75500</v>
      </c>
      <c r="AE27" s="18">
        <v>0.13</v>
      </c>
      <c r="AF27" s="18"/>
      <c r="AG27" s="18"/>
      <c r="AH27" s="18">
        <v>195</v>
      </c>
      <c r="AI27" s="18">
        <v>49</v>
      </c>
      <c r="AJ27" s="18"/>
      <c r="AK27" s="18"/>
      <c r="AL27" s="18"/>
      <c r="AM27" s="18"/>
      <c r="AN27" s="18">
        <v>4.96</v>
      </c>
      <c r="AO27" s="14">
        <f t="shared" si="1"/>
        <v>10.6209968</v>
      </c>
      <c r="AP27" s="18"/>
      <c r="AQ27" s="18"/>
      <c r="AR27" s="18"/>
      <c r="AS27" s="18"/>
      <c r="AT27" s="18">
        <v>59.63</v>
      </c>
      <c r="AU27" s="18"/>
      <c r="AV27" s="18">
        <v>424.2</v>
      </c>
      <c r="AW27" s="18">
        <v>23.91</v>
      </c>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58" t="s">
        <v>354</v>
      </c>
      <c r="CH27" s="66" t="s">
        <v>260</v>
      </c>
      <c r="CI27" s="68"/>
      <c r="CJ27" s="68"/>
    </row>
    <row r="28" spans="1:88" x14ac:dyDescent="0.3">
      <c r="A28" s="54"/>
      <c r="B28" s="54"/>
      <c r="C28" s="55"/>
      <c r="D28" s="55"/>
      <c r="E28" s="55"/>
      <c r="F28" s="55"/>
      <c r="G28" s="55"/>
      <c r="H28" s="55"/>
      <c r="I28" s="78"/>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4"/>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4"/>
      <c r="CH28" s="55"/>
      <c r="CI28" s="68"/>
      <c r="CJ28" s="68"/>
    </row>
    <row r="29" spans="1:88" x14ac:dyDescent="0.3">
      <c r="A29" s="36" t="s">
        <v>329</v>
      </c>
      <c r="CI29" s="68"/>
      <c r="CJ29" s="68"/>
    </row>
    <row r="30" spans="1:88" s="7" customFormat="1" x14ac:dyDescent="0.3">
      <c r="A30" s="14" t="s">
        <v>268</v>
      </c>
      <c r="B30" s="14" t="s">
        <v>288</v>
      </c>
      <c r="C30" s="18" t="s">
        <v>210</v>
      </c>
      <c r="D30" s="18">
        <v>1</v>
      </c>
      <c r="E30" s="14"/>
      <c r="F30" s="14"/>
      <c r="G30" s="14"/>
      <c r="H30" s="14"/>
      <c r="I30" s="38">
        <v>90.6</v>
      </c>
      <c r="J30" s="14"/>
      <c r="K30" s="14"/>
      <c r="L30" s="14"/>
      <c r="M30" s="18">
        <v>1.1598999999999999</v>
      </c>
      <c r="N30" s="14"/>
      <c r="O30" s="14"/>
      <c r="P30" s="14"/>
      <c r="Q30" s="14"/>
      <c r="R30" s="18">
        <v>5.2750000000000004</v>
      </c>
      <c r="S30" s="14"/>
      <c r="T30" s="14"/>
      <c r="U30" s="14"/>
      <c r="V30" s="18"/>
      <c r="W30" s="14"/>
      <c r="X30" s="14"/>
      <c r="Y30" s="18">
        <v>7450</v>
      </c>
      <c r="Z30" s="18">
        <v>1150</v>
      </c>
      <c r="AA30" s="18">
        <v>85000</v>
      </c>
      <c r="AB30" s="18">
        <v>2200</v>
      </c>
      <c r="AC30" s="14"/>
      <c r="AD30" s="18">
        <v>145000</v>
      </c>
      <c r="AE30" s="18"/>
      <c r="AF30" s="14"/>
      <c r="AG30" s="18"/>
      <c r="AH30" s="18"/>
      <c r="AI30" s="18">
        <v>585</v>
      </c>
      <c r="AJ30" s="14"/>
      <c r="AK30" s="14"/>
      <c r="AL30" s="14"/>
      <c r="AM30" s="14"/>
      <c r="AN30" s="18"/>
      <c r="AO30" s="14">
        <f t="shared" ref="AO30:AO42" si="2">AN30*2.14133</f>
        <v>0</v>
      </c>
      <c r="AP30" s="14"/>
      <c r="AQ30" s="14"/>
      <c r="AR30" s="14"/>
      <c r="AS30" s="14"/>
      <c r="AT30" s="18">
        <v>175</v>
      </c>
      <c r="AU30" s="14"/>
      <c r="AV30" s="18">
        <v>290</v>
      </c>
      <c r="AW30" s="18">
        <v>5.5</v>
      </c>
      <c r="AX30" s="14"/>
      <c r="AY30" s="14"/>
      <c r="AZ30" s="14"/>
      <c r="BA30" s="14"/>
      <c r="BB30" s="14"/>
      <c r="BC30" s="14"/>
      <c r="BD30" s="14"/>
      <c r="BE30" s="18"/>
      <c r="BF30" s="18"/>
      <c r="BG30" s="14"/>
      <c r="BH30" s="14"/>
      <c r="BI30" s="14"/>
      <c r="BJ30" s="18"/>
      <c r="BK30" s="14"/>
      <c r="BL30" s="14"/>
      <c r="BM30" s="14"/>
      <c r="BN30" s="14"/>
      <c r="BO30" s="14"/>
      <c r="BP30" s="14"/>
      <c r="BQ30" s="14"/>
      <c r="BR30" s="14"/>
      <c r="BS30" s="14"/>
      <c r="BT30" s="14"/>
      <c r="BU30" s="14"/>
      <c r="BV30" s="14"/>
      <c r="BW30" s="14"/>
      <c r="BX30" s="14"/>
      <c r="BY30" s="14"/>
      <c r="BZ30" s="14"/>
      <c r="CA30" s="14"/>
      <c r="CB30" s="14"/>
      <c r="CC30" s="14"/>
      <c r="CD30" s="14"/>
      <c r="CE30" s="14"/>
      <c r="CF30" s="14"/>
      <c r="CG30" s="58" t="s">
        <v>354</v>
      </c>
      <c r="CH30" s="66"/>
      <c r="CI30" s="68"/>
      <c r="CJ30" s="68"/>
    </row>
    <row r="31" spans="1:88" s="7" customFormat="1" x14ac:dyDescent="0.3">
      <c r="A31" s="15"/>
      <c r="B31" s="14" t="s">
        <v>299</v>
      </c>
      <c r="C31" s="18" t="s">
        <v>210</v>
      </c>
      <c r="D31" s="18">
        <v>2</v>
      </c>
      <c r="E31" s="14"/>
      <c r="F31" s="14"/>
      <c r="G31" s="14"/>
      <c r="H31" s="14"/>
      <c r="I31" s="38">
        <v>90.6</v>
      </c>
      <c r="J31" s="14"/>
      <c r="K31" s="14"/>
      <c r="L31" s="14"/>
      <c r="M31" s="18">
        <v>1.1584000000000001</v>
      </c>
      <c r="N31" s="14"/>
      <c r="O31" s="14"/>
      <c r="P31" s="14"/>
      <c r="Q31" s="14"/>
      <c r="R31" s="18">
        <v>5.0999999999999996</v>
      </c>
      <c r="S31" s="14"/>
      <c r="T31" s="14"/>
      <c r="U31" s="14"/>
      <c r="V31" s="18"/>
      <c r="W31" s="14"/>
      <c r="X31" s="14"/>
      <c r="Y31" s="18">
        <v>7700</v>
      </c>
      <c r="Z31" s="18">
        <v>1200</v>
      </c>
      <c r="AA31" s="18">
        <v>87000</v>
      </c>
      <c r="AB31" s="18">
        <v>2200</v>
      </c>
      <c r="AC31" s="14"/>
      <c r="AD31" s="18">
        <v>150000</v>
      </c>
      <c r="AE31" s="18"/>
      <c r="AF31" s="14"/>
      <c r="AG31" s="18"/>
      <c r="AH31" s="18"/>
      <c r="AI31" s="18">
        <v>560</v>
      </c>
      <c r="AJ31" s="14"/>
      <c r="AK31" s="14"/>
      <c r="AL31" s="14"/>
      <c r="AM31" s="14"/>
      <c r="AN31" s="18"/>
      <c r="AO31" s="14">
        <f t="shared" si="2"/>
        <v>0</v>
      </c>
      <c r="AP31" s="14"/>
      <c r="AQ31" s="14"/>
      <c r="AR31" s="14"/>
      <c r="AS31" s="14"/>
      <c r="AT31" s="18">
        <v>160</v>
      </c>
      <c r="AU31" s="14"/>
      <c r="AV31" s="18">
        <v>300</v>
      </c>
      <c r="AW31" s="18">
        <v>5.7</v>
      </c>
      <c r="AX31" s="14"/>
      <c r="AY31" s="14"/>
      <c r="AZ31" s="14"/>
      <c r="BA31" s="14"/>
      <c r="BB31" s="14"/>
      <c r="BC31" s="14"/>
      <c r="BD31" s="14"/>
      <c r="BE31" s="18"/>
      <c r="BF31" s="18"/>
      <c r="BG31" s="14"/>
      <c r="BH31" s="14"/>
      <c r="BI31" s="14"/>
      <c r="BJ31" s="18"/>
      <c r="BK31" s="14"/>
      <c r="BL31" s="14"/>
      <c r="BM31" s="14"/>
      <c r="BN31" s="14"/>
      <c r="BO31" s="14"/>
      <c r="BP31" s="14"/>
      <c r="BQ31" s="14"/>
      <c r="BR31" s="14"/>
      <c r="BS31" s="14"/>
      <c r="BT31" s="14"/>
      <c r="BU31" s="14"/>
      <c r="BV31" s="14"/>
      <c r="BW31" s="14"/>
      <c r="BX31" s="14"/>
      <c r="BY31" s="14"/>
      <c r="BZ31" s="14"/>
      <c r="CA31" s="14"/>
      <c r="CB31" s="14"/>
      <c r="CC31" s="14"/>
      <c r="CD31" s="14"/>
      <c r="CE31" s="14"/>
      <c r="CF31" s="14"/>
      <c r="CG31" s="58" t="s">
        <v>354</v>
      </c>
      <c r="CH31" s="66"/>
      <c r="CI31" s="68"/>
      <c r="CJ31" s="68"/>
    </row>
    <row r="32" spans="1:88" s="7" customFormat="1" x14ac:dyDescent="0.3">
      <c r="A32" s="15"/>
      <c r="B32" s="14" t="s">
        <v>300</v>
      </c>
      <c r="C32" s="18" t="s">
        <v>210</v>
      </c>
      <c r="D32" s="18">
        <v>3</v>
      </c>
      <c r="E32" s="14"/>
      <c r="F32" s="14"/>
      <c r="G32" s="14"/>
      <c r="H32" s="14"/>
      <c r="I32" s="38">
        <v>90.6</v>
      </c>
      <c r="J32" s="14"/>
      <c r="K32" s="14"/>
      <c r="L32" s="14"/>
      <c r="M32" s="18">
        <v>1.1614</v>
      </c>
      <c r="N32" s="14"/>
      <c r="O32" s="14"/>
      <c r="P32" s="14"/>
      <c r="Q32" s="14"/>
      <c r="R32" s="18">
        <v>5.45</v>
      </c>
      <c r="S32" s="14"/>
      <c r="T32" s="14"/>
      <c r="U32" s="14"/>
      <c r="V32" s="18"/>
      <c r="W32" s="14"/>
      <c r="X32" s="14"/>
      <c r="Y32" s="18">
        <v>7200</v>
      </c>
      <c r="Z32" s="18">
        <v>1100</v>
      </c>
      <c r="AA32" s="18">
        <v>83000</v>
      </c>
      <c r="AB32" s="18">
        <v>2200</v>
      </c>
      <c r="AC32" s="14"/>
      <c r="AD32" s="18">
        <v>140000</v>
      </c>
      <c r="AE32" s="18"/>
      <c r="AF32" s="14"/>
      <c r="AG32" s="18"/>
      <c r="AH32" s="18"/>
      <c r="AI32" s="18">
        <v>610</v>
      </c>
      <c r="AJ32" s="14"/>
      <c r="AK32" s="14"/>
      <c r="AL32" s="14"/>
      <c r="AM32" s="14"/>
      <c r="AN32" s="18"/>
      <c r="AO32" s="14">
        <f t="shared" si="2"/>
        <v>0</v>
      </c>
      <c r="AP32" s="14"/>
      <c r="AQ32" s="14"/>
      <c r="AR32" s="14"/>
      <c r="AS32" s="14"/>
      <c r="AT32" s="18">
        <v>190</v>
      </c>
      <c r="AU32" s="14"/>
      <c r="AV32" s="18">
        <v>280</v>
      </c>
      <c r="AW32" s="18">
        <v>5.3</v>
      </c>
      <c r="AX32" s="14"/>
      <c r="AY32" s="14"/>
      <c r="AZ32" s="14"/>
      <c r="BA32" s="14"/>
      <c r="BB32" s="14"/>
      <c r="BC32" s="14"/>
      <c r="BD32" s="14"/>
      <c r="BE32" s="18"/>
      <c r="BF32" s="18"/>
      <c r="BG32" s="14"/>
      <c r="BH32" s="14"/>
      <c r="BI32" s="14"/>
      <c r="BJ32" s="18"/>
      <c r="BK32" s="14"/>
      <c r="BL32" s="14"/>
      <c r="BM32" s="14"/>
      <c r="BN32" s="14"/>
      <c r="BO32" s="14"/>
      <c r="BP32" s="14"/>
      <c r="BQ32" s="14"/>
      <c r="BR32" s="14"/>
      <c r="BS32" s="14"/>
      <c r="BT32" s="14"/>
      <c r="BU32" s="14"/>
      <c r="BV32" s="14"/>
      <c r="BW32" s="14"/>
      <c r="BX32" s="14"/>
      <c r="BY32" s="14"/>
      <c r="BZ32" s="14"/>
      <c r="CA32" s="14"/>
      <c r="CB32" s="14"/>
      <c r="CC32" s="14"/>
      <c r="CD32" s="14"/>
      <c r="CE32" s="14"/>
      <c r="CF32" s="14"/>
      <c r="CG32" s="58" t="s">
        <v>354</v>
      </c>
      <c r="CH32" s="66"/>
      <c r="CI32" s="68"/>
      <c r="CJ32" s="68"/>
    </row>
    <row r="33" spans="1:88" s="7" customFormat="1" x14ac:dyDescent="0.3">
      <c r="A33" s="15"/>
      <c r="B33" s="14" t="s">
        <v>301</v>
      </c>
      <c r="C33" s="18" t="s">
        <v>210</v>
      </c>
      <c r="D33" s="18">
        <v>4</v>
      </c>
      <c r="E33" s="14"/>
      <c r="F33" s="14"/>
      <c r="G33" s="14"/>
      <c r="H33" s="14"/>
      <c r="I33" s="38">
        <v>90.6</v>
      </c>
      <c r="J33" s="14"/>
      <c r="K33" s="14"/>
      <c r="L33" s="14"/>
      <c r="M33" s="18"/>
      <c r="N33" s="14"/>
      <c r="O33" s="14"/>
      <c r="P33" s="14"/>
      <c r="Q33" s="14"/>
      <c r="R33" s="18"/>
      <c r="S33" s="14"/>
      <c r="T33" s="14"/>
      <c r="U33" s="14"/>
      <c r="V33" s="18"/>
      <c r="W33" s="14"/>
      <c r="X33" s="14"/>
      <c r="Y33" s="18">
        <v>7500</v>
      </c>
      <c r="Z33" s="18">
        <v>1200</v>
      </c>
      <c r="AA33" s="18">
        <v>84000</v>
      </c>
      <c r="AB33" s="18">
        <v>2100</v>
      </c>
      <c r="AC33" s="14"/>
      <c r="AD33" s="18">
        <v>150000</v>
      </c>
      <c r="AE33" s="18"/>
      <c r="AF33" s="14"/>
      <c r="AG33" s="18"/>
      <c r="AH33" s="18">
        <v>600</v>
      </c>
      <c r="AI33" s="18"/>
      <c r="AJ33" s="14"/>
      <c r="AK33" s="14"/>
      <c r="AL33" s="14"/>
      <c r="AM33" s="14"/>
      <c r="AN33" s="18"/>
      <c r="AO33" s="14">
        <f t="shared" si="2"/>
        <v>0</v>
      </c>
      <c r="AP33" s="14"/>
      <c r="AQ33" s="14"/>
      <c r="AR33" s="14"/>
      <c r="AS33" s="14"/>
      <c r="AT33" s="18">
        <v>110</v>
      </c>
      <c r="AU33" s="14"/>
      <c r="AV33" s="18">
        <v>320</v>
      </c>
      <c r="AW33" s="18">
        <v>6.1</v>
      </c>
      <c r="AX33" s="14"/>
      <c r="AY33" s="14"/>
      <c r="AZ33" s="14"/>
      <c r="BA33" s="14"/>
      <c r="BB33" s="14"/>
      <c r="BC33" s="14"/>
      <c r="BD33" s="14"/>
      <c r="BE33" s="18"/>
      <c r="BF33" s="18"/>
      <c r="BG33" s="14"/>
      <c r="BH33" s="14"/>
      <c r="BI33" s="14"/>
      <c r="BJ33" s="18"/>
      <c r="BK33" s="14"/>
      <c r="BL33" s="14"/>
      <c r="BM33" s="14"/>
      <c r="BN33" s="14"/>
      <c r="BO33" s="14"/>
      <c r="BP33" s="14"/>
      <c r="BQ33" s="14"/>
      <c r="BR33" s="14"/>
      <c r="BS33" s="14"/>
      <c r="BT33" s="14"/>
      <c r="BU33" s="14"/>
      <c r="BV33" s="14"/>
      <c r="BW33" s="14"/>
      <c r="BX33" s="14"/>
      <c r="BY33" s="14"/>
      <c r="BZ33" s="14"/>
      <c r="CA33" s="14"/>
      <c r="CB33" s="14"/>
      <c r="CC33" s="14"/>
      <c r="CD33" s="14"/>
      <c r="CE33" s="14"/>
      <c r="CF33" s="14"/>
      <c r="CG33" s="58" t="s">
        <v>354</v>
      </c>
      <c r="CH33" s="66"/>
      <c r="CI33" s="68"/>
      <c r="CJ33" s="68"/>
    </row>
    <row r="34" spans="1:88" s="7" customFormat="1" x14ac:dyDescent="0.3">
      <c r="A34" s="18"/>
      <c r="B34" s="14" t="s">
        <v>302</v>
      </c>
      <c r="C34" s="18" t="s">
        <v>210</v>
      </c>
      <c r="D34" s="18">
        <v>5</v>
      </c>
      <c r="E34" s="14"/>
      <c r="F34" s="14"/>
      <c r="G34" s="14"/>
      <c r="H34" s="14"/>
      <c r="I34" s="38">
        <v>90.6</v>
      </c>
      <c r="J34" s="14"/>
      <c r="K34" s="14"/>
      <c r="L34" s="14"/>
      <c r="M34" s="18"/>
      <c r="N34" s="14"/>
      <c r="O34" s="14"/>
      <c r="P34" s="14"/>
      <c r="Q34" s="14"/>
      <c r="R34" s="18"/>
      <c r="S34" s="14"/>
      <c r="T34" s="14"/>
      <c r="U34" s="14"/>
      <c r="V34" s="18"/>
      <c r="W34" s="14"/>
      <c r="X34" s="14"/>
      <c r="Y34" s="18">
        <v>7800</v>
      </c>
      <c r="Z34" s="18">
        <v>1200</v>
      </c>
      <c r="AA34" s="18">
        <v>68000</v>
      </c>
      <c r="AB34" s="18">
        <v>2200</v>
      </c>
      <c r="AC34" s="14"/>
      <c r="AD34" s="18">
        <v>130000</v>
      </c>
      <c r="AE34" s="18"/>
      <c r="AF34" s="14"/>
      <c r="AG34" s="18"/>
      <c r="AH34" s="18">
        <v>670</v>
      </c>
      <c r="AI34" s="18"/>
      <c r="AJ34" s="14"/>
      <c r="AK34" s="14"/>
      <c r="AL34" s="14"/>
      <c r="AM34" s="14"/>
      <c r="AN34" s="18"/>
      <c r="AO34" s="14">
        <f t="shared" si="2"/>
        <v>0</v>
      </c>
      <c r="AP34" s="14"/>
      <c r="AQ34" s="14"/>
      <c r="AR34" s="14"/>
      <c r="AS34" s="14"/>
      <c r="AT34" s="18">
        <v>730</v>
      </c>
      <c r="AU34" s="14"/>
      <c r="AV34" s="18">
        <v>250</v>
      </c>
      <c r="AW34" s="18">
        <v>5.9</v>
      </c>
      <c r="AX34" s="14"/>
      <c r="AY34" s="14"/>
      <c r="AZ34" s="14"/>
      <c r="BA34" s="14"/>
      <c r="BB34" s="14"/>
      <c r="BC34" s="14"/>
      <c r="BD34" s="14"/>
      <c r="BE34" s="18"/>
      <c r="BF34" s="18"/>
      <c r="BG34" s="14"/>
      <c r="BH34" s="14"/>
      <c r="BI34" s="14"/>
      <c r="BJ34" s="18"/>
      <c r="BK34" s="14"/>
      <c r="BL34" s="14"/>
      <c r="BM34" s="14"/>
      <c r="BN34" s="14"/>
      <c r="BO34" s="14"/>
      <c r="BP34" s="14"/>
      <c r="BQ34" s="14"/>
      <c r="BR34" s="14"/>
      <c r="BS34" s="14"/>
      <c r="BT34" s="14"/>
      <c r="BU34" s="14"/>
      <c r="BV34" s="14"/>
      <c r="BW34" s="14"/>
      <c r="BX34" s="14"/>
      <c r="BY34" s="14"/>
      <c r="BZ34" s="14"/>
      <c r="CA34" s="14"/>
      <c r="CB34" s="14"/>
      <c r="CC34" s="14"/>
      <c r="CD34" s="14"/>
      <c r="CE34" s="14"/>
      <c r="CF34" s="14"/>
      <c r="CG34" s="58" t="s">
        <v>354</v>
      </c>
      <c r="CH34" s="66"/>
      <c r="CI34" s="68"/>
      <c r="CJ34" s="68"/>
    </row>
    <row r="35" spans="1:88" x14ac:dyDescent="0.3">
      <c r="A35" s="18"/>
      <c r="B35" s="14" t="s">
        <v>303</v>
      </c>
      <c r="C35" s="18" t="s">
        <v>210</v>
      </c>
      <c r="D35" s="18">
        <v>6</v>
      </c>
      <c r="E35" s="14"/>
      <c r="F35" s="14"/>
      <c r="G35" s="14"/>
      <c r="H35" s="14"/>
      <c r="I35" s="38">
        <v>90.6</v>
      </c>
      <c r="J35" s="14"/>
      <c r="K35" s="14"/>
      <c r="L35" s="14"/>
      <c r="M35" s="18"/>
      <c r="N35" s="14"/>
      <c r="O35" s="14"/>
      <c r="P35" s="14"/>
      <c r="Q35" s="14"/>
      <c r="R35" s="18"/>
      <c r="S35" s="14"/>
      <c r="T35" s="14"/>
      <c r="U35" s="14"/>
      <c r="V35" s="18"/>
      <c r="W35" s="14"/>
      <c r="X35" s="14"/>
      <c r="Y35" s="18">
        <v>7500</v>
      </c>
      <c r="Z35" s="18">
        <v>1200</v>
      </c>
      <c r="AA35" s="18">
        <v>76000</v>
      </c>
      <c r="AB35" s="18">
        <v>2300</v>
      </c>
      <c r="AC35" s="14"/>
      <c r="AD35" s="18">
        <v>140000</v>
      </c>
      <c r="AE35" s="18"/>
      <c r="AF35" s="14"/>
      <c r="AG35" s="18"/>
      <c r="AH35" s="18">
        <v>610</v>
      </c>
      <c r="AI35" s="18"/>
      <c r="AJ35" s="14"/>
      <c r="AK35" s="14"/>
      <c r="AL35" s="14"/>
      <c r="AM35" s="14"/>
      <c r="AN35" s="18"/>
      <c r="AO35" s="14">
        <f t="shared" si="2"/>
        <v>0</v>
      </c>
      <c r="AP35" s="14"/>
      <c r="AQ35" s="14"/>
      <c r="AR35" s="14"/>
      <c r="AS35" s="14"/>
      <c r="AT35" s="18">
        <v>350</v>
      </c>
      <c r="AU35" s="14"/>
      <c r="AV35" s="18">
        <v>290</v>
      </c>
      <c r="AW35" s="18">
        <v>5.9</v>
      </c>
      <c r="AX35" s="14"/>
      <c r="AY35" s="14"/>
      <c r="AZ35" s="14"/>
      <c r="BA35" s="14"/>
      <c r="BB35" s="14"/>
      <c r="BC35" s="14"/>
      <c r="BD35" s="14"/>
      <c r="BE35" s="18"/>
      <c r="BF35" s="18"/>
      <c r="BG35" s="14"/>
      <c r="BH35" s="14"/>
      <c r="BI35" s="14"/>
      <c r="BJ35" s="18"/>
      <c r="BK35" s="14"/>
      <c r="BL35" s="14"/>
      <c r="BM35" s="14"/>
      <c r="BN35" s="14"/>
      <c r="BO35" s="14"/>
      <c r="BP35" s="14"/>
      <c r="BQ35" s="14"/>
      <c r="BR35" s="14"/>
      <c r="BS35" s="14"/>
      <c r="BT35" s="14"/>
      <c r="BU35" s="14"/>
      <c r="BV35" s="14"/>
      <c r="BW35" s="14"/>
      <c r="BX35" s="14"/>
      <c r="BY35" s="14"/>
      <c r="BZ35" s="14"/>
      <c r="CA35" s="14"/>
      <c r="CB35" s="14"/>
      <c r="CC35" s="14"/>
      <c r="CD35" s="14"/>
      <c r="CE35" s="14"/>
      <c r="CF35" s="14"/>
      <c r="CG35" s="58" t="s">
        <v>354</v>
      </c>
      <c r="CH35" s="66"/>
      <c r="CI35" s="68"/>
      <c r="CJ35" s="68"/>
    </row>
    <row r="36" spans="1:88" x14ac:dyDescent="0.3">
      <c r="A36" s="18"/>
      <c r="B36" s="14" t="s">
        <v>304</v>
      </c>
      <c r="C36" s="18" t="s">
        <v>210</v>
      </c>
      <c r="D36" s="18">
        <v>7</v>
      </c>
      <c r="E36" s="14"/>
      <c r="F36" s="14"/>
      <c r="G36" s="14"/>
      <c r="H36" s="14"/>
      <c r="I36" s="38">
        <v>90.6</v>
      </c>
      <c r="J36" s="14"/>
      <c r="K36" s="14"/>
      <c r="L36" s="14"/>
      <c r="M36" s="18"/>
      <c r="N36" s="14"/>
      <c r="O36" s="14"/>
      <c r="P36" s="14"/>
      <c r="Q36" s="14"/>
      <c r="R36" s="18"/>
      <c r="S36" s="14"/>
      <c r="T36" s="14"/>
      <c r="U36" s="14"/>
      <c r="V36" s="18"/>
      <c r="W36" s="14"/>
      <c r="X36" s="14"/>
      <c r="Y36" s="18">
        <v>7300</v>
      </c>
      <c r="Z36" s="18">
        <v>1100</v>
      </c>
      <c r="AA36" s="18">
        <v>76000</v>
      </c>
      <c r="AB36" s="18">
        <v>2300</v>
      </c>
      <c r="AC36" s="14"/>
      <c r="AD36" s="18">
        <v>150000</v>
      </c>
      <c r="AE36" s="18"/>
      <c r="AF36" s="14"/>
      <c r="AG36" s="18"/>
      <c r="AH36" s="18">
        <v>570</v>
      </c>
      <c r="AI36" s="18"/>
      <c r="AJ36" s="14"/>
      <c r="AK36" s="14"/>
      <c r="AL36" s="14"/>
      <c r="AM36" s="14"/>
      <c r="AN36" s="18"/>
      <c r="AO36" s="14">
        <f t="shared" si="2"/>
        <v>0</v>
      </c>
      <c r="AP36" s="14"/>
      <c r="AQ36" s="14"/>
      <c r="AR36" s="14"/>
      <c r="AS36" s="14"/>
      <c r="AT36" s="18">
        <v>240</v>
      </c>
      <c r="AU36" s="14"/>
      <c r="AV36" s="18">
        <v>290</v>
      </c>
      <c r="AW36" s="18">
        <v>5.7</v>
      </c>
      <c r="AX36" s="14"/>
      <c r="AY36" s="14"/>
      <c r="AZ36" s="14"/>
      <c r="BA36" s="14"/>
      <c r="BB36" s="14"/>
      <c r="BC36" s="14"/>
      <c r="BD36" s="14"/>
      <c r="BE36" s="18"/>
      <c r="BF36" s="18"/>
      <c r="BG36" s="14"/>
      <c r="BH36" s="14"/>
      <c r="BI36" s="14"/>
      <c r="BJ36" s="18"/>
      <c r="BK36" s="14"/>
      <c r="BL36" s="14"/>
      <c r="BM36" s="14"/>
      <c r="BN36" s="14"/>
      <c r="BO36" s="14"/>
      <c r="BP36" s="14"/>
      <c r="BQ36" s="14"/>
      <c r="BR36" s="14"/>
      <c r="BS36" s="14"/>
      <c r="BT36" s="14"/>
      <c r="BU36" s="14"/>
      <c r="BV36" s="14"/>
      <c r="BW36" s="14"/>
      <c r="BX36" s="14"/>
      <c r="BY36" s="14"/>
      <c r="BZ36" s="14"/>
      <c r="CA36" s="14"/>
      <c r="CB36" s="14"/>
      <c r="CC36" s="14"/>
      <c r="CD36" s="14"/>
      <c r="CE36" s="14"/>
      <c r="CF36" s="14"/>
      <c r="CG36" s="58" t="s">
        <v>354</v>
      </c>
      <c r="CH36" s="66"/>
      <c r="CI36" s="68"/>
      <c r="CJ36" s="68"/>
    </row>
    <row r="37" spans="1:88" x14ac:dyDescent="0.3">
      <c r="A37" s="14"/>
      <c r="B37" s="14" t="s">
        <v>305</v>
      </c>
      <c r="C37" s="18" t="s">
        <v>210</v>
      </c>
      <c r="D37" s="18">
        <v>8</v>
      </c>
      <c r="E37" s="14"/>
      <c r="F37" s="14"/>
      <c r="G37" s="14"/>
      <c r="H37" s="14"/>
      <c r="I37" s="38">
        <v>90.6</v>
      </c>
      <c r="J37" s="14"/>
      <c r="K37" s="14"/>
      <c r="L37" s="14"/>
      <c r="M37" s="18"/>
      <c r="N37" s="14"/>
      <c r="O37" s="14"/>
      <c r="P37" s="14"/>
      <c r="Q37" s="14"/>
      <c r="R37" s="18"/>
      <c r="S37" s="14"/>
      <c r="T37" s="14"/>
      <c r="U37" s="14"/>
      <c r="V37" s="18"/>
      <c r="W37" s="14"/>
      <c r="X37" s="14"/>
      <c r="Y37" s="18">
        <v>7300</v>
      </c>
      <c r="Z37" s="18">
        <v>1100</v>
      </c>
      <c r="AA37" s="18">
        <v>77000</v>
      </c>
      <c r="AB37" s="18">
        <v>2200</v>
      </c>
      <c r="AC37" s="14"/>
      <c r="AD37" s="18">
        <v>150000</v>
      </c>
      <c r="AE37" s="18"/>
      <c r="AF37" s="14"/>
      <c r="AG37" s="18"/>
      <c r="AH37" s="18">
        <v>580</v>
      </c>
      <c r="AI37" s="18"/>
      <c r="AJ37" s="14"/>
      <c r="AK37" s="14"/>
      <c r="AL37" s="14"/>
      <c r="AM37" s="14"/>
      <c r="AN37" s="18"/>
      <c r="AO37" s="14">
        <f t="shared" si="2"/>
        <v>0</v>
      </c>
      <c r="AP37" s="14"/>
      <c r="AQ37" s="14"/>
      <c r="AR37" s="14"/>
      <c r="AS37" s="14"/>
      <c r="AT37" s="18">
        <v>250</v>
      </c>
      <c r="AU37" s="14"/>
      <c r="AV37" s="18">
        <v>290</v>
      </c>
      <c r="AW37" s="18">
        <v>5.7</v>
      </c>
      <c r="AX37" s="14"/>
      <c r="AY37" s="14"/>
      <c r="AZ37" s="14"/>
      <c r="BA37" s="14"/>
      <c r="BB37" s="14"/>
      <c r="BC37" s="14"/>
      <c r="BD37" s="14"/>
      <c r="BE37" s="18"/>
      <c r="BF37" s="18"/>
      <c r="BG37" s="14"/>
      <c r="BH37" s="14"/>
      <c r="BI37" s="14"/>
      <c r="BJ37" s="18"/>
      <c r="BK37" s="14"/>
      <c r="BL37" s="14"/>
      <c r="BM37" s="14"/>
      <c r="BN37" s="14"/>
      <c r="BO37" s="14"/>
      <c r="BP37" s="14"/>
      <c r="BQ37" s="14"/>
      <c r="BR37" s="14"/>
      <c r="BS37" s="14"/>
      <c r="BT37" s="14"/>
      <c r="BU37" s="14"/>
      <c r="BV37" s="14"/>
      <c r="BW37" s="14"/>
      <c r="BX37" s="14"/>
      <c r="BY37" s="14"/>
      <c r="BZ37" s="14"/>
      <c r="CA37" s="14"/>
      <c r="CB37" s="14"/>
      <c r="CC37" s="14"/>
      <c r="CD37" s="14"/>
      <c r="CE37" s="14"/>
      <c r="CF37" s="14"/>
      <c r="CG37" s="58" t="s">
        <v>354</v>
      </c>
      <c r="CH37" s="66"/>
      <c r="CI37" s="68"/>
      <c r="CJ37" s="68"/>
    </row>
    <row r="38" spans="1:88" x14ac:dyDescent="0.3">
      <c r="A38" s="18"/>
      <c r="B38" s="14" t="s">
        <v>306</v>
      </c>
      <c r="C38" s="18" t="s">
        <v>210</v>
      </c>
      <c r="D38" s="18">
        <v>9</v>
      </c>
      <c r="E38" s="14"/>
      <c r="F38" s="14"/>
      <c r="G38" s="14"/>
      <c r="H38" s="14"/>
      <c r="I38" s="38">
        <v>90.6</v>
      </c>
      <c r="J38" s="14"/>
      <c r="K38" s="14"/>
      <c r="L38" s="14"/>
      <c r="M38" s="18"/>
      <c r="N38" s="14"/>
      <c r="O38" s="14"/>
      <c r="P38" s="14"/>
      <c r="Q38" s="14"/>
      <c r="R38" s="18"/>
      <c r="S38" s="14"/>
      <c r="T38" s="14"/>
      <c r="U38" s="14"/>
      <c r="V38" s="18"/>
      <c r="W38" s="14"/>
      <c r="X38" s="14"/>
      <c r="Y38" s="18">
        <v>8000</v>
      </c>
      <c r="Z38" s="18">
        <v>1300</v>
      </c>
      <c r="AA38" s="18">
        <v>84000</v>
      </c>
      <c r="AB38" s="18">
        <v>2400</v>
      </c>
      <c r="AC38" s="14"/>
      <c r="AD38" s="18">
        <v>150000</v>
      </c>
      <c r="AE38" s="18"/>
      <c r="AF38" s="14"/>
      <c r="AG38" s="18"/>
      <c r="AH38" s="18">
        <v>560</v>
      </c>
      <c r="AI38" s="18"/>
      <c r="AJ38" s="14"/>
      <c r="AK38" s="14"/>
      <c r="AL38" s="14"/>
      <c r="AM38" s="14"/>
      <c r="AN38" s="18"/>
      <c r="AO38" s="14">
        <f t="shared" si="2"/>
        <v>0</v>
      </c>
      <c r="AP38" s="14"/>
      <c r="AQ38" s="14"/>
      <c r="AR38" s="14"/>
      <c r="AS38" s="14"/>
      <c r="AT38" s="18">
        <v>240</v>
      </c>
      <c r="AU38" s="14"/>
      <c r="AV38" s="18">
        <v>330</v>
      </c>
      <c r="AW38" s="18">
        <v>6.1</v>
      </c>
      <c r="AX38" s="14"/>
      <c r="AY38" s="14"/>
      <c r="AZ38" s="14"/>
      <c r="BA38" s="14"/>
      <c r="BB38" s="14"/>
      <c r="BC38" s="14"/>
      <c r="BD38" s="14"/>
      <c r="BE38" s="18"/>
      <c r="BF38" s="18"/>
      <c r="BG38" s="14"/>
      <c r="BH38" s="14"/>
      <c r="BI38" s="14"/>
      <c r="BJ38" s="18"/>
      <c r="BK38" s="14"/>
      <c r="BL38" s="14"/>
      <c r="BM38" s="14"/>
      <c r="BN38" s="14"/>
      <c r="BO38" s="14"/>
      <c r="BP38" s="14"/>
      <c r="BQ38" s="14"/>
      <c r="BR38" s="14"/>
      <c r="BS38" s="14"/>
      <c r="BT38" s="14"/>
      <c r="BU38" s="14"/>
      <c r="BV38" s="14"/>
      <c r="BW38" s="14"/>
      <c r="BX38" s="14"/>
      <c r="BY38" s="14"/>
      <c r="BZ38" s="14"/>
      <c r="CA38" s="14"/>
      <c r="CB38" s="14"/>
      <c r="CC38" s="14"/>
      <c r="CD38" s="14"/>
      <c r="CE38" s="14"/>
      <c r="CF38" s="14"/>
      <c r="CG38" s="58" t="s">
        <v>354</v>
      </c>
      <c r="CH38" s="66"/>
      <c r="CI38" s="68"/>
      <c r="CJ38" s="68"/>
    </row>
    <row r="39" spans="1:88" x14ac:dyDescent="0.3">
      <c r="A39" s="18"/>
      <c r="B39" s="14" t="s">
        <v>307</v>
      </c>
      <c r="C39" s="18" t="s">
        <v>210</v>
      </c>
      <c r="D39" s="18">
        <v>10</v>
      </c>
      <c r="E39" s="18"/>
      <c r="F39" s="18"/>
      <c r="G39" s="18"/>
      <c r="H39" s="18"/>
      <c r="I39" s="38">
        <v>90.6</v>
      </c>
      <c r="J39" s="18"/>
      <c r="K39" s="18"/>
      <c r="L39" s="18"/>
      <c r="M39" s="18"/>
      <c r="N39" s="18"/>
      <c r="O39" s="18"/>
      <c r="P39" s="18"/>
      <c r="Q39" s="18"/>
      <c r="R39" s="18"/>
      <c r="S39" s="18"/>
      <c r="T39" s="18"/>
      <c r="U39" s="18"/>
      <c r="V39" s="18"/>
      <c r="W39" s="18"/>
      <c r="X39" s="18"/>
      <c r="Y39" s="18">
        <v>7900</v>
      </c>
      <c r="Z39" s="18">
        <v>1200</v>
      </c>
      <c r="AA39" s="18">
        <v>86000</v>
      </c>
      <c r="AB39" s="18">
        <v>2200</v>
      </c>
      <c r="AC39" s="18"/>
      <c r="AD39" s="18">
        <v>150000</v>
      </c>
      <c r="AE39" s="18"/>
      <c r="AF39" s="18"/>
      <c r="AG39" s="18"/>
      <c r="AH39" s="18">
        <v>540</v>
      </c>
      <c r="AI39" s="18"/>
      <c r="AJ39" s="18"/>
      <c r="AK39" s="18"/>
      <c r="AL39" s="18"/>
      <c r="AM39" s="18"/>
      <c r="AN39" s="18"/>
      <c r="AO39" s="14">
        <f t="shared" si="2"/>
        <v>0</v>
      </c>
      <c r="AP39" s="18"/>
      <c r="AQ39" s="18"/>
      <c r="AR39" s="18"/>
      <c r="AS39" s="18"/>
      <c r="AT39" s="18">
        <v>170</v>
      </c>
      <c r="AU39" s="18"/>
      <c r="AV39" s="18">
        <v>330</v>
      </c>
      <c r="AW39" s="18">
        <v>6.3</v>
      </c>
      <c r="AX39" s="18"/>
      <c r="AY39" s="18"/>
      <c r="AZ39" s="18"/>
      <c r="BA39" s="18"/>
      <c r="BB39" s="18"/>
      <c r="BC39" s="18"/>
      <c r="BD39" s="18"/>
      <c r="BE39" s="18"/>
      <c r="BF39" s="18"/>
      <c r="BG39" s="18"/>
      <c r="BH39" s="18"/>
      <c r="BI39" s="18"/>
      <c r="BJ39" s="18"/>
      <c r="BK39" s="18"/>
      <c r="BL39" s="18"/>
      <c r="BM39" s="18"/>
      <c r="BN39" s="18"/>
      <c r="BO39" s="18"/>
      <c r="BP39" s="18"/>
      <c r="BQ39" s="18"/>
      <c r="BR39" s="18"/>
      <c r="BS39" s="18"/>
      <c r="BT39" s="18"/>
      <c r="BU39" s="18"/>
      <c r="BV39" s="18"/>
      <c r="BW39" s="18"/>
      <c r="BX39" s="18"/>
      <c r="BY39" s="18"/>
      <c r="BZ39" s="18"/>
      <c r="CA39" s="18"/>
      <c r="CB39" s="18"/>
      <c r="CC39" s="18"/>
      <c r="CD39" s="18"/>
      <c r="CE39" s="18"/>
      <c r="CF39" s="18"/>
      <c r="CG39" s="58" t="s">
        <v>354</v>
      </c>
      <c r="CH39" s="66"/>
      <c r="CI39" s="68"/>
      <c r="CJ39" s="68"/>
    </row>
    <row r="40" spans="1:88" x14ac:dyDescent="0.3">
      <c r="A40" s="18"/>
      <c r="B40" s="14" t="s">
        <v>308</v>
      </c>
      <c r="C40" s="18" t="s">
        <v>210</v>
      </c>
      <c r="D40" s="18">
        <v>11</v>
      </c>
      <c r="E40" s="18"/>
      <c r="F40" s="18"/>
      <c r="G40" s="18"/>
      <c r="H40" s="18"/>
      <c r="I40" s="38">
        <v>90.6</v>
      </c>
      <c r="J40" s="18"/>
      <c r="K40" s="18"/>
      <c r="L40" s="18"/>
      <c r="M40" s="18"/>
      <c r="N40" s="18"/>
      <c r="O40" s="18"/>
      <c r="P40" s="18"/>
      <c r="Q40" s="18"/>
      <c r="R40" s="18"/>
      <c r="S40" s="18"/>
      <c r="T40" s="18"/>
      <c r="U40" s="18"/>
      <c r="V40" s="18"/>
      <c r="W40" s="18"/>
      <c r="X40" s="18"/>
      <c r="Y40" s="18">
        <v>7600</v>
      </c>
      <c r="Z40" s="18">
        <v>1200</v>
      </c>
      <c r="AA40" s="18">
        <v>82000</v>
      </c>
      <c r="AB40" s="18">
        <v>2000</v>
      </c>
      <c r="AC40" s="18"/>
      <c r="AD40" s="18">
        <v>160000</v>
      </c>
      <c r="AE40" s="18"/>
      <c r="AF40" s="18"/>
      <c r="AG40" s="18"/>
      <c r="AH40" s="18">
        <v>520</v>
      </c>
      <c r="AI40" s="18"/>
      <c r="AJ40" s="18"/>
      <c r="AK40" s="18"/>
      <c r="AL40" s="18"/>
      <c r="AM40" s="18"/>
      <c r="AN40" s="18"/>
      <c r="AO40" s="14">
        <f t="shared" si="2"/>
        <v>0</v>
      </c>
      <c r="AP40" s="18"/>
      <c r="AQ40" s="18"/>
      <c r="AR40" s="18"/>
      <c r="AS40" s="18"/>
      <c r="AT40" s="18">
        <v>150</v>
      </c>
      <c r="AU40" s="18"/>
      <c r="AV40" s="18">
        <v>330</v>
      </c>
      <c r="AW40" s="18">
        <v>6.2</v>
      </c>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c r="BW40" s="18"/>
      <c r="BX40" s="18"/>
      <c r="BY40" s="18"/>
      <c r="BZ40" s="18"/>
      <c r="CA40" s="18"/>
      <c r="CB40" s="18"/>
      <c r="CC40" s="18"/>
      <c r="CD40" s="18"/>
      <c r="CE40" s="18"/>
      <c r="CF40" s="18"/>
      <c r="CG40" s="58" t="s">
        <v>354</v>
      </c>
      <c r="CH40" s="66"/>
      <c r="CI40" s="68"/>
      <c r="CJ40" s="68"/>
    </row>
    <row r="41" spans="1:88" ht="13.2" customHeight="1" x14ac:dyDescent="0.3">
      <c r="A41" s="18"/>
      <c r="B41" s="14" t="s">
        <v>309</v>
      </c>
      <c r="C41" s="18" t="s">
        <v>210</v>
      </c>
      <c r="D41" s="18">
        <v>12</v>
      </c>
      <c r="E41" s="18"/>
      <c r="F41" s="18"/>
      <c r="G41" s="18"/>
      <c r="H41" s="18"/>
      <c r="I41" s="38">
        <v>90.6</v>
      </c>
      <c r="J41" s="18"/>
      <c r="K41" s="18"/>
      <c r="L41" s="18"/>
      <c r="M41" s="18"/>
      <c r="N41" s="18"/>
      <c r="O41" s="18"/>
      <c r="P41" s="18"/>
      <c r="Q41" s="18"/>
      <c r="R41" s="18"/>
      <c r="S41" s="18"/>
      <c r="T41" s="18"/>
      <c r="U41" s="18"/>
      <c r="V41" s="18"/>
      <c r="W41" s="18"/>
      <c r="X41" s="18"/>
      <c r="Y41" s="18">
        <v>8100</v>
      </c>
      <c r="Z41" s="18">
        <v>1300</v>
      </c>
      <c r="AA41" s="18">
        <v>84000</v>
      </c>
      <c r="AB41" s="18">
        <v>1900</v>
      </c>
      <c r="AC41" s="18"/>
      <c r="AD41" s="18">
        <v>160000</v>
      </c>
      <c r="AE41" s="18"/>
      <c r="AF41" s="18"/>
      <c r="AG41" s="18"/>
      <c r="AH41" s="18">
        <v>500</v>
      </c>
      <c r="AI41" s="18"/>
      <c r="AJ41" s="18"/>
      <c r="AK41" s="18"/>
      <c r="AL41" s="18"/>
      <c r="AM41" s="18"/>
      <c r="AN41" s="18"/>
      <c r="AO41" s="14">
        <f t="shared" si="2"/>
        <v>0</v>
      </c>
      <c r="AP41" s="18"/>
      <c r="AQ41" s="18"/>
      <c r="AR41" s="18"/>
      <c r="AS41" s="18"/>
      <c r="AT41" s="18">
        <v>140</v>
      </c>
      <c r="AU41" s="18"/>
      <c r="AV41" s="18">
        <v>330</v>
      </c>
      <c r="AW41" s="18">
        <v>6.2</v>
      </c>
      <c r="AX41" s="18"/>
      <c r="AY41" s="18"/>
      <c r="AZ41" s="18"/>
      <c r="BA41" s="18"/>
      <c r="BB41" s="18"/>
      <c r="BC41" s="18"/>
      <c r="BD41" s="18"/>
      <c r="BE41" s="18"/>
      <c r="BF41" s="18"/>
      <c r="BG41" s="18"/>
      <c r="BH41" s="18"/>
      <c r="BI41" s="18"/>
      <c r="BJ41" s="18"/>
      <c r="BK41" s="18"/>
      <c r="BL41" s="18"/>
      <c r="BM41" s="18"/>
      <c r="BN41" s="18"/>
      <c r="BO41" s="18"/>
      <c r="BP41" s="18"/>
      <c r="BQ41" s="18"/>
      <c r="BR41" s="18"/>
      <c r="BS41" s="18"/>
      <c r="BT41" s="18"/>
      <c r="BU41" s="18"/>
      <c r="BV41" s="18"/>
      <c r="BW41" s="18"/>
      <c r="BX41" s="18"/>
      <c r="BY41" s="18"/>
      <c r="BZ41" s="18"/>
      <c r="CA41" s="18"/>
      <c r="CB41" s="18"/>
      <c r="CC41" s="18"/>
      <c r="CD41" s="18"/>
      <c r="CE41" s="18"/>
      <c r="CF41" s="18"/>
      <c r="CG41" s="58" t="s">
        <v>354</v>
      </c>
      <c r="CH41" s="66"/>
      <c r="CI41" s="68"/>
      <c r="CJ41" s="68"/>
    </row>
    <row r="42" spans="1:88" x14ac:dyDescent="0.3">
      <c r="A42" s="18"/>
      <c r="B42" s="14" t="s">
        <v>310</v>
      </c>
      <c r="C42" s="18" t="s">
        <v>210</v>
      </c>
      <c r="D42" s="18">
        <v>13</v>
      </c>
      <c r="E42" s="18"/>
      <c r="F42" s="18"/>
      <c r="G42" s="18"/>
      <c r="H42" s="18"/>
      <c r="I42" s="38">
        <v>90.6</v>
      </c>
      <c r="J42" s="18"/>
      <c r="K42" s="18"/>
      <c r="L42" s="18"/>
      <c r="M42" s="18"/>
      <c r="N42" s="18"/>
      <c r="O42" s="18"/>
      <c r="P42" s="18"/>
      <c r="Q42" s="18"/>
      <c r="R42" s="18"/>
      <c r="S42" s="18"/>
      <c r="T42" s="18"/>
      <c r="U42" s="18"/>
      <c r="V42" s="18"/>
      <c r="W42" s="18"/>
      <c r="X42" s="18"/>
      <c r="Y42" s="18">
        <v>7200</v>
      </c>
      <c r="Z42" s="18">
        <v>1100</v>
      </c>
      <c r="AA42" s="18">
        <v>83000</v>
      </c>
      <c r="AB42" s="18">
        <v>2200</v>
      </c>
      <c r="AC42" s="18"/>
      <c r="AD42" s="18">
        <v>140000</v>
      </c>
      <c r="AE42" s="18"/>
      <c r="AF42" s="18"/>
      <c r="AG42" s="18"/>
      <c r="AH42" s="18">
        <v>610</v>
      </c>
      <c r="AI42" s="18"/>
      <c r="AJ42" s="18"/>
      <c r="AK42" s="18"/>
      <c r="AL42" s="18"/>
      <c r="AM42" s="18"/>
      <c r="AN42" s="18"/>
      <c r="AO42" s="14">
        <f t="shared" si="2"/>
        <v>0</v>
      </c>
      <c r="AP42" s="18"/>
      <c r="AQ42" s="18"/>
      <c r="AR42" s="18"/>
      <c r="AS42" s="18"/>
      <c r="AT42" s="18">
        <v>190</v>
      </c>
      <c r="AU42" s="18"/>
      <c r="AV42" s="18">
        <v>280</v>
      </c>
      <c r="AW42" s="18">
        <v>5.3</v>
      </c>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58" t="s">
        <v>354</v>
      </c>
      <c r="CH42" s="66"/>
      <c r="CI42" s="68"/>
      <c r="CJ42" s="68"/>
    </row>
    <row r="43" spans="1:88" x14ac:dyDescent="0.3">
      <c r="A43" s="14" t="s">
        <v>271</v>
      </c>
      <c r="B43" s="14" t="s">
        <v>295</v>
      </c>
      <c r="C43" s="18" t="s">
        <v>213</v>
      </c>
      <c r="D43" s="18"/>
      <c r="E43" s="18"/>
      <c r="F43" s="18"/>
      <c r="G43" s="18"/>
      <c r="H43" s="18"/>
      <c r="I43" s="39">
        <v>59.1</v>
      </c>
      <c r="J43" s="18"/>
      <c r="K43" s="18"/>
      <c r="L43" s="18"/>
      <c r="M43" s="18"/>
      <c r="N43" s="18"/>
      <c r="O43" s="18"/>
      <c r="P43" s="18"/>
      <c r="Q43" s="18"/>
      <c r="R43" s="18"/>
      <c r="S43" s="18"/>
      <c r="T43" s="18"/>
      <c r="U43" s="18"/>
      <c r="V43" s="18"/>
      <c r="W43" s="18"/>
      <c r="X43" s="18"/>
      <c r="Y43" s="18">
        <v>0.16300000000000001</v>
      </c>
      <c r="Z43" s="18">
        <v>7.1000000000000004E-3</v>
      </c>
      <c r="AA43" s="18">
        <v>1.42</v>
      </c>
      <c r="AB43" s="18">
        <v>9.1999999999999998E-3</v>
      </c>
      <c r="AC43" s="18"/>
      <c r="AD43" s="18">
        <v>1.82E-3</v>
      </c>
      <c r="AE43" s="18"/>
      <c r="AF43" s="18"/>
      <c r="AG43" s="18"/>
      <c r="AH43" s="18">
        <v>9.6500000000000004E-4</v>
      </c>
      <c r="AI43" s="18">
        <v>1.57E-3</v>
      </c>
      <c r="AJ43" s="18"/>
      <c r="AK43" s="18"/>
      <c r="AL43" s="18"/>
      <c r="AM43" s="18"/>
      <c r="AN43" s="18"/>
      <c r="AO43" s="14">
        <f t="shared" ref="AO43:AO54" si="3">AN43*2.14133</f>
        <v>0</v>
      </c>
      <c r="AP43" s="18"/>
      <c r="AQ43" s="18"/>
      <c r="AR43" s="18"/>
      <c r="AS43" s="18"/>
      <c r="AT43" s="18"/>
      <c r="AU43" s="18"/>
      <c r="AV43" s="18">
        <v>4.1200000000000004E-3</v>
      </c>
      <c r="AW43" s="18"/>
      <c r="AX43" s="18"/>
      <c r="AY43" s="18"/>
      <c r="AZ43" s="18"/>
      <c r="BA43" s="18"/>
      <c r="BB43" s="18"/>
      <c r="BC43" s="18"/>
      <c r="BD43" s="18"/>
      <c r="BE43" s="18"/>
      <c r="BF43" s="18"/>
      <c r="BG43" s="18"/>
      <c r="BH43" s="18"/>
      <c r="BI43" s="18"/>
      <c r="BJ43" s="18"/>
      <c r="BK43" s="18"/>
      <c r="BL43" s="18"/>
      <c r="BM43" s="18"/>
      <c r="BN43" s="18"/>
      <c r="BO43" s="18"/>
      <c r="BP43" s="18"/>
      <c r="BQ43" s="18"/>
      <c r="BR43" s="18"/>
      <c r="BS43" s="18"/>
      <c r="BT43" s="18"/>
      <c r="BU43" s="18"/>
      <c r="BV43" s="18"/>
      <c r="BW43" s="18"/>
      <c r="BX43" s="18"/>
      <c r="BY43" s="18"/>
      <c r="BZ43" s="18"/>
      <c r="CA43" s="18"/>
      <c r="CB43" s="18"/>
      <c r="CC43" s="18"/>
      <c r="CD43" s="18"/>
      <c r="CE43" s="18"/>
      <c r="CF43" s="18"/>
      <c r="CG43" s="58" t="s">
        <v>354</v>
      </c>
      <c r="CH43" s="66"/>
      <c r="CI43" s="68"/>
      <c r="CJ43" s="68"/>
    </row>
    <row r="44" spans="1:88" x14ac:dyDescent="0.3">
      <c r="A44" s="18"/>
      <c r="B44" s="18" t="s">
        <v>320</v>
      </c>
      <c r="C44" s="18" t="s">
        <v>213</v>
      </c>
      <c r="D44" s="18" t="s">
        <v>231</v>
      </c>
      <c r="E44" s="18"/>
      <c r="F44" s="18"/>
      <c r="G44" s="18"/>
      <c r="H44" s="18"/>
      <c r="I44" s="39">
        <v>59.1</v>
      </c>
      <c r="J44" s="18"/>
      <c r="K44" s="18"/>
      <c r="L44" s="18"/>
      <c r="M44" s="18"/>
      <c r="N44" s="18"/>
      <c r="O44" s="18"/>
      <c r="P44" s="18"/>
      <c r="Q44" s="18"/>
      <c r="R44" s="18">
        <v>6.44</v>
      </c>
      <c r="S44" s="18"/>
      <c r="T44" s="18"/>
      <c r="U44" s="18"/>
      <c r="V44" s="18" t="s">
        <v>256</v>
      </c>
      <c r="W44" s="18"/>
      <c r="X44" s="18"/>
      <c r="Y44" s="18">
        <v>4370</v>
      </c>
      <c r="Z44" s="18">
        <v>933</v>
      </c>
      <c r="AA44" s="18">
        <v>32700.000000000004</v>
      </c>
      <c r="AB44" s="18">
        <v>190</v>
      </c>
      <c r="AC44" s="18"/>
      <c r="AD44" s="18">
        <v>61330</v>
      </c>
      <c r="AE44" s="18"/>
      <c r="AF44" s="18"/>
      <c r="AG44" s="18"/>
      <c r="AH44" s="18">
        <v>176</v>
      </c>
      <c r="AI44" s="18">
        <v>155</v>
      </c>
      <c r="AJ44" s="18"/>
      <c r="AK44" s="18"/>
      <c r="AL44" s="18"/>
      <c r="AM44" s="18"/>
      <c r="AN44" s="18">
        <v>22</v>
      </c>
      <c r="AO44" s="14">
        <f t="shared" si="3"/>
        <v>47.109259999999999</v>
      </c>
      <c r="AP44" s="18"/>
      <c r="AQ44" s="18"/>
      <c r="AR44" s="18"/>
      <c r="AS44" s="18"/>
      <c r="AT44" s="18">
        <v>24.5</v>
      </c>
      <c r="AU44" s="18"/>
      <c r="AV44" s="18">
        <v>363</v>
      </c>
      <c r="AW44" s="18"/>
      <c r="AX44" s="18"/>
      <c r="AY44" s="18"/>
      <c r="AZ44" s="18"/>
      <c r="BA44" s="18"/>
      <c r="BB44" s="18"/>
      <c r="BC44" s="18"/>
      <c r="BD44" s="18"/>
      <c r="BE44" s="18"/>
      <c r="BF44" s="18"/>
      <c r="BG44" s="18"/>
      <c r="BH44" s="18"/>
      <c r="BI44" s="18"/>
      <c r="BJ44" s="18"/>
      <c r="BK44" s="18"/>
      <c r="BL44" s="18"/>
      <c r="BM44" s="18"/>
      <c r="BN44" s="18"/>
      <c r="BO44" s="18"/>
      <c r="BP44" s="18"/>
      <c r="BQ44" s="18"/>
      <c r="BR44" s="18"/>
      <c r="BS44" s="18"/>
      <c r="BT44" s="18"/>
      <c r="BU44" s="18"/>
      <c r="BV44" s="18"/>
      <c r="BW44" s="18"/>
      <c r="BX44" s="18"/>
      <c r="BY44" s="18"/>
      <c r="BZ44" s="18"/>
      <c r="CA44" s="18"/>
      <c r="CB44" s="18"/>
      <c r="CC44" s="18"/>
      <c r="CD44" s="18"/>
      <c r="CE44" s="18"/>
      <c r="CF44" s="18"/>
      <c r="CG44" s="58" t="s">
        <v>354</v>
      </c>
      <c r="CH44" s="66"/>
      <c r="CI44" s="68"/>
      <c r="CJ44" s="68"/>
    </row>
    <row r="45" spans="1:88" x14ac:dyDescent="0.3">
      <c r="A45" s="14" t="s">
        <v>272</v>
      </c>
      <c r="B45" s="14" t="s">
        <v>296</v>
      </c>
      <c r="C45" s="18" t="s">
        <v>214</v>
      </c>
      <c r="D45" s="18" t="s">
        <v>232</v>
      </c>
      <c r="E45" s="18"/>
      <c r="F45" s="18"/>
      <c r="G45" s="18"/>
      <c r="H45" s="18"/>
      <c r="I45" s="39">
        <v>59.1</v>
      </c>
      <c r="J45" s="18"/>
      <c r="K45" s="18"/>
      <c r="L45" s="18"/>
      <c r="M45" s="18"/>
      <c r="N45" s="18"/>
      <c r="O45" s="18"/>
      <c r="P45" s="18"/>
      <c r="Q45" s="18"/>
      <c r="R45" s="18">
        <v>6.4</v>
      </c>
      <c r="S45" s="18"/>
      <c r="T45" s="18"/>
      <c r="U45" s="18"/>
      <c r="V45" s="18"/>
      <c r="W45" s="18"/>
      <c r="X45" s="18"/>
      <c r="Y45" s="18">
        <f>3631000/1000</f>
        <v>3631</v>
      </c>
      <c r="Z45" s="18">
        <f>1052000/1000</f>
        <v>1052</v>
      </c>
      <c r="AA45" s="18">
        <f>34280000/1000</f>
        <v>34280</v>
      </c>
      <c r="AB45" s="18">
        <f>168900/1000</f>
        <v>168.9</v>
      </c>
      <c r="AC45" s="18"/>
      <c r="AD45" s="18">
        <f>62900/1000</f>
        <v>62.9</v>
      </c>
      <c r="AE45" s="18">
        <v>0.1</v>
      </c>
      <c r="AF45" s="18"/>
      <c r="AG45" s="18"/>
      <c r="AH45" s="18">
        <v>165</v>
      </c>
      <c r="AI45" s="18"/>
      <c r="AJ45" s="18"/>
      <c r="AK45" s="18"/>
      <c r="AL45" s="18"/>
      <c r="AM45" s="18"/>
      <c r="AN45" s="18">
        <v>10.3</v>
      </c>
      <c r="AO45" s="14">
        <f t="shared" si="3"/>
        <v>22.055699000000001</v>
      </c>
      <c r="AP45" s="18"/>
      <c r="AQ45" s="18"/>
      <c r="AR45" s="18"/>
      <c r="AS45" s="18"/>
      <c r="AT45" s="18">
        <f>41630/1000</f>
        <v>41.63</v>
      </c>
      <c r="AU45" s="18"/>
      <c r="AV45" s="18">
        <f>402200/1000</f>
        <v>402.2</v>
      </c>
      <c r="AW45" s="18">
        <f>27940/1000</f>
        <v>27.94</v>
      </c>
      <c r="AX45" s="18"/>
      <c r="AY45" s="18"/>
      <c r="AZ45" s="18"/>
      <c r="BA45" s="18"/>
      <c r="BB45" s="18"/>
      <c r="BC45" s="18"/>
      <c r="BD45" s="18"/>
      <c r="BE45" s="18"/>
      <c r="BF45" s="18"/>
      <c r="BG45" s="18"/>
      <c r="BH45" s="18"/>
      <c r="BI45" s="18"/>
      <c r="BJ45" s="18"/>
      <c r="BK45" s="18"/>
      <c r="BL45" s="18"/>
      <c r="BM45" s="18"/>
      <c r="BN45" s="18"/>
      <c r="BO45" s="18"/>
      <c r="BP45" s="18"/>
      <c r="BQ45" s="18"/>
      <c r="BR45" s="18"/>
      <c r="BS45" s="18"/>
      <c r="BT45" s="18"/>
      <c r="BU45" s="18"/>
      <c r="BV45" s="18"/>
      <c r="BW45" s="18"/>
      <c r="BX45" s="18"/>
      <c r="BY45" s="18"/>
      <c r="BZ45" s="18"/>
      <c r="CA45" s="18"/>
      <c r="CB45" s="18"/>
      <c r="CC45" s="18"/>
      <c r="CD45" s="18"/>
      <c r="CE45" s="18"/>
      <c r="CF45" s="18"/>
      <c r="CG45" s="58" t="s">
        <v>354</v>
      </c>
      <c r="CH45" s="66" t="s">
        <v>260</v>
      </c>
      <c r="CI45" s="68"/>
      <c r="CJ45" s="68"/>
    </row>
    <row r="46" spans="1:88" x14ac:dyDescent="0.3">
      <c r="A46" s="18"/>
      <c r="B46" s="18" t="s">
        <v>321</v>
      </c>
      <c r="C46" s="18" t="s">
        <v>214</v>
      </c>
      <c r="D46" s="18" t="s">
        <v>233</v>
      </c>
      <c r="E46" s="18"/>
      <c r="F46" s="18"/>
      <c r="G46" s="18"/>
      <c r="H46" s="18"/>
      <c r="I46" s="39">
        <v>59.1</v>
      </c>
      <c r="J46" s="18"/>
      <c r="K46" s="18"/>
      <c r="L46" s="18"/>
      <c r="M46" s="18"/>
      <c r="N46" s="18"/>
      <c r="O46" s="18"/>
      <c r="P46" s="18"/>
      <c r="Q46" s="18"/>
      <c r="R46" s="18">
        <v>6.25</v>
      </c>
      <c r="S46" s="18"/>
      <c r="T46" s="18"/>
      <c r="U46" s="18"/>
      <c r="V46" s="18" t="s">
        <v>257</v>
      </c>
      <c r="W46" s="18"/>
      <c r="X46" s="18"/>
      <c r="Y46" s="18">
        <v>4366</v>
      </c>
      <c r="Z46" s="18">
        <v>935</v>
      </c>
      <c r="AA46" s="18">
        <v>33000</v>
      </c>
      <c r="AB46" s="18">
        <v>192</v>
      </c>
      <c r="AC46" s="18"/>
      <c r="AD46" s="18">
        <v>61685</v>
      </c>
      <c r="AE46" s="18"/>
      <c r="AF46" s="18"/>
      <c r="AG46" s="18"/>
      <c r="AH46" s="18">
        <v>183</v>
      </c>
      <c r="AI46" s="18">
        <v>175</v>
      </c>
      <c r="AJ46" s="18"/>
      <c r="AK46" s="18"/>
      <c r="AL46" s="18"/>
      <c r="AM46" s="18"/>
      <c r="AN46" s="18">
        <v>22.9</v>
      </c>
      <c r="AO46" s="14">
        <f t="shared" si="3"/>
        <v>49.036456999999999</v>
      </c>
      <c r="AP46" s="18"/>
      <c r="AQ46" s="18"/>
      <c r="AR46" s="18"/>
      <c r="AS46" s="18"/>
      <c r="AT46" s="18">
        <v>27.25</v>
      </c>
      <c r="AU46" s="18"/>
      <c r="AV46" s="18">
        <v>364</v>
      </c>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58" t="s">
        <v>354</v>
      </c>
      <c r="CH46" s="66"/>
      <c r="CI46" s="68"/>
      <c r="CJ46" s="68"/>
    </row>
    <row r="47" spans="1:88" x14ac:dyDescent="0.3">
      <c r="A47" s="14" t="s">
        <v>273</v>
      </c>
      <c r="B47" s="14" t="s">
        <v>297</v>
      </c>
      <c r="C47" s="18" t="s">
        <v>215</v>
      </c>
      <c r="D47" s="18" t="s">
        <v>234</v>
      </c>
      <c r="E47" s="18"/>
      <c r="F47" s="18"/>
      <c r="G47" s="18"/>
      <c r="H47" s="18"/>
      <c r="I47" s="39">
        <v>59.1</v>
      </c>
      <c r="J47" s="18"/>
      <c r="K47" s="18"/>
      <c r="L47" s="18"/>
      <c r="M47" s="18"/>
      <c r="N47" s="18"/>
      <c r="O47" s="18"/>
      <c r="P47" s="18"/>
      <c r="Q47" s="18"/>
      <c r="R47" s="18">
        <v>6.1</v>
      </c>
      <c r="S47" s="18"/>
      <c r="T47" s="18"/>
      <c r="U47" s="18"/>
      <c r="V47" s="18" t="s">
        <v>258</v>
      </c>
      <c r="W47" s="18"/>
      <c r="X47" s="18"/>
      <c r="Y47" s="18">
        <v>4850</v>
      </c>
      <c r="Z47" s="18">
        <v>943</v>
      </c>
      <c r="AA47" s="18">
        <v>33600</v>
      </c>
      <c r="AB47" s="18">
        <v>224</v>
      </c>
      <c r="AC47" s="18"/>
      <c r="AD47" s="18">
        <v>66645</v>
      </c>
      <c r="AE47" s="18"/>
      <c r="AF47" s="18"/>
      <c r="AG47" s="18"/>
      <c r="AH47" s="18">
        <v>195</v>
      </c>
      <c r="AI47" s="18">
        <v>155</v>
      </c>
      <c r="AJ47" s="18"/>
      <c r="AK47" s="18"/>
      <c r="AL47" s="18"/>
      <c r="AM47" s="18"/>
      <c r="AN47" s="18">
        <v>24.8</v>
      </c>
      <c r="AO47" s="14">
        <f t="shared" si="3"/>
        <v>53.104984000000002</v>
      </c>
      <c r="AP47" s="18"/>
      <c r="AQ47" s="18"/>
      <c r="AR47" s="18"/>
      <c r="AS47" s="18"/>
      <c r="AT47" s="18">
        <v>34</v>
      </c>
      <c r="AU47" s="18"/>
      <c r="AV47" s="18">
        <v>370</v>
      </c>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c r="BW47" s="18"/>
      <c r="BX47" s="18"/>
      <c r="BY47" s="18"/>
      <c r="BZ47" s="18"/>
      <c r="CA47" s="18"/>
      <c r="CB47" s="18"/>
      <c r="CC47" s="18"/>
      <c r="CD47" s="18"/>
      <c r="CE47" s="18"/>
      <c r="CF47" s="18"/>
      <c r="CG47" s="58" t="s">
        <v>354</v>
      </c>
      <c r="CH47" s="66"/>
      <c r="CI47" s="68"/>
      <c r="CJ47" s="68"/>
    </row>
    <row r="48" spans="1:88" x14ac:dyDescent="0.3">
      <c r="A48" s="18"/>
      <c r="B48" s="18" t="s">
        <v>322</v>
      </c>
      <c r="C48" s="18" t="s">
        <v>215</v>
      </c>
      <c r="D48" s="18" t="s">
        <v>235</v>
      </c>
      <c r="E48" s="18"/>
      <c r="F48" s="18"/>
      <c r="G48" s="18"/>
      <c r="H48" s="18"/>
      <c r="I48" s="39">
        <v>59.1</v>
      </c>
      <c r="J48" s="18"/>
      <c r="K48" s="18"/>
      <c r="L48" s="18"/>
      <c r="M48" s="18"/>
      <c r="N48" s="18"/>
      <c r="O48" s="18"/>
      <c r="P48" s="18"/>
      <c r="Q48" s="18"/>
      <c r="R48" s="18"/>
      <c r="S48" s="18"/>
      <c r="T48" s="18"/>
      <c r="U48" s="18"/>
      <c r="V48" s="18"/>
      <c r="W48" s="18"/>
      <c r="X48" s="18"/>
      <c r="Y48" s="18">
        <v>4670</v>
      </c>
      <c r="Z48" s="18">
        <v>930</v>
      </c>
      <c r="AA48" s="18">
        <v>32700</v>
      </c>
      <c r="AB48" s="18">
        <v>199</v>
      </c>
      <c r="AC48" s="18"/>
      <c r="AD48" s="18">
        <v>64875</v>
      </c>
      <c r="AE48" s="18"/>
      <c r="AF48" s="18"/>
      <c r="AG48" s="18"/>
      <c r="AH48" s="18">
        <v>200</v>
      </c>
      <c r="AI48" s="18">
        <v>100</v>
      </c>
      <c r="AJ48" s="18"/>
      <c r="AK48" s="18"/>
      <c r="AL48" s="18"/>
      <c r="AM48" s="18"/>
      <c r="AN48" s="18">
        <v>62.5</v>
      </c>
      <c r="AO48" s="14">
        <f t="shared" si="3"/>
        <v>133.833125</v>
      </c>
      <c r="AP48" s="18"/>
      <c r="AQ48" s="18"/>
      <c r="AR48" s="18"/>
      <c r="AS48" s="18"/>
      <c r="AT48" s="18"/>
      <c r="AU48" s="18"/>
      <c r="AV48" s="18">
        <v>348</v>
      </c>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c r="BW48" s="18"/>
      <c r="BX48" s="18"/>
      <c r="BY48" s="18"/>
      <c r="BZ48" s="18"/>
      <c r="CA48" s="18"/>
      <c r="CB48" s="18"/>
      <c r="CC48" s="18"/>
      <c r="CD48" s="18"/>
      <c r="CE48" s="18"/>
      <c r="CF48" s="18"/>
      <c r="CG48" s="58" t="s">
        <v>354</v>
      </c>
      <c r="CH48" s="66"/>
      <c r="CI48" s="68"/>
      <c r="CJ48" s="68"/>
    </row>
    <row r="49" spans="1:88" x14ac:dyDescent="0.3">
      <c r="A49" s="14" t="s">
        <v>274</v>
      </c>
      <c r="B49" s="14" t="s">
        <v>298</v>
      </c>
      <c r="C49" s="18" t="s">
        <v>216</v>
      </c>
      <c r="D49" s="18" t="s">
        <v>236</v>
      </c>
      <c r="E49" s="18"/>
      <c r="F49" s="18"/>
      <c r="G49" s="18"/>
      <c r="H49" s="18"/>
      <c r="I49" s="39">
        <v>59.1</v>
      </c>
      <c r="J49" s="18"/>
      <c r="K49" s="18"/>
      <c r="L49" s="18"/>
      <c r="M49" s="18"/>
      <c r="N49" s="18"/>
      <c r="O49" s="18"/>
      <c r="P49" s="18"/>
      <c r="Q49" s="18"/>
      <c r="R49" s="18"/>
      <c r="S49" s="18"/>
      <c r="T49" s="18"/>
      <c r="U49" s="18"/>
      <c r="V49" s="18"/>
      <c r="W49" s="18"/>
      <c r="X49" s="18"/>
      <c r="Y49" s="18">
        <v>3539.76</v>
      </c>
      <c r="Z49" s="18">
        <v>1047.8</v>
      </c>
      <c r="AA49" s="18">
        <v>33299.69</v>
      </c>
      <c r="AB49" s="18">
        <v>193.78</v>
      </c>
      <c r="AC49" s="18"/>
      <c r="AD49" s="18"/>
      <c r="AE49" s="18"/>
      <c r="AF49" s="18"/>
      <c r="AG49" s="18"/>
      <c r="AH49" s="18"/>
      <c r="AI49" s="18"/>
      <c r="AJ49" s="18"/>
      <c r="AK49" s="18"/>
      <c r="AL49" s="18"/>
      <c r="AM49" s="18"/>
      <c r="AN49" s="18"/>
      <c r="AO49" s="14">
        <f t="shared" si="3"/>
        <v>0</v>
      </c>
      <c r="AP49" s="18"/>
      <c r="AQ49" s="18"/>
      <c r="AR49" s="18"/>
      <c r="AS49" s="18"/>
      <c r="AT49" s="18">
        <v>42.04</v>
      </c>
      <c r="AU49" s="18"/>
      <c r="AV49" s="18">
        <v>407.6</v>
      </c>
      <c r="AW49" s="18">
        <v>28.16</v>
      </c>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58" t="s">
        <v>354</v>
      </c>
      <c r="CH49" s="66" t="s">
        <v>261</v>
      </c>
      <c r="CI49" s="68"/>
      <c r="CJ49" s="68"/>
    </row>
    <row r="50" spans="1:88" x14ac:dyDescent="0.3">
      <c r="B50" s="14" t="s">
        <v>323</v>
      </c>
      <c r="C50" s="18" t="s">
        <v>216</v>
      </c>
      <c r="D50" s="18" t="s">
        <v>232</v>
      </c>
      <c r="E50" s="18"/>
      <c r="F50" s="18"/>
      <c r="G50" s="18"/>
      <c r="H50" s="18"/>
      <c r="I50" s="39">
        <v>59.1</v>
      </c>
      <c r="J50" s="18"/>
      <c r="K50" s="18"/>
      <c r="L50" s="18"/>
      <c r="M50" s="18"/>
      <c r="N50" s="18"/>
      <c r="O50" s="18"/>
      <c r="P50" s="18"/>
      <c r="Q50" s="18"/>
      <c r="R50" s="18"/>
      <c r="S50" s="18"/>
      <c r="T50" s="18"/>
      <c r="U50" s="18"/>
      <c r="V50" s="18"/>
      <c r="W50" s="18"/>
      <c r="X50" s="18"/>
      <c r="Y50" s="18">
        <v>3531.76</v>
      </c>
      <c r="Z50" s="18">
        <v>1046.2</v>
      </c>
      <c r="AA50" s="18">
        <v>33279.69</v>
      </c>
      <c r="AB50" s="18">
        <v>195.28</v>
      </c>
      <c r="AC50" s="18"/>
      <c r="AD50" s="18"/>
      <c r="AE50" s="18"/>
      <c r="AF50" s="18"/>
      <c r="AG50" s="18"/>
      <c r="AH50" s="18"/>
      <c r="AI50" s="18"/>
      <c r="AJ50" s="18"/>
      <c r="AK50" s="18"/>
      <c r="AL50" s="18"/>
      <c r="AM50" s="18"/>
      <c r="AN50" s="18"/>
      <c r="AO50" s="14">
        <f t="shared" si="3"/>
        <v>0</v>
      </c>
      <c r="AP50" s="18"/>
      <c r="AQ50" s="18"/>
      <c r="AR50" s="18"/>
      <c r="AS50" s="18"/>
      <c r="AT50" s="18">
        <v>41.18</v>
      </c>
      <c r="AU50" s="18"/>
      <c r="AV50" s="18">
        <v>403.6</v>
      </c>
      <c r="AW50" s="18">
        <v>27.88</v>
      </c>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58" t="s">
        <v>354</v>
      </c>
      <c r="CH50" s="66" t="s">
        <v>261</v>
      </c>
      <c r="CI50" s="68"/>
      <c r="CJ50" s="68"/>
    </row>
    <row r="51" spans="1:88" x14ac:dyDescent="0.3">
      <c r="A51" s="18"/>
      <c r="B51" s="14" t="s">
        <v>314</v>
      </c>
      <c r="C51" s="18" t="s">
        <v>216</v>
      </c>
      <c r="D51" s="18" t="s">
        <v>237</v>
      </c>
      <c r="E51" s="18"/>
      <c r="F51" s="18"/>
      <c r="G51" s="18"/>
      <c r="H51" s="18"/>
      <c r="I51" s="39">
        <v>59.1</v>
      </c>
      <c r="J51" s="18"/>
      <c r="K51" s="18"/>
      <c r="L51" s="18"/>
      <c r="M51" s="18"/>
      <c r="N51" s="18"/>
      <c r="O51" s="18"/>
      <c r="P51" s="18"/>
      <c r="Q51" s="18"/>
      <c r="R51" s="18"/>
      <c r="S51" s="18"/>
      <c r="T51" s="18"/>
      <c r="U51" s="18"/>
      <c r="V51" s="18"/>
      <c r="W51" s="18"/>
      <c r="X51" s="18"/>
      <c r="Y51" s="18">
        <v>3713.76</v>
      </c>
      <c r="Z51" s="18">
        <v>1012.2</v>
      </c>
      <c r="AA51" s="18">
        <v>34859.69</v>
      </c>
      <c r="AB51" s="18">
        <v>203.2</v>
      </c>
      <c r="AC51" s="18"/>
      <c r="AD51" s="18"/>
      <c r="AE51" s="18"/>
      <c r="AF51" s="18"/>
      <c r="AG51" s="18"/>
      <c r="AH51" s="18"/>
      <c r="AI51" s="18"/>
      <c r="AJ51" s="18"/>
      <c r="AK51" s="18"/>
      <c r="AL51" s="18"/>
      <c r="AM51" s="18"/>
      <c r="AN51" s="18"/>
      <c r="AO51" s="14">
        <f t="shared" si="3"/>
        <v>0</v>
      </c>
      <c r="AP51" s="18"/>
      <c r="AQ51" s="18"/>
      <c r="AR51" s="18"/>
      <c r="AS51" s="18"/>
      <c r="AT51" s="18">
        <v>48.82</v>
      </c>
      <c r="AU51" s="18"/>
      <c r="AV51" s="18">
        <v>407.2</v>
      </c>
      <c r="AW51" s="18">
        <v>36.799999999999997</v>
      </c>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58" t="s">
        <v>354</v>
      </c>
      <c r="CH51" s="66" t="s">
        <v>261</v>
      </c>
      <c r="CI51" s="68"/>
      <c r="CJ51" s="68"/>
    </row>
    <row r="52" spans="1:88" x14ac:dyDescent="0.3">
      <c r="A52" s="18"/>
      <c r="B52" s="14" t="s">
        <v>324</v>
      </c>
      <c r="C52" s="18" t="s">
        <v>216</v>
      </c>
      <c r="D52" s="18" t="s">
        <v>236</v>
      </c>
      <c r="E52" s="18"/>
      <c r="F52" s="18"/>
      <c r="G52" s="18"/>
      <c r="H52" s="18"/>
      <c r="I52" s="39">
        <v>59.1</v>
      </c>
      <c r="J52" s="18"/>
      <c r="K52" s="18"/>
      <c r="L52" s="18"/>
      <c r="M52" s="18"/>
      <c r="N52" s="18"/>
      <c r="O52" s="18"/>
      <c r="P52" s="18"/>
      <c r="Q52" s="18"/>
      <c r="R52" s="18">
        <v>6.6</v>
      </c>
      <c r="S52" s="18"/>
      <c r="T52" s="18"/>
      <c r="U52" s="18"/>
      <c r="V52" s="18"/>
      <c r="W52" s="18"/>
      <c r="X52" s="18"/>
      <c r="Y52" s="18">
        <v>3621</v>
      </c>
      <c r="Z52" s="18">
        <v>1043</v>
      </c>
      <c r="AA52" s="18">
        <v>34330</v>
      </c>
      <c r="AB52" s="18">
        <v>163.19999999999999</v>
      </c>
      <c r="AC52" s="18"/>
      <c r="AD52" s="18">
        <v>62100</v>
      </c>
      <c r="AE52" s="18">
        <v>0.23</v>
      </c>
      <c r="AF52" s="18"/>
      <c r="AG52" s="18"/>
      <c r="AH52" s="18">
        <v>160</v>
      </c>
      <c r="AI52" s="18"/>
      <c r="AJ52" s="18"/>
      <c r="AK52" s="18"/>
      <c r="AL52" s="18"/>
      <c r="AM52" s="18"/>
      <c r="AN52" s="18">
        <v>5.93</v>
      </c>
      <c r="AO52" s="14">
        <f t="shared" si="3"/>
        <v>12.6980869</v>
      </c>
      <c r="AP52" s="18"/>
      <c r="AQ52" s="18"/>
      <c r="AR52" s="18"/>
      <c r="AS52" s="18"/>
      <c r="AT52" s="18">
        <v>34.42</v>
      </c>
      <c r="AU52" s="18"/>
      <c r="AV52" s="18">
        <v>396.3</v>
      </c>
      <c r="AW52" s="18">
        <v>27.38</v>
      </c>
      <c r="AX52" s="18"/>
      <c r="AY52" s="18"/>
      <c r="AZ52" s="18"/>
      <c r="BA52" s="18"/>
      <c r="BB52" s="18"/>
      <c r="BC52" s="18"/>
      <c r="BD52" s="18"/>
      <c r="BE52" s="18"/>
      <c r="BF52" s="18"/>
      <c r="BG52" s="18"/>
      <c r="BH52" s="18"/>
      <c r="BI52" s="18"/>
      <c r="BJ52" s="18"/>
      <c r="BK52" s="18"/>
      <c r="BL52" s="18"/>
      <c r="BM52" s="18"/>
      <c r="BN52" s="18"/>
      <c r="BO52" s="18"/>
      <c r="BP52" s="18"/>
      <c r="BQ52" s="18"/>
      <c r="BR52" s="18"/>
      <c r="BS52" s="18"/>
      <c r="BT52" s="18"/>
      <c r="BU52" s="18"/>
      <c r="BV52" s="18"/>
      <c r="BW52" s="18"/>
      <c r="BX52" s="18"/>
      <c r="BY52" s="18"/>
      <c r="BZ52" s="18"/>
      <c r="CA52" s="18"/>
      <c r="CB52" s="18"/>
      <c r="CC52" s="18"/>
      <c r="CD52" s="18"/>
      <c r="CE52" s="18"/>
      <c r="CF52" s="18"/>
      <c r="CG52" s="58" t="s">
        <v>354</v>
      </c>
      <c r="CH52" s="66" t="s">
        <v>260</v>
      </c>
      <c r="CI52" s="68"/>
      <c r="CJ52" s="68"/>
    </row>
    <row r="53" spans="1:88" x14ac:dyDescent="0.3">
      <c r="A53" s="18"/>
      <c r="B53" s="14" t="s">
        <v>325</v>
      </c>
      <c r="C53" s="18" t="s">
        <v>217</v>
      </c>
      <c r="D53" s="18" t="s">
        <v>237</v>
      </c>
      <c r="E53" s="18"/>
      <c r="F53" s="18"/>
      <c r="G53" s="18"/>
      <c r="H53" s="18"/>
      <c r="I53" s="39">
        <v>59.1</v>
      </c>
      <c r="J53" s="18"/>
      <c r="K53" s="18"/>
      <c r="L53" s="18"/>
      <c r="M53" s="18"/>
      <c r="N53" s="18"/>
      <c r="O53" s="18"/>
      <c r="P53" s="18"/>
      <c r="Q53" s="18"/>
      <c r="R53" s="18">
        <v>6.1</v>
      </c>
      <c r="S53" s="18"/>
      <c r="T53" s="18"/>
      <c r="U53" s="18"/>
      <c r="V53" s="18"/>
      <c r="W53" s="18"/>
      <c r="X53" s="18"/>
      <c r="Y53" s="18">
        <v>4166</v>
      </c>
      <c r="Z53" s="18">
        <v>1133</v>
      </c>
      <c r="AA53" s="18">
        <v>40270</v>
      </c>
      <c r="AB53" s="18">
        <v>295.7</v>
      </c>
      <c r="AC53" s="18"/>
      <c r="AD53" s="18">
        <v>66200</v>
      </c>
      <c r="AE53" s="18">
        <v>0.06</v>
      </c>
      <c r="AF53" s="18"/>
      <c r="AG53" s="18"/>
      <c r="AH53" s="18">
        <v>175</v>
      </c>
      <c r="AI53" s="18"/>
      <c r="AJ53" s="18"/>
      <c r="AK53" s="18"/>
      <c r="AL53" s="18"/>
      <c r="AM53" s="18"/>
      <c r="AN53" s="18">
        <v>4.59</v>
      </c>
      <c r="AO53" s="14">
        <f t="shared" si="3"/>
        <v>9.8287046999999994</v>
      </c>
      <c r="AP53" s="18"/>
      <c r="AQ53" s="18"/>
      <c r="AR53" s="18"/>
      <c r="AS53" s="18"/>
      <c r="AT53" s="18">
        <v>52.9</v>
      </c>
      <c r="AU53" s="18"/>
      <c r="AV53" s="18">
        <v>423</v>
      </c>
      <c r="AW53" s="18">
        <v>36.51</v>
      </c>
      <c r="AX53" s="18"/>
      <c r="AY53" s="18"/>
      <c r="AZ53" s="18"/>
      <c r="BA53" s="18"/>
      <c r="BB53" s="18"/>
      <c r="BC53" s="18"/>
      <c r="BD53" s="18"/>
      <c r="BE53" s="18"/>
      <c r="BF53" s="18"/>
      <c r="BG53" s="18"/>
      <c r="BH53" s="18"/>
      <c r="BI53" s="18"/>
      <c r="BJ53" s="18"/>
      <c r="BK53" s="18"/>
      <c r="BL53" s="18"/>
      <c r="BM53" s="18"/>
      <c r="BN53" s="18"/>
      <c r="BO53" s="18"/>
      <c r="BP53" s="18"/>
      <c r="BQ53" s="18"/>
      <c r="BR53" s="18"/>
      <c r="BS53" s="18"/>
      <c r="BT53" s="18"/>
      <c r="BU53" s="18"/>
      <c r="BV53" s="18"/>
      <c r="BW53" s="18"/>
      <c r="BX53" s="18"/>
      <c r="BY53" s="18"/>
      <c r="BZ53" s="18"/>
      <c r="CA53" s="18"/>
      <c r="CB53" s="18"/>
      <c r="CC53" s="18"/>
      <c r="CD53" s="18"/>
      <c r="CE53" s="18"/>
      <c r="CF53" s="18"/>
      <c r="CG53" s="58" t="s">
        <v>354</v>
      </c>
      <c r="CH53" s="66" t="s">
        <v>260</v>
      </c>
      <c r="CI53" s="68"/>
      <c r="CJ53" s="68"/>
    </row>
    <row r="54" spans="1:88" x14ac:dyDescent="0.3">
      <c r="A54" s="18"/>
      <c r="B54" s="14" t="s">
        <v>326</v>
      </c>
      <c r="C54" s="18" t="s">
        <v>216</v>
      </c>
      <c r="D54" s="18" t="s">
        <v>238</v>
      </c>
      <c r="E54" s="18"/>
      <c r="F54" s="18"/>
      <c r="G54" s="18"/>
      <c r="H54" s="18"/>
      <c r="I54" s="39">
        <v>59.1</v>
      </c>
      <c r="J54" s="18"/>
      <c r="K54" s="18"/>
      <c r="L54" s="18"/>
      <c r="M54" s="18"/>
      <c r="N54" s="18"/>
      <c r="O54" s="18"/>
      <c r="P54" s="18"/>
      <c r="Q54" s="18"/>
      <c r="R54" s="18">
        <v>6.65</v>
      </c>
      <c r="S54" s="18"/>
      <c r="T54" s="18"/>
      <c r="U54" s="18"/>
      <c r="V54" s="18" t="s">
        <v>259</v>
      </c>
      <c r="W54" s="18"/>
      <c r="X54" s="18"/>
      <c r="Y54" s="37">
        <v>4741</v>
      </c>
      <c r="Z54" s="18">
        <v>936</v>
      </c>
      <c r="AA54" s="18">
        <v>34800</v>
      </c>
      <c r="AB54" s="18">
        <v>215</v>
      </c>
      <c r="AC54" s="18"/>
      <c r="AD54" s="18">
        <v>67000</v>
      </c>
      <c r="AE54" s="18"/>
      <c r="AF54" s="18"/>
      <c r="AG54" s="18"/>
      <c r="AH54" s="18">
        <v>193</v>
      </c>
      <c r="AI54" s="18">
        <v>165</v>
      </c>
      <c r="AJ54" s="18"/>
      <c r="AK54" s="18"/>
      <c r="AL54" s="18"/>
      <c r="AM54" s="18"/>
      <c r="AN54" s="18">
        <v>25.7</v>
      </c>
      <c r="AO54" s="14">
        <f t="shared" si="3"/>
        <v>55.032180999999994</v>
      </c>
      <c r="AP54" s="18"/>
      <c r="AQ54" s="18"/>
      <c r="AR54" s="18"/>
      <c r="AS54" s="18"/>
      <c r="AT54" s="18">
        <v>33.75</v>
      </c>
      <c r="AU54" s="18"/>
      <c r="AV54" s="18">
        <v>367</v>
      </c>
      <c r="AW54" s="18"/>
      <c r="AX54" s="18"/>
      <c r="AY54" s="18"/>
      <c r="AZ54" s="18"/>
      <c r="BA54" s="18"/>
      <c r="BB54" s="18"/>
      <c r="BC54" s="18"/>
      <c r="BD54" s="18"/>
      <c r="BE54" s="18"/>
      <c r="BF54" s="18"/>
      <c r="BG54" s="18"/>
      <c r="BH54" s="18"/>
      <c r="BI54" s="18"/>
      <c r="BJ54" s="18"/>
      <c r="BK54" s="18"/>
      <c r="BL54" s="18"/>
      <c r="BM54" s="18"/>
      <c r="BN54" s="18"/>
      <c r="BO54" s="18"/>
      <c r="BP54" s="18"/>
      <c r="BQ54" s="18"/>
      <c r="BR54" s="18"/>
      <c r="BS54" s="18"/>
      <c r="BT54" s="18"/>
      <c r="BU54" s="18"/>
      <c r="BV54" s="18"/>
      <c r="BW54" s="18"/>
      <c r="BX54" s="18"/>
      <c r="BY54" s="18"/>
      <c r="BZ54" s="18"/>
      <c r="CA54" s="18"/>
      <c r="CB54" s="18"/>
      <c r="CC54" s="18"/>
      <c r="CD54" s="18"/>
      <c r="CE54" s="18"/>
      <c r="CF54" s="18"/>
      <c r="CG54" s="58" t="s">
        <v>354</v>
      </c>
      <c r="CH54" s="66"/>
      <c r="CI54" s="68"/>
      <c r="CJ54" s="68"/>
    </row>
    <row r="55" spans="1:88" x14ac:dyDescent="0.3">
      <c r="A55" s="55"/>
      <c r="B55" s="54"/>
      <c r="C55" s="55"/>
      <c r="D55" s="55"/>
      <c r="E55" s="55"/>
      <c r="F55" s="55"/>
      <c r="G55" s="55"/>
      <c r="H55" s="55"/>
      <c r="I55" s="78"/>
      <c r="J55" s="55"/>
      <c r="K55" s="55"/>
      <c r="L55" s="55"/>
      <c r="M55" s="55"/>
      <c r="N55" s="55"/>
      <c r="O55" s="55"/>
      <c r="P55" s="55"/>
      <c r="Q55" s="55"/>
      <c r="R55" s="55"/>
      <c r="S55" s="55"/>
      <c r="T55" s="55"/>
      <c r="U55" s="55"/>
      <c r="V55" s="55"/>
      <c r="W55" s="55"/>
      <c r="X55" s="55"/>
      <c r="Y55" s="90"/>
      <c r="Z55" s="55"/>
      <c r="AA55" s="55"/>
      <c r="AB55" s="55"/>
      <c r="AC55" s="55"/>
      <c r="AD55" s="55"/>
      <c r="AE55" s="55"/>
      <c r="AF55" s="55"/>
      <c r="AG55" s="55"/>
      <c r="AH55" s="55"/>
      <c r="AI55" s="55"/>
      <c r="AJ55" s="55"/>
      <c r="AK55" s="55"/>
      <c r="AL55" s="55"/>
      <c r="AM55" s="55"/>
      <c r="AN55" s="55"/>
      <c r="AO55" s="54"/>
      <c r="AP55" s="55"/>
      <c r="AQ55" s="55"/>
      <c r="AR55" s="55"/>
      <c r="AS55" s="55"/>
      <c r="AT55" s="55"/>
      <c r="AU55" s="55"/>
      <c r="AV55" s="55"/>
      <c r="AW55" s="55"/>
      <c r="AX55" s="55"/>
      <c r="AY55" s="55"/>
      <c r="AZ55" s="55"/>
      <c r="BA55" s="55"/>
      <c r="BB55" s="55"/>
      <c r="BC55" s="55"/>
      <c r="BD55" s="55"/>
      <c r="BE55" s="55"/>
      <c r="BF55" s="55"/>
      <c r="BG55" s="55"/>
      <c r="BH55" s="55"/>
      <c r="BI55" s="55"/>
      <c r="BJ55" s="55"/>
      <c r="BK55" s="55"/>
      <c r="BL55" s="55"/>
      <c r="BM55" s="55"/>
      <c r="BN55" s="55"/>
      <c r="BO55" s="55"/>
      <c r="BP55" s="55"/>
      <c r="BQ55" s="55"/>
      <c r="BR55" s="55"/>
      <c r="BS55" s="55"/>
      <c r="BT55" s="55"/>
      <c r="BU55" s="55"/>
      <c r="BV55" s="55"/>
      <c r="BW55" s="55"/>
      <c r="BX55" s="55"/>
      <c r="BY55" s="55"/>
      <c r="BZ55" s="55"/>
      <c r="CA55" s="55"/>
      <c r="CB55" s="55"/>
      <c r="CC55" s="55"/>
      <c r="CD55" s="55"/>
      <c r="CE55" s="55"/>
      <c r="CF55" s="55"/>
      <c r="CG55" s="54"/>
      <c r="CH55" s="55"/>
      <c r="CI55" s="68"/>
      <c r="CJ55" s="68"/>
    </row>
    <row r="56" spans="1:88" x14ac:dyDescent="0.3">
      <c r="A56" s="36" t="s">
        <v>330</v>
      </c>
      <c r="CI56" s="68"/>
      <c r="CJ56" s="68"/>
    </row>
    <row r="57" spans="1:88" s="7" customFormat="1" x14ac:dyDescent="0.3">
      <c r="A57" s="14" t="s">
        <v>264</v>
      </c>
      <c r="B57" s="14" t="s">
        <v>285</v>
      </c>
      <c r="C57" s="18" t="s">
        <v>206</v>
      </c>
      <c r="D57" s="18" t="s">
        <v>222</v>
      </c>
      <c r="E57" s="14"/>
      <c r="F57" s="14"/>
      <c r="G57" s="14"/>
      <c r="H57" s="14"/>
      <c r="I57" s="14">
        <v>74.099999999999994</v>
      </c>
      <c r="J57" s="14"/>
      <c r="K57" s="14"/>
      <c r="L57" s="14"/>
      <c r="M57" s="18"/>
      <c r="N57" s="14"/>
      <c r="O57" s="14"/>
      <c r="P57" s="14"/>
      <c r="Q57" s="14"/>
      <c r="R57" s="18">
        <v>6</v>
      </c>
      <c r="S57" s="14"/>
      <c r="T57" s="14"/>
      <c r="U57" s="14"/>
      <c r="V57" s="18"/>
      <c r="W57" s="14"/>
      <c r="X57" s="14"/>
      <c r="Y57" s="18">
        <v>3094</v>
      </c>
      <c r="Z57" s="18">
        <v>601.4</v>
      </c>
      <c r="AA57" s="18">
        <v>26940</v>
      </c>
      <c r="AB57" s="18">
        <v>1874</v>
      </c>
      <c r="AC57" s="14"/>
      <c r="AD57" s="18">
        <v>49800</v>
      </c>
      <c r="AE57" s="18">
        <v>0.04</v>
      </c>
      <c r="AF57" s="14"/>
      <c r="AG57" s="18"/>
      <c r="AH57" s="18">
        <v>355</v>
      </c>
      <c r="AI57" s="18">
        <v>165</v>
      </c>
      <c r="AJ57" s="14"/>
      <c r="AK57" s="14"/>
      <c r="AL57" s="14"/>
      <c r="AM57" s="14"/>
      <c r="AN57" s="18">
        <v>6.64</v>
      </c>
      <c r="AO57" s="14">
        <f>AN57*2.14133</f>
        <v>14.218431199999999</v>
      </c>
      <c r="AP57" s="14"/>
      <c r="AQ57" s="14"/>
      <c r="AR57" s="14"/>
      <c r="AS57" s="14"/>
      <c r="AT57" s="18">
        <v>21.81</v>
      </c>
      <c r="AU57" s="14"/>
      <c r="AV57" s="18">
        <v>160.30000000000001</v>
      </c>
      <c r="AW57" s="18">
        <v>6.415</v>
      </c>
      <c r="AX57" s="14"/>
      <c r="AY57" s="14"/>
      <c r="AZ57" s="14"/>
      <c r="BA57" s="14"/>
      <c r="BB57" s="14"/>
      <c r="BC57" s="14"/>
      <c r="BD57" s="14"/>
      <c r="BE57" s="18"/>
      <c r="BF57" s="18"/>
      <c r="BG57" s="14"/>
      <c r="BH57" s="14"/>
      <c r="BI57" s="14"/>
      <c r="BJ57" s="18"/>
      <c r="BK57" s="14"/>
      <c r="BL57" s="14"/>
      <c r="BM57" s="14"/>
      <c r="BN57" s="14"/>
      <c r="BO57" s="14"/>
      <c r="BP57" s="14"/>
      <c r="BQ57" s="14"/>
      <c r="BR57" s="14"/>
      <c r="BS57" s="14"/>
      <c r="BT57" s="14"/>
      <c r="BU57" s="14"/>
      <c r="BV57" s="14"/>
      <c r="BW57" s="14"/>
      <c r="BX57" s="14"/>
      <c r="BY57" s="14"/>
      <c r="BZ57" s="14"/>
      <c r="CA57" s="14"/>
      <c r="CB57" s="14"/>
      <c r="CC57" s="14"/>
      <c r="CD57" s="14"/>
      <c r="CE57" s="14"/>
      <c r="CF57" s="14"/>
      <c r="CG57" s="58" t="s">
        <v>354</v>
      </c>
      <c r="CH57" s="66" t="s">
        <v>260</v>
      </c>
      <c r="CI57" s="68"/>
      <c r="CJ57" s="68"/>
    </row>
    <row r="58" spans="1:88" s="7" customFormat="1" x14ac:dyDescent="0.3">
      <c r="A58" s="15"/>
      <c r="B58" s="14" t="s">
        <v>289</v>
      </c>
      <c r="C58" s="18" t="s">
        <v>206</v>
      </c>
      <c r="D58" s="18" t="s">
        <v>223</v>
      </c>
      <c r="E58" s="14"/>
      <c r="F58" s="14"/>
      <c r="G58" s="14"/>
      <c r="H58" s="14"/>
      <c r="I58" s="14">
        <v>74.099999999999994</v>
      </c>
      <c r="J58" s="14"/>
      <c r="K58" s="14"/>
      <c r="L58" s="14"/>
      <c r="M58" s="18"/>
      <c r="N58" s="14"/>
      <c r="O58" s="14"/>
      <c r="P58" s="14"/>
      <c r="Q58" s="14"/>
      <c r="R58" s="18"/>
      <c r="S58" s="14"/>
      <c r="T58" s="14"/>
      <c r="U58" s="14"/>
      <c r="V58" s="18"/>
      <c r="W58" s="14"/>
      <c r="X58" s="14"/>
      <c r="Y58" s="18">
        <v>3018</v>
      </c>
      <c r="Z58" s="18">
        <v>633.20000000000005</v>
      </c>
      <c r="AA58" s="18">
        <v>26459.69</v>
      </c>
      <c r="AB58" s="18">
        <v>1498</v>
      </c>
      <c r="AC58" s="14"/>
      <c r="AD58" s="18"/>
      <c r="AE58" s="18"/>
      <c r="AF58" s="14"/>
      <c r="AG58" s="18"/>
      <c r="AH58" s="18"/>
      <c r="AI58" s="18"/>
      <c r="AJ58" s="14"/>
      <c r="AK58" s="14"/>
      <c r="AL58" s="14"/>
      <c r="AM58" s="14"/>
      <c r="AN58" s="18"/>
      <c r="AO58" s="14">
        <f>AN58*2.14133</f>
        <v>0</v>
      </c>
      <c r="AP58" s="14"/>
      <c r="AQ58" s="14"/>
      <c r="AR58" s="14"/>
      <c r="AS58" s="14"/>
      <c r="AT58" s="18">
        <v>38.700000000000003</v>
      </c>
      <c r="AU58" s="14"/>
      <c r="AV58" s="18">
        <v>172.62</v>
      </c>
      <c r="AW58" s="18">
        <v>6.26</v>
      </c>
      <c r="AX58" s="14"/>
      <c r="AY58" s="14"/>
      <c r="AZ58" s="14"/>
      <c r="BA58" s="14"/>
      <c r="BB58" s="14"/>
      <c r="BC58" s="14"/>
      <c r="BD58" s="14"/>
      <c r="BE58" s="18"/>
      <c r="BF58" s="18"/>
      <c r="BG58" s="14"/>
      <c r="BH58" s="14"/>
      <c r="BI58" s="14"/>
      <c r="BJ58" s="18"/>
      <c r="BK58" s="14"/>
      <c r="BL58" s="14"/>
      <c r="BM58" s="14"/>
      <c r="BN58" s="14"/>
      <c r="BO58" s="14"/>
      <c r="BP58" s="14"/>
      <c r="BQ58" s="14"/>
      <c r="BR58" s="14"/>
      <c r="BS58" s="14"/>
      <c r="BT58" s="14"/>
      <c r="BU58" s="14"/>
      <c r="BV58" s="14"/>
      <c r="BW58" s="14"/>
      <c r="BX58" s="14"/>
      <c r="BY58" s="14"/>
      <c r="BZ58" s="14"/>
      <c r="CA58" s="14"/>
      <c r="CB58" s="14"/>
      <c r="CC58" s="14"/>
      <c r="CD58" s="14"/>
      <c r="CE58" s="14"/>
      <c r="CF58" s="14"/>
      <c r="CG58" s="58" t="s">
        <v>354</v>
      </c>
      <c r="CH58" s="66" t="s">
        <v>261</v>
      </c>
      <c r="CI58" s="68"/>
      <c r="CJ58" s="68"/>
    </row>
    <row r="59" spans="1:88" s="7" customFormat="1" x14ac:dyDescent="0.3">
      <c r="A59" s="15"/>
      <c r="B59" s="14" t="s">
        <v>292</v>
      </c>
      <c r="C59" s="18" t="s">
        <v>206</v>
      </c>
      <c r="D59" s="18" t="s">
        <v>224</v>
      </c>
      <c r="E59" s="14"/>
      <c r="F59" s="14"/>
      <c r="G59" s="14"/>
      <c r="H59" s="14"/>
      <c r="I59" s="14">
        <v>74.099999999999994</v>
      </c>
      <c r="J59" s="14"/>
      <c r="K59" s="14"/>
      <c r="L59" s="14"/>
      <c r="M59" s="18"/>
      <c r="N59" s="14"/>
      <c r="O59" s="14"/>
      <c r="P59" s="14"/>
      <c r="Q59" s="14"/>
      <c r="R59" s="18"/>
      <c r="S59" s="14"/>
      <c r="T59" s="14"/>
      <c r="U59" s="14"/>
      <c r="V59" s="18"/>
      <c r="W59" s="14"/>
      <c r="X59" s="14"/>
      <c r="Y59" s="18">
        <v>1700.76</v>
      </c>
      <c r="Z59" s="18">
        <v>461.4</v>
      </c>
      <c r="AA59" s="18">
        <v>17067.689999999999</v>
      </c>
      <c r="AB59" s="18">
        <v>813.2</v>
      </c>
      <c r="AC59" s="14"/>
      <c r="AD59" s="18"/>
      <c r="AE59" s="18"/>
      <c r="AF59" s="14"/>
      <c r="AG59" s="18"/>
      <c r="AH59" s="18"/>
      <c r="AI59" s="18"/>
      <c r="AJ59" s="14"/>
      <c r="AK59" s="14"/>
      <c r="AL59" s="14"/>
      <c r="AM59" s="14"/>
      <c r="AN59" s="18"/>
      <c r="AO59" s="14">
        <f>AN59*2.14133</f>
        <v>0</v>
      </c>
      <c r="AP59" s="14"/>
      <c r="AQ59" s="14"/>
      <c r="AR59" s="14"/>
      <c r="AS59" s="14"/>
      <c r="AT59" s="18">
        <v>28.34</v>
      </c>
      <c r="AU59" s="14"/>
      <c r="AV59" s="18">
        <v>972.2</v>
      </c>
      <c r="AW59" s="18">
        <v>9.6649999999999991</v>
      </c>
      <c r="AX59" s="14"/>
      <c r="AY59" s="14"/>
      <c r="AZ59" s="14"/>
      <c r="BA59" s="14"/>
      <c r="BB59" s="14"/>
      <c r="BC59" s="14"/>
      <c r="BD59" s="14"/>
      <c r="BE59" s="18"/>
      <c r="BF59" s="18"/>
      <c r="BG59" s="14"/>
      <c r="BH59" s="14"/>
      <c r="BI59" s="14"/>
      <c r="BJ59" s="18"/>
      <c r="BK59" s="14"/>
      <c r="BL59" s="14"/>
      <c r="BM59" s="14"/>
      <c r="BN59" s="14"/>
      <c r="BO59" s="14"/>
      <c r="BP59" s="14"/>
      <c r="BQ59" s="14"/>
      <c r="BR59" s="14"/>
      <c r="BS59" s="14"/>
      <c r="BT59" s="14"/>
      <c r="BU59" s="14"/>
      <c r="BV59" s="14"/>
      <c r="BW59" s="14"/>
      <c r="BX59" s="14"/>
      <c r="BY59" s="14"/>
      <c r="BZ59" s="14"/>
      <c r="CA59" s="14"/>
      <c r="CB59" s="14"/>
      <c r="CC59" s="14"/>
      <c r="CD59" s="14"/>
      <c r="CE59" s="14"/>
      <c r="CF59" s="14"/>
      <c r="CG59" s="58" t="s">
        <v>354</v>
      </c>
      <c r="CH59" s="66" t="s">
        <v>261</v>
      </c>
      <c r="CI59" s="68"/>
      <c r="CJ59" s="68"/>
    </row>
    <row r="60" spans="1:88" s="7" customFormat="1" x14ac:dyDescent="0.3">
      <c r="A60" s="15"/>
      <c r="B60" s="14" t="s">
        <v>293</v>
      </c>
      <c r="C60" s="18" t="s">
        <v>206</v>
      </c>
      <c r="D60" s="18"/>
      <c r="E60" s="14"/>
      <c r="F60" s="14"/>
      <c r="G60" s="14"/>
      <c r="H60" s="14"/>
      <c r="I60" s="14">
        <v>74.099999999999994</v>
      </c>
      <c r="J60" s="14"/>
      <c r="K60" s="14"/>
      <c r="L60" s="14"/>
      <c r="M60" s="18"/>
      <c r="N60" s="14"/>
      <c r="O60" s="14"/>
      <c r="P60" s="14"/>
      <c r="Q60" s="14"/>
      <c r="R60" s="18">
        <v>6.7</v>
      </c>
      <c r="S60" s="14"/>
      <c r="T60" s="14"/>
      <c r="U60" s="14"/>
      <c r="V60" s="18">
        <v>78101</v>
      </c>
      <c r="W60" s="14"/>
      <c r="X60" s="14"/>
      <c r="Y60" s="18">
        <v>3580</v>
      </c>
      <c r="Z60" s="18">
        <v>533</v>
      </c>
      <c r="AA60" s="18">
        <v>23800</v>
      </c>
      <c r="AB60" s="18">
        <v>1600</v>
      </c>
      <c r="AC60" s="14"/>
      <c r="AD60" s="18">
        <v>48000</v>
      </c>
      <c r="AE60" s="18"/>
      <c r="AF60" s="14"/>
      <c r="AG60" s="18"/>
      <c r="AH60" s="18">
        <v>360</v>
      </c>
      <c r="AI60" s="18">
        <v>15</v>
      </c>
      <c r="AJ60" s="14"/>
      <c r="AK60" s="14"/>
      <c r="AL60" s="14"/>
      <c r="AM60" s="14"/>
      <c r="AN60" s="18"/>
      <c r="AO60" s="14">
        <f>AN60*2.14133</f>
        <v>0</v>
      </c>
      <c r="AP60" s="14"/>
      <c r="AQ60" s="14"/>
      <c r="AR60" s="14"/>
      <c r="AS60" s="14"/>
      <c r="AT60" s="18">
        <v>29.2</v>
      </c>
      <c r="AU60" s="14"/>
      <c r="AV60" s="18">
        <v>163</v>
      </c>
      <c r="AW60" s="18">
        <v>6.7</v>
      </c>
      <c r="AX60" s="14"/>
      <c r="AY60" s="14"/>
      <c r="AZ60" s="14"/>
      <c r="BA60" s="14"/>
      <c r="BB60" s="14"/>
      <c r="BC60" s="14"/>
      <c r="BD60" s="14"/>
      <c r="BE60" s="18"/>
      <c r="BF60" s="18"/>
      <c r="BG60" s="14"/>
      <c r="BH60" s="14"/>
      <c r="BI60" s="14"/>
      <c r="BJ60" s="18"/>
      <c r="BK60" s="14"/>
      <c r="BL60" s="14"/>
      <c r="BM60" s="14"/>
      <c r="BN60" s="14"/>
      <c r="BO60" s="14"/>
      <c r="BP60" s="14"/>
      <c r="BQ60" s="14"/>
      <c r="BR60" s="14"/>
      <c r="BS60" s="14"/>
      <c r="BT60" s="14"/>
      <c r="BU60" s="14"/>
      <c r="BV60" s="14"/>
      <c r="BW60" s="14"/>
      <c r="BX60" s="14"/>
      <c r="BY60" s="14"/>
      <c r="BZ60" s="14"/>
      <c r="CA60" s="14"/>
      <c r="CB60" s="14"/>
      <c r="CC60" s="14"/>
      <c r="CD60" s="14"/>
      <c r="CE60" s="14"/>
      <c r="CF60" s="14"/>
      <c r="CG60" s="58" t="s">
        <v>354</v>
      </c>
      <c r="CH60" s="66"/>
      <c r="CI60" s="68"/>
      <c r="CJ60" s="68"/>
    </row>
    <row r="61" spans="1:88" s="7" customFormat="1" x14ac:dyDescent="0.3">
      <c r="A61" s="14" t="s">
        <v>265</v>
      </c>
      <c r="B61" s="14" t="s">
        <v>286</v>
      </c>
      <c r="C61" s="18" t="s">
        <v>207</v>
      </c>
      <c r="D61" s="18" t="s">
        <v>224</v>
      </c>
      <c r="E61" s="14"/>
      <c r="F61" s="14"/>
      <c r="G61" s="14"/>
      <c r="H61" s="14"/>
      <c r="I61" s="14">
        <v>87</v>
      </c>
      <c r="J61" s="14"/>
      <c r="K61" s="14"/>
      <c r="L61" s="14"/>
      <c r="M61" s="18"/>
      <c r="N61" s="14"/>
      <c r="O61" s="14"/>
      <c r="P61" s="14"/>
      <c r="Q61" s="14"/>
      <c r="R61" s="18">
        <v>6.2</v>
      </c>
      <c r="S61" s="14"/>
      <c r="T61" s="14"/>
      <c r="U61" s="14"/>
      <c r="V61" s="18"/>
      <c r="W61" s="14"/>
      <c r="X61" s="14"/>
      <c r="Y61" s="18">
        <v>1588</v>
      </c>
      <c r="Z61" s="18">
        <v>420</v>
      </c>
      <c r="AA61" s="18">
        <v>16650</v>
      </c>
      <c r="AB61" s="18">
        <v>952.9</v>
      </c>
      <c r="AC61" s="14"/>
      <c r="AD61" s="18">
        <v>30500</v>
      </c>
      <c r="AE61" s="18">
        <v>0.75</v>
      </c>
      <c r="AF61" s="14"/>
      <c r="AG61" s="18"/>
      <c r="AH61" s="18">
        <v>460</v>
      </c>
      <c r="AI61" s="18">
        <v>175</v>
      </c>
      <c r="AJ61" s="14"/>
      <c r="AK61" s="14"/>
      <c r="AL61" s="14"/>
      <c r="AM61" s="14"/>
      <c r="AN61" s="18">
        <v>13.4</v>
      </c>
      <c r="AO61" s="14">
        <f>AN61*2.14133</f>
        <v>28.693822000000001</v>
      </c>
      <c r="AP61" s="14"/>
      <c r="AQ61" s="14"/>
      <c r="AR61" s="14"/>
      <c r="AS61" s="14"/>
      <c r="AT61" s="18">
        <v>15</v>
      </c>
      <c r="AU61" s="14"/>
      <c r="AV61" s="18">
        <v>86.69</v>
      </c>
      <c r="AW61" s="18">
        <v>6.1</v>
      </c>
      <c r="AX61" s="14"/>
      <c r="AY61" s="14"/>
      <c r="AZ61" s="14"/>
      <c r="BA61" s="14"/>
      <c r="BB61" s="14"/>
      <c r="BC61" s="14"/>
      <c r="BD61" s="14"/>
      <c r="BE61" s="18"/>
      <c r="BF61" s="18"/>
      <c r="BG61" s="14"/>
      <c r="BH61" s="14"/>
      <c r="BI61" s="14"/>
      <c r="BJ61" s="18"/>
      <c r="BK61" s="14"/>
      <c r="BL61" s="14"/>
      <c r="BM61" s="14"/>
      <c r="BN61" s="14"/>
      <c r="BO61" s="14"/>
      <c r="BP61" s="14"/>
      <c r="BQ61" s="14"/>
      <c r="BR61" s="14"/>
      <c r="BS61" s="14"/>
      <c r="BT61" s="14"/>
      <c r="BU61" s="14"/>
      <c r="BV61" s="14"/>
      <c r="BW61" s="14"/>
      <c r="BX61" s="14"/>
      <c r="BY61" s="14"/>
      <c r="BZ61" s="14"/>
      <c r="CA61" s="14"/>
      <c r="CB61" s="14"/>
      <c r="CC61" s="14"/>
      <c r="CD61" s="14"/>
      <c r="CE61" s="14"/>
      <c r="CF61" s="14"/>
      <c r="CG61" s="58" t="s">
        <v>354</v>
      </c>
      <c r="CH61" s="66" t="s">
        <v>260</v>
      </c>
      <c r="CI61" s="68"/>
      <c r="CJ61" s="68"/>
    </row>
  </sheetData>
  <mergeCells count="18">
    <mergeCell ref="AP4:BK4"/>
    <mergeCell ref="BL4:BN4"/>
    <mergeCell ref="A3:G4"/>
    <mergeCell ref="H3:Q4"/>
    <mergeCell ref="R3:CB3"/>
    <mergeCell ref="CG3:CG5"/>
    <mergeCell ref="CH3:CH5"/>
    <mergeCell ref="R4:R5"/>
    <mergeCell ref="S4:S5"/>
    <mergeCell ref="T4:T5"/>
    <mergeCell ref="U4:U5"/>
    <mergeCell ref="V4:V5"/>
    <mergeCell ref="BO4:BV4"/>
    <mergeCell ref="BW4:CF4"/>
    <mergeCell ref="W4:W5"/>
    <mergeCell ref="X4:X5"/>
    <mergeCell ref="Y4:AC4"/>
    <mergeCell ref="AD4:AM4"/>
  </mergeCells>
  <pageMargins left="0.7" right="0.7" top="0.75" bottom="0.75" header="0.3" footer="0.3"/>
  <pageSetup paperSize="9" orientation="portrait" verticalDpi="90"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CE4EA262-352E-4946-B5AC-AC23C9FF3735}">
          <x14:formula1>
            <xm:f>Munka1!$A$5:$A$7</xm:f>
          </x14:formula1>
          <xm:sqref>I38:I42 H8:I17 H30:I37 H57:I61 I23:I25 I18:I20</xm:sqref>
        </x14:dataValidation>
        <x14:dataValidation type="list" allowBlank="1" showInputMessage="1" showErrorMessage="1" xr:uid="{B42BAA7E-CAD7-4022-9123-6E4F268195A1}">
          <x14:formula1>
            <xm:f>Munka3!$A$1:$A$4</xm:f>
          </x14:formula1>
          <xm:sqref>D57:D61 D8:D17 D30:D37</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1CC355-72C3-45E5-A2DA-3F43777CC726}">
  <dimension ref="A1:AB30"/>
  <sheetViews>
    <sheetView topLeftCell="O1" zoomScale="67" workbookViewId="0">
      <selection activeCell="AB18" sqref="AB18"/>
    </sheetView>
  </sheetViews>
  <sheetFormatPr defaultRowHeight="14.4" x14ac:dyDescent="0.3"/>
  <cols>
    <col min="1" max="1" width="14.33203125" style="11" customWidth="1"/>
    <col min="2" max="2" width="20.6640625" style="11" customWidth="1"/>
    <col min="3" max="3" width="12.6640625" style="11" customWidth="1"/>
    <col min="4" max="27" width="8.88671875" style="11"/>
    <col min="28" max="28" width="35.88671875" style="11" customWidth="1"/>
    <col min="29" max="16384" width="8.88671875" style="11"/>
  </cols>
  <sheetData>
    <row r="1" spans="1:28" ht="18" x14ac:dyDescent="0.35">
      <c r="A1" s="6" t="s">
        <v>362</v>
      </c>
    </row>
    <row r="2" spans="1:28" ht="57.6" x14ac:dyDescent="0.3">
      <c r="A2" s="24" t="s">
        <v>1</v>
      </c>
      <c r="B2" s="24" t="s">
        <v>41</v>
      </c>
      <c r="C2" s="24" t="s">
        <v>42</v>
      </c>
      <c r="D2" s="91" t="s">
        <v>363</v>
      </c>
      <c r="E2" s="24" t="s">
        <v>364</v>
      </c>
      <c r="F2" s="24" t="s">
        <v>43</v>
      </c>
      <c r="G2" s="24" t="s">
        <v>113</v>
      </c>
      <c r="H2" s="24" t="s">
        <v>45</v>
      </c>
      <c r="I2" s="24" t="s">
        <v>46</v>
      </c>
      <c r="J2" s="271" t="s">
        <v>365</v>
      </c>
      <c r="K2" s="272"/>
      <c r="L2" s="272"/>
      <c r="M2" s="272"/>
      <c r="N2" s="272"/>
      <c r="O2" s="272"/>
      <c r="P2" s="272"/>
      <c r="Q2" s="272"/>
      <c r="R2" s="272"/>
      <c r="S2" s="273"/>
      <c r="T2" s="274" t="s">
        <v>366</v>
      </c>
      <c r="U2" s="274"/>
      <c r="V2" s="274"/>
      <c r="W2" s="274"/>
      <c r="X2" s="274"/>
      <c r="Y2" s="274"/>
      <c r="Z2" s="274"/>
      <c r="AA2" s="274"/>
      <c r="AB2" s="275" t="s">
        <v>21</v>
      </c>
    </row>
    <row r="3" spans="1:28" ht="43.2" x14ac:dyDescent="0.3">
      <c r="A3" s="92"/>
      <c r="B3" s="92"/>
      <c r="C3" s="92"/>
      <c r="D3" s="92"/>
      <c r="E3" s="92"/>
      <c r="F3" s="92"/>
      <c r="G3" s="92"/>
      <c r="H3" s="92"/>
      <c r="I3" s="92"/>
      <c r="J3" s="93" t="s">
        <v>367</v>
      </c>
      <c r="K3" s="94" t="s">
        <v>95</v>
      </c>
      <c r="L3" s="94" t="s">
        <v>96</v>
      </c>
      <c r="M3" s="94" t="s">
        <v>97</v>
      </c>
      <c r="N3" s="94" t="s">
        <v>98</v>
      </c>
      <c r="O3" s="94" t="s">
        <v>99</v>
      </c>
      <c r="P3" s="94" t="s">
        <v>100</v>
      </c>
      <c r="Q3" s="30" t="s">
        <v>101</v>
      </c>
      <c r="R3" s="30" t="s">
        <v>102</v>
      </c>
      <c r="S3" s="95" t="s">
        <v>368</v>
      </c>
      <c r="T3" s="30" t="s">
        <v>95</v>
      </c>
      <c r="U3" s="30" t="s">
        <v>96</v>
      </c>
      <c r="V3" s="30" t="s">
        <v>97</v>
      </c>
      <c r="W3" s="30" t="s">
        <v>98</v>
      </c>
      <c r="X3" s="30" t="s">
        <v>99</v>
      </c>
      <c r="Y3" s="30" t="s">
        <v>369</v>
      </c>
      <c r="Z3" s="30" t="s">
        <v>101</v>
      </c>
      <c r="AA3" s="94" t="s">
        <v>102</v>
      </c>
      <c r="AB3" s="276"/>
    </row>
    <row r="4" spans="1:28" ht="16.2" customHeight="1" x14ac:dyDescent="0.3">
      <c r="A4" s="96" t="s">
        <v>190</v>
      </c>
      <c r="B4" s="97" t="s">
        <v>191</v>
      </c>
      <c r="C4" s="16"/>
      <c r="D4" s="118" t="s">
        <v>374</v>
      </c>
      <c r="E4" s="17"/>
      <c r="F4" s="17"/>
      <c r="G4" s="16"/>
      <c r="H4" s="98"/>
      <c r="I4" s="99"/>
      <c r="J4" s="100"/>
      <c r="K4" s="100"/>
      <c r="L4" s="100"/>
      <c r="M4" s="100"/>
      <c r="N4" s="100"/>
      <c r="O4" s="100"/>
      <c r="P4" s="100"/>
      <c r="Q4" s="100"/>
      <c r="R4" s="100"/>
      <c r="S4" s="18"/>
      <c r="T4" s="18">
        <v>0.191</v>
      </c>
      <c r="U4" s="18"/>
      <c r="V4" s="18"/>
      <c r="W4" s="18">
        <v>1.4999999999999999E-2</v>
      </c>
      <c r="X4" s="18">
        <v>0.76</v>
      </c>
      <c r="Y4" s="18">
        <v>0</v>
      </c>
      <c r="Z4" s="18"/>
      <c r="AA4" s="18"/>
      <c r="AB4" s="120" t="s">
        <v>353</v>
      </c>
    </row>
    <row r="5" spans="1:28" x14ac:dyDescent="0.3">
      <c r="A5" s="96" t="s">
        <v>190</v>
      </c>
      <c r="B5" s="97" t="s">
        <v>192</v>
      </c>
      <c r="C5" s="57"/>
      <c r="D5" s="118" t="s">
        <v>374</v>
      </c>
      <c r="E5" s="14"/>
      <c r="F5" s="14"/>
      <c r="G5" s="57"/>
      <c r="H5" s="98"/>
      <c r="I5" s="99"/>
      <c r="J5" s="101"/>
      <c r="K5" s="15"/>
      <c r="L5" s="102"/>
      <c r="M5" s="101"/>
      <c r="N5" s="101"/>
      <c r="O5" s="101"/>
      <c r="P5" s="101"/>
      <c r="Q5" s="101"/>
      <c r="R5" s="101"/>
      <c r="S5" s="18"/>
      <c r="T5" s="18">
        <v>0.11</v>
      </c>
      <c r="U5" s="18"/>
      <c r="V5" s="18"/>
      <c r="W5" s="18">
        <v>1.7999999999999999E-2</v>
      </c>
      <c r="X5" s="18">
        <v>0.87</v>
      </c>
      <c r="Y5" s="18">
        <v>0</v>
      </c>
      <c r="Z5" s="18"/>
      <c r="AA5" s="18"/>
      <c r="AB5" s="120" t="s">
        <v>353</v>
      </c>
    </row>
    <row r="6" spans="1:28" x14ac:dyDescent="0.3">
      <c r="A6" s="96" t="s">
        <v>190</v>
      </c>
      <c r="B6" s="97" t="s">
        <v>311</v>
      </c>
      <c r="C6" s="103"/>
      <c r="D6" s="118" t="s">
        <v>374</v>
      </c>
      <c r="E6" s="96"/>
      <c r="F6" s="14"/>
      <c r="G6" s="57"/>
      <c r="H6" s="104"/>
      <c r="I6" s="14"/>
      <c r="J6" s="105"/>
      <c r="K6" s="106"/>
      <c r="L6" s="106"/>
      <c r="M6" s="106"/>
      <c r="N6" s="106"/>
      <c r="O6" s="106"/>
      <c r="P6" s="106"/>
      <c r="Q6" s="106"/>
      <c r="R6" s="101"/>
      <c r="S6" s="18"/>
      <c r="T6" s="18">
        <v>0.2</v>
      </c>
      <c r="U6" s="18"/>
      <c r="V6" s="18"/>
      <c r="W6" s="18">
        <v>1.4999999999999999E-2</v>
      </c>
      <c r="X6" s="18">
        <v>0.75</v>
      </c>
      <c r="Y6" s="18">
        <v>3.3000000000000002E-2</v>
      </c>
      <c r="Z6" s="18"/>
      <c r="AA6" s="18"/>
      <c r="AB6" s="120" t="s">
        <v>353</v>
      </c>
    </row>
    <row r="7" spans="1:28" x14ac:dyDescent="0.3">
      <c r="A7" s="96" t="s">
        <v>190</v>
      </c>
      <c r="B7" s="97" t="s">
        <v>315</v>
      </c>
      <c r="C7" s="103"/>
      <c r="D7" s="118" t="s">
        <v>374</v>
      </c>
      <c r="E7" s="96"/>
      <c r="F7" s="14"/>
      <c r="G7" s="57"/>
      <c r="H7" s="104"/>
      <c r="I7" s="14"/>
      <c r="J7" s="105"/>
      <c r="K7" s="106"/>
      <c r="L7" s="106"/>
      <c r="M7" s="106"/>
      <c r="N7" s="106"/>
      <c r="O7" s="106"/>
      <c r="P7" s="106"/>
      <c r="Q7" s="106"/>
      <c r="R7" s="101"/>
      <c r="S7" s="18"/>
      <c r="T7" s="18">
        <v>0.2</v>
      </c>
      <c r="U7" s="18"/>
      <c r="V7" s="18"/>
      <c r="W7" s="18">
        <v>1.4999999999999999E-2</v>
      </c>
      <c r="X7" s="18">
        <v>0.75</v>
      </c>
      <c r="Y7" s="18">
        <v>3.3000000000000002E-2</v>
      </c>
      <c r="Z7" s="18"/>
      <c r="AA7" s="18"/>
      <c r="AB7" s="120" t="s">
        <v>353</v>
      </c>
    </row>
    <row r="8" spans="1:28" x14ac:dyDescent="0.3">
      <c r="A8" s="96" t="s">
        <v>262</v>
      </c>
      <c r="B8" s="97" t="s">
        <v>281</v>
      </c>
      <c r="C8" s="103"/>
      <c r="D8" s="118" t="s">
        <v>373</v>
      </c>
      <c r="E8" s="96"/>
      <c r="F8" s="14"/>
      <c r="G8" s="57"/>
      <c r="H8" s="104"/>
      <c r="I8" s="14"/>
      <c r="J8" s="105"/>
      <c r="K8" s="106"/>
      <c r="L8" s="106"/>
      <c r="M8" s="106"/>
      <c r="N8" s="106"/>
      <c r="O8" s="106"/>
      <c r="P8" s="106"/>
      <c r="Q8" s="106"/>
      <c r="R8" s="101"/>
      <c r="S8" s="18"/>
      <c r="T8" s="18">
        <v>3.2000000000000001E-2</v>
      </c>
      <c r="U8" s="18"/>
      <c r="V8" s="18"/>
      <c r="W8" s="18">
        <v>4.2999999999999997E-2</v>
      </c>
      <c r="X8" s="18">
        <v>0.9</v>
      </c>
      <c r="Y8" s="18">
        <v>0</v>
      </c>
      <c r="Z8" s="18"/>
      <c r="AA8" s="18"/>
      <c r="AB8" s="58" t="s">
        <v>354</v>
      </c>
    </row>
    <row r="9" spans="1:28" x14ac:dyDescent="0.3">
      <c r="A9" s="96" t="s">
        <v>370</v>
      </c>
      <c r="B9" s="97" t="s">
        <v>376</v>
      </c>
      <c r="C9" s="103"/>
      <c r="D9" s="118" t="s">
        <v>372</v>
      </c>
      <c r="E9" s="96"/>
      <c r="F9" s="14"/>
      <c r="G9" s="57"/>
      <c r="H9" s="104"/>
      <c r="I9" s="14"/>
      <c r="J9" s="105"/>
      <c r="K9" s="106"/>
      <c r="L9" s="106"/>
      <c r="M9" s="106"/>
      <c r="N9" s="106"/>
      <c r="O9" s="106"/>
      <c r="P9" s="106"/>
      <c r="Q9" s="106"/>
      <c r="R9" s="101"/>
      <c r="S9" s="18"/>
      <c r="T9" s="18">
        <v>0.56999999999999995</v>
      </c>
      <c r="U9" s="18"/>
      <c r="V9" s="18"/>
      <c r="W9" s="18">
        <v>5.0000000000000001E-3</v>
      </c>
      <c r="X9" s="18">
        <v>0.4</v>
      </c>
      <c r="Y9" s="18">
        <v>2.5000000000000001E-2</v>
      </c>
      <c r="Z9" s="18"/>
      <c r="AA9" s="18"/>
      <c r="AB9" s="58" t="s">
        <v>354</v>
      </c>
    </row>
    <row r="10" spans="1:28" x14ac:dyDescent="0.3">
      <c r="A10" s="96" t="s">
        <v>375</v>
      </c>
      <c r="B10" s="107" t="s">
        <v>377</v>
      </c>
      <c r="C10" s="17"/>
      <c r="D10" s="107" t="s">
        <v>371</v>
      </c>
      <c r="E10" s="96"/>
      <c r="F10" s="14"/>
      <c r="G10" s="57"/>
      <c r="H10" s="104"/>
      <c r="I10" s="14"/>
      <c r="J10" s="105"/>
      <c r="K10" s="106"/>
      <c r="L10" s="106"/>
      <c r="M10" s="106"/>
      <c r="N10" s="106"/>
      <c r="O10" s="106"/>
      <c r="P10" s="106"/>
      <c r="Q10" s="106"/>
      <c r="R10" s="101"/>
      <c r="S10" s="18"/>
      <c r="T10" s="18">
        <v>7.1999999999999995E-2</v>
      </c>
      <c r="U10" s="18"/>
      <c r="V10" s="18"/>
      <c r="W10" s="18">
        <v>0.27800000000000002</v>
      </c>
      <c r="X10" s="121">
        <v>0.63400000000000001</v>
      </c>
      <c r="Y10" s="18">
        <v>1.7999999999999999E-2</v>
      </c>
      <c r="Z10" s="18"/>
      <c r="AA10" s="18"/>
      <c r="AB10" s="58" t="s">
        <v>354</v>
      </c>
    </row>
    <row r="11" spans="1:28" x14ac:dyDescent="0.3">
      <c r="A11" s="96" t="s">
        <v>375</v>
      </c>
      <c r="B11" s="107" t="s">
        <v>378</v>
      </c>
      <c r="C11" s="103"/>
      <c r="D11" s="107" t="s">
        <v>371</v>
      </c>
      <c r="E11" s="96"/>
      <c r="F11" s="14"/>
      <c r="G11" s="57"/>
      <c r="H11" s="104"/>
      <c r="I11" s="14"/>
      <c r="J11" s="105"/>
      <c r="K11" s="106"/>
      <c r="L11" s="106"/>
      <c r="M11" s="106"/>
      <c r="N11" s="106"/>
      <c r="O11" s="106"/>
      <c r="P11" s="106"/>
      <c r="Q11" s="106"/>
      <c r="R11" s="101"/>
      <c r="S11" s="18"/>
      <c r="T11" s="18">
        <v>9.5000000000000001E-2</v>
      </c>
      <c r="U11" s="18"/>
      <c r="V11" s="18"/>
      <c r="W11" s="18">
        <v>0.18</v>
      </c>
      <c r="X11" s="122">
        <v>0.71499999999999997</v>
      </c>
      <c r="Y11" s="122">
        <v>8.9999999999999993E-3</v>
      </c>
      <c r="Z11" s="18"/>
      <c r="AA11" s="18"/>
      <c r="AB11" s="58" t="s">
        <v>354</v>
      </c>
    </row>
    <row r="12" spans="1:28" x14ac:dyDescent="0.3">
      <c r="A12" s="96" t="s">
        <v>375</v>
      </c>
      <c r="B12" s="107" t="s">
        <v>379</v>
      </c>
      <c r="C12" s="103"/>
      <c r="D12" s="107" t="s">
        <v>371</v>
      </c>
      <c r="E12" s="96"/>
      <c r="F12" s="14"/>
      <c r="G12" s="57"/>
      <c r="H12" s="104"/>
      <c r="I12" s="14"/>
      <c r="J12" s="105"/>
      <c r="K12" s="106"/>
      <c r="L12" s="106"/>
      <c r="M12" s="106"/>
      <c r="N12" s="106"/>
      <c r="O12" s="106"/>
      <c r="P12" s="106"/>
      <c r="Q12" s="106"/>
      <c r="R12" s="101"/>
      <c r="S12" s="18"/>
      <c r="T12" s="18">
        <v>0.23</v>
      </c>
      <c r="U12" s="18"/>
      <c r="V12" s="18"/>
      <c r="W12" s="18">
        <v>0.28599999999999998</v>
      </c>
      <c r="X12" s="122">
        <v>0.31</v>
      </c>
      <c r="Y12" s="122">
        <v>3.7999999999999999E-2</v>
      </c>
      <c r="Z12" s="18"/>
      <c r="AA12" s="18"/>
      <c r="AB12" s="58" t="s">
        <v>354</v>
      </c>
    </row>
    <row r="13" spans="1:28" x14ac:dyDescent="0.3">
      <c r="A13" s="19"/>
      <c r="B13" s="108"/>
      <c r="C13" s="109"/>
      <c r="D13" s="109"/>
      <c r="E13" s="110"/>
      <c r="F13" s="111"/>
      <c r="G13" s="112"/>
      <c r="H13" s="113"/>
      <c r="I13" s="111"/>
      <c r="J13" s="114"/>
      <c r="K13" s="115"/>
      <c r="L13" s="115"/>
      <c r="M13" s="115"/>
      <c r="N13" s="115"/>
      <c r="O13" s="115"/>
      <c r="P13" s="115"/>
      <c r="Q13" s="115"/>
      <c r="R13" s="116"/>
    </row>
    <row r="14" spans="1:28" x14ac:dyDescent="0.3">
      <c r="A14" s="19"/>
      <c r="B14" s="108"/>
      <c r="C14" s="109"/>
      <c r="D14" s="109"/>
      <c r="E14" s="110"/>
      <c r="F14" s="111"/>
      <c r="G14" s="112"/>
      <c r="H14" s="113"/>
      <c r="I14" s="111"/>
      <c r="J14" s="114"/>
      <c r="K14" s="115"/>
      <c r="L14" s="115"/>
      <c r="M14" s="115"/>
      <c r="N14" s="115"/>
      <c r="O14" s="115"/>
      <c r="P14" s="115"/>
      <c r="Q14" s="115"/>
      <c r="R14" s="116"/>
    </row>
    <row r="15" spans="1:28" x14ac:dyDescent="0.3">
      <c r="A15" s="19"/>
      <c r="B15" s="117"/>
      <c r="C15" s="112"/>
      <c r="D15" s="2"/>
      <c r="E15" s="110"/>
      <c r="F15" s="111"/>
      <c r="G15" s="112"/>
      <c r="H15" s="113"/>
      <c r="I15" s="111"/>
      <c r="J15" s="116"/>
      <c r="K15" s="116"/>
      <c r="L15" s="116"/>
      <c r="M15" s="116"/>
      <c r="N15" s="116"/>
      <c r="O15" s="116"/>
      <c r="P15" s="116"/>
      <c r="Q15" s="116"/>
      <c r="R15" s="116"/>
    </row>
    <row r="16" spans="1:28" x14ac:dyDescent="0.3">
      <c r="A16" s="19"/>
      <c r="B16" s="117"/>
      <c r="C16" s="109"/>
      <c r="D16" s="2"/>
      <c r="E16" s="110"/>
      <c r="F16" s="111"/>
      <c r="G16" s="112"/>
      <c r="H16" s="116"/>
      <c r="I16" s="111"/>
      <c r="J16" s="116"/>
      <c r="K16" s="116"/>
      <c r="L16" s="116"/>
      <c r="M16" s="116"/>
      <c r="N16" s="116"/>
      <c r="O16" s="116"/>
      <c r="P16" s="116"/>
      <c r="Q16" s="116"/>
      <c r="R16" s="116"/>
    </row>
    <row r="17" spans="1:18" x14ac:dyDescent="0.3">
      <c r="A17" s="19"/>
      <c r="B17" s="117"/>
      <c r="C17" s="112"/>
      <c r="D17" s="2"/>
      <c r="E17" s="110"/>
      <c r="F17" s="111"/>
      <c r="G17" s="112"/>
      <c r="H17" s="113"/>
      <c r="I17" s="111"/>
      <c r="J17" s="116"/>
      <c r="K17" s="116"/>
      <c r="L17" s="116"/>
      <c r="M17" s="116"/>
      <c r="N17" s="116"/>
      <c r="O17" s="116"/>
      <c r="P17" s="116"/>
      <c r="Q17" s="116"/>
      <c r="R17" s="116"/>
    </row>
    <row r="18" spans="1:18" x14ac:dyDescent="0.3">
      <c r="A18" s="19"/>
      <c r="B18" s="117"/>
      <c r="C18" s="109"/>
      <c r="D18" s="2"/>
      <c r="E18" s="110"/>
      <c r="F18" s="111"/>
      <c r="G18" s="112"/>
      <c r="H18" s="116"/>
      <c r="I18" s="111"/>
      <c r="J18" s="116"/>
      <c r="K18" s="116"/>
      <c r="L18" s="116"/>
      <c r="M18" s="116"/>
      <c r="N18" s="116"/>
      <c r="O18" s="116"/>
      <c r="P18" s="116"/>
      <c r="Q18" s="116"/>
      <c r="R18" s="116"/>
    </row>
    <row r="19" spans="1:18" x14ac:dyDescent="0.3">
      <c r="K19" s="116"/>
      <c r="L19" s="116"/>
      <c r="M19" s="116"/>
      <c r="N19" s="116"/>
      <c r="O19" s="116"/>
      <c r="P19" s="116"/>
      <c r="Q19" s="116"/>
      <c r="R19" s="116"/>
    </row>
    <row r="21" spans="1:18" x14ac:dyDescent="0.3">
      <c r="E21" s="43"/>
    </row>
    <row r="23" spans="1:18" x14ac:dyDescent="0.3">
      <c r="H23" s="42"/>
    </row>
    <row r="24" spans="1:18" x14ac:dyDescent="0.3">
      <c r="H24" s="42"/>
    </row>
    <row r="26" spans="1:18" x14ac:dyDescent="0.3">
      <c r="H26" s="42"/>
    </row>
    <row r="27" spans="1:18" x14ac:dyDescent="0.3">
      <c r="H27" s="42"/>
    </row>
    <row r="28" spans="1:18" x14ac:dyDescent="0.3">
      <c r="D28" s="43"/>
      <c r="H28" s="42"/>
    </row>
    <row r="29" spans="1:18" x14ac:dyDescent="0.3">
      <c r="D29" s="44"/>
      <c r="E29" s="44"/>
    </row>
    <row r="30" spans="1:18" x14ac:dyDescent="0.3">
      <c r="D30" s="44"/>
      <c r="E30" s="44"/>
    </row>
  </sheetData>
  <mergeCells count="3">
    <mergeCell ref="J2:S2"/>
    <mergeCell ref="T2:AA2"/>
    <mergeCell ref="AB2:AB3"/>
  </mergeCells>
  <phoneticPr fontId="33" type="noConversion"/>
  <pageMargins left="0.7" right="0.7" top="0.75" bottom="0.75" header="0.3" footer="0.3"/>
  <drawing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21880-78DC-46DF-AAB9-CF73E14A9C98}">
  <dimension ref="A1:CJ30"/>
  <sheetViews>
    <sheetView topLeftCell="BH1" zoomScale="65" workbookViewId="0">
      <selection activeCell="D17" sqref="D17"/>
    </sheetView>
  </sheetViews>
  <sheetFormatPr defaultRowHeight="14.4" x14ac:dyDescent="0.3"/>
  <cols>
    <col min="1" max="1" width="18" customWidth="1"/>
    <col min="2" max="2" width="19.33203125" customWidth="1"/>
    <col min="3" max="3" width="14.33203125" customWidth="1"/>
    <col min="85" max="85" width="38.44140625" customWidth="1"/>
    <col min="86" max="86" width="35" customWidth="1"/>
  </cols>
  <sheetData>
    <row r="1" spans="1:88" s="11" customFormat="1" x14ac:dyDescent="0.3">
      <c r="A1" s="259" t="s">
        <v>24</v>
      </c>
      <c r="B1" s="259"/>
      <c r="C1" s="259"/>
      <c r="D1" s="259"/>
      <c r="E1" s="259"/>
      <c r="F1" s="259"/>
      <c r="G1" s="259"/>
      <c r="H1" s="260" t="s">
        <v>25</v>
      </c>
      <c r="I1" s="260"/>
      <c r="J1" s="260"/>
      <c r="K1" s="260"/>
      <c r="L1" s="260"/>
      <c r="M1" s="260"/>
      <c r="N1" s="260"/>
      <c r="O1" s="260"/>
      <c r="P1" s="260"/>
      <c r="Q1" s="260"/>
      <c r="R1" s="261" t="s">
        <v>26</v>
      </c>
      <c r="S1" s="261"/>
      <c r="T1" s="261"/>
      <c r="U1" s="261"/>
      <c r="V1" s="261"/>
      <c r="W1" s="261"/>
      <c r="X1" s="261"/>
      <c r="Y1" s="261"/>
      <c r="Z1" s="261"/>
      <c r="AA1" s="261"/>
      <c r="AB1" s="261"/>
      <c r="AC1" s="261"/>
      <c r="AD1" s="261"/>
      <c r="AE1" s="261"/>
      <c r="AF1" s="261"/>
      <c r="AG1" s="261"/>
      <c r="AH1" s="261"/>
      <c r="AI1" s="261"/>
      <c r="AJ1" s="261"/>
      <c r="AK1" s="261"/>
      <c r="AL1" s="261"/>
      <c r="AM1" s="261"/>
      <c r="AN1" s="261"/>
      <c r="AO1" s="261"/>
      <c r="AP1" s="261"/>
      <c r="AQ1" s="261"/>
      <c r="AR1" s="261"/>
      <c r="AS1" s="261"/>
      <c r="AT1" s="261"/>
      <c r="AU1" s="261"/>
      <c r="AV1" s="261"/>
      <c r="AW1" s="261"/>
      <c r="AX1" s="261"/>
      <c r="AY1" s="261"/>
      <c r="AZ1" s="261"/>
      <c r="BA1" s="261"/>
      <c r="BB1" s="261"/>
      <c r="BC1" s="261"/>
      <c r="BD1" s="261"/>
      <c r="BE1" s="261"/>
      <c r="BF1" s="261"/>
      <c r="BG1" s="261"/>
      <c r="BH1" s="261"/>
      <c r="BI1" s="261"/>
      <c r="BJ1" s="261"/>
      <c r="BK1" s="261"/>
      <c r="BL1" s="261"/>
      <c r="BM1" s="261"/>
      <c r="BN1" s="261"/>
      <c r="BO1" s="261"/>
      <c r="BP1" s="261"/>
      <c r="BQ1" s="261"/>
      <c r="BR1" s="261"/>
      <c r="BS1" s="261"/>
      <c r="BT1" s="261"/>
      <c r="BU1" s="261"/>
      <c r="BV1" s="261"/>
      <c r="BW1" s="261"/>
      <c r="BX1" s="261"/>
      <c r="BY1" s="261"/>
      <c r="BZ1" s="261"/>
      <c r="CA1" s="261"/>
      <c r="CB1" s="261"/>
      <c r="CC1" s="46"/>
      <c r="CD1" s="46"/>
      <c r="CE1" s="46"/>
      <c r="CF1" s="46"/>
      <c r="CG1" s="262" t="s">
        <v>21</v>
      </c>
      <c r="CH1" s="262" t="s">
        <v>22</v>
      </c>
      <c r="CI1" s="55"/>
      <c r="CJ1" s="55"/>
    </row>
    <row r="2" spans="1:88" s="11" customFormat="1" ht="41.4" x14ac:dyDescent="0.3">
      <c r="A2" s="259"/>
      <c r="B2" s="259"/>
      <c r="C2" s="259"/>
      <c r="D2" s="259"/>
      <c r="E2" s="259"/>
      <c r="F2" s="259"/>
      <c r="G2" s="259"/>
      <c r="H2" s="260"/>
      <c r="I2" s="260"/>
      <c r="J2" s="260"/>
      <c r="K2" s="260"/>
      <c r="L2" s="260"/>
      <c r="M2" s="260"/>
      <c r="N2" s="260"/>
      <c r="O2" s="260"/>
      <c r="P2" s="260"/>
      <c r="Q2" s="260"/>
      <c r="R2" s="263" t="s">
        <v>27</v>
      </c>
      <c r="S2" s="263" t="s">
        <v>28</v>
      </c>
      <c r="T2" s="263" t="s">
        <v>29</v>
      </c>
      <c r="U2" s="263" t="s">
        <v>30</v>
      </c>
      <c r="V2" s="263" t="s">
        <v>31</v>
      </c>
      <c r="W2" s="266" t="s">
        <v>32</v>
      </c>
      <c r="X2" s="263" t="s">
        <v>33</v>
      </c>
      <c r="Y2" s="267" t="s">
        <v>34</v>
      </c>
      <c r="Z2" s="267"/>
      <c r="AA2" s="267"/>
      <c r="AB2" s="267"/>
      <c r="AC2" s="267"/>
      <c r="AD2" s="268" t="s">
        <v>35</v>
      </c>
      <c r="AE2" s="268"/>
      <c r="AF2" s="268"/>
      <c r="AG2" s="268"/>
      <c r="AH2" s="268"/>
      <c r="AI2" s="268"/>
      <c r="AJ2" s="268"/>
      <c r="AK2" s="268"/>
      <c r="AL2" s="268"/>
      <c r="AM2" s="268"/>
      <c r="AN2" s="23" t="s">
        <v>36</v>
      </c>
      <c r="AO2" s="23"/>
      <c r="AP2" s="269" t="s">
        <v>37</v>
      </c>
      <c r="AQ2" s="269"/>
      <c r="AR2" s="269"/>
      <c r="AS2" s="269"/>
      <c r="AT2" s="269"/>
      <c r="AU2" s="269"/>
      <c r="AV2" s="269"/>
      <c r="AW2" s="269"/>
      <c r="AX2" s="269"/>
      <c r="AY2" s="269"/>
      <c r="AZ2" s="269"/>
      <c r="BA2" s="269"/>
      <c r="BB2" s="269"/>
      <c r="BC2" s="269"/>
      <c r="BD2" s="269"/>
      <c r="BE2" s="269"/>
      <c r="BF2" s="269"/>
      <c r="BG2" s="269"/>
      <c r="BH2" s="269"/>
      <c r="BI2" s="269"/>
      <c r="BJ2" s="269"/>
      <c r="BK2" s="269"/>
      <c r="BL2" s="257" t="s">
        <v>38</v>
      </c>
      <c r="BM2" s="257"/>
      <c r="BN2" s="257"/>
      <c r="BO2" s="264" t="s">
        <v>39</v>
      </c>
      <c r="BP2" s="264"/>
      <c r="BQ2" s="264"/>
      <c r="BR2" s="264"/>
      <c r="BS2" s="264"/>
      <c r="BT2" s="264"/>
      <c r="BU2" s="264"/>
      <c r="BV2" s="264"/>
      <c r="BW2" s="265" t="s">
        <v>40</v>
      </c>
      <c r="BX2" s="265"/>
      <c r="BY2" s="265"/>
      <c r="BZ2" s="265"/>
      <c r="CA2" s="265"/>
      <c r="CB2" s="265"/>
      <c r="CC2" s="265"/>
      <c r="CD2" s="265"/>
      <c r="CE2" s="265"/>
      <c r="CF2" s="265"/>
      <c r="CG2" s="262"/>
      <c r="CH2" s="262"/>
      <c r="CI2" s="55"/>
      <c r="CJ2" s="55"/>
    </row>
    <row r="3" spans="1:88" s="7" customFormat="1" ht="72" x14ac:dyDescent="0.3">
      <c r="A3" s="24" t="s">
        <v>1</v>
      </c>
      <c r="B3" s="24" t="s">
        <v>41</v>
      </c>
      <c r="C3" s="24" t="s">
        <v>42</v>
      </c>
      <c r="D3" s="24" t="s">
        <v>43</v>
      </c>
      <c r="E3" s="24" t="s">
        <v>44</v>
      </c>
      <c r="F3" s="24" t="s">
        <v>45</v>
      </c>
      <c r="G3" s="24" t="s">
        <v>46</v>
      </c>
      <c r="H3" s="13" t="s">
        <v>47</v>
      </c>
      <c r="I3" s="13" t="s">
        <v>197</v>
      </c>
      <c r="J3" s="13" t="s">
        <v>196</v>
      </c>
      <c r="K3" s="13" t="s">
        <v>48</v>
      </c>
      <c r="L3" s="13" t="s">
        <v>49</v>
      </c>
      <c r="M3" s="13" t="s">
        <v>50</v>
      </c>
      <c r="N3" s="13" t="s">
        <v>51</v>
      </c>
      <c r="O3" s="13" t="s">
        <v>52</v>
      </c>
      <c r="P3" s="13" t="s">
        <v>53</v>
      </c>
      <c r="Q3" s="13" t="s">
        <v>54</v>
      </c>
      <c r="R3" s="263"/>
      <c r="S3" s="263"/>
      <c r="T3" s="263"/>
      <c r="U3" s="263"/>
      <c r="V3" s="263"/>
      <c r="W3" s="266"/>
      <c r="X3" s="263"/>
      <c r="Y3" s="25" t="s">
        <v>55</v>
      </c>
      <c r="Z3" s="25" t="s">
        <v>56</v>
      </c>
      <c r="AA3" s="25" t="s">
        <v>57</v>
      </c>
      <c r="AB3" s="25" t="s">
        <v>58</v>
      </c>
      <c r="AC3" s="25" t="s">
        <v>59</v>
      </c>
      <c r="AD3" s="26" t="s">
        <v>60</v>
      </c>
      <c r="AE3" s="26" t="s">
        <v>61</v>
      </c>
      <c r="AF3" s="26" t="s">
        <v>62</v>
      </c>
      <c r="AG3" s="26" t="s">
        <v>63</v>
      </c>
      <c r="AH3" s="26" t="s">
        <v>64</v>
      </c>
      <c r="AI3" s="26" t="s">
        <v>65</v>
      </c>
      <c r="AJ3" s="26" t="s">
        <v>66</v>
      </c>
      <c r="AK3" s="26" t="s">
        <v>198</v>
      </c>
      <c r="AL3" s="26" t="s">
        <v>67</v>
      </c>
      <c r="AM3" s="26" t="s">
        <v>68</v>
      </c>
      <c r="AN3" s="27" t="s">
        <v>69</v>
      </c>
      <c r="AO3" s="27" t="s">
        <v>327</v>
      </c>
      <c r="AP3" s="47" t="s">
        <v>70</v>
      </c>
      <c r="AQ3" s="47" t="s">
        <v>71</v>
      </c>
      <c r="AR3" s="47" t="s">
        <v>72</v>
      </c>
      <c r="AS3" s="47" t="s">
        <v>73</v>
      </c>
      <c r="AT3" s="47" t="s">
        <v>74</v>
      </c>
      <c r="AU3" s="47" t="s">
        <v>75</v>
      </c>
      <c r="AV3" s="47" t="s">
        <v>76</v>
      </c>
      <c r="AW3" s="47" t="s">
        <v>77</v>
      </c>
      <c r="AX3" s="47" t="s">
        <v>78</v>
      </c>
      <c r="AY3" s="47" t="s">
        <v>79</v>
      </c>
      <c r="AZ3" s="47" t="s">
        <v>80</v>
      </c>
      <c r="BA3" s="47" t="s">
        <v>81</v>
      </c>
      <c r="BB3" s="47" t="s">
        <v>82</v>
      </c>
      <c r="BC3" s="47" t="s">
        <v>83</v>
      </c>
      <c r="BD3" s="47" t="s">
        <v>84</v>
      </c>
      <c r="BE3" s="47" t="s">
        <v>85</v>
      </c>
      <c r="BF3" s="47" t="s">
        <v>86</v>
      </c>
      <c r="BG3" s="47" t="s">
        <v>87</v>
      </c>
      <c r="BH3" s="47" t="s">
        <v>88</v>
      </c>
      <c r="BI3" s="47" t="s">
        <v>89</v>
      </c>
      <c r="BJ3" s="47" t="s">
        <v>90</v>
      </c>
      <c r="BK3" s="47" t="s">
        <v>91</v>
      </c>
      <c r="BL3" s="29" t="s">
        <v>92</v>
      </c>
      <c r="BM3" s="29" t="s">
        <v>93</v>
      </c>
      <c r="BN3" s="29" t="s">
        <v>94</v>
      </c>
      <c r="BO3" s="30" t="s">
        <v>95</v>
      </c>
      <c r="BP3" s="30" t="s">
        <v>96</v>
      </c>
      <c r="BQ3" s="30" t="s">
        <v>97</v>
      </c>
      <c r="BR3" s="30" t="s">
        <v>98</v>
      </c>
      <c r="BS3" s="30" t="s">
        <v>99</v>
      </c>
      <c r="BT3" s="30" t="s">
        <v>100</v>
      </c>
      <c r="BU3" s="30" t="s">
        <v>101</v>
      </c>
      <c r="BV3" s="30" t="s">
        <v>102</v>
      </c>
      <c r="BW3" s="31" t="s">
        <v>103</v>
      </c>
      <c r="BX3" s="31" t="s">
        <v>104</v>
      </c>
      <c r="BY3" s="31" t="s">
        <v>105</v>
      </c>
      <c r="BZ3" s="31" t="s">
        <v>106</v>
      </c>
      <c r="CA3" s="31" t="s">
        <v>107</v>
      </c>
      <c r="CB3" s="31" t="s">
        <v>108</v>
      </c>
      <c r="CC3" s="31" t="s">
        <v>109</v>
      </c>
      <c r="CD3" s="31" t="s">
        <v>110</v>
      </c>
      <c r="CE3" s="31" t="s">
        <v>111</v>
      </c>
      <c r="CF3" s="31" t="s">
        <v>112</v>
      </c>
      <c r="CG3" s="262"/>
      <c r="CH3" s="262"/>
      <c r="CI3" s="77"/>
      <c r="CJ3" s="77"/>
    </row>
    <row r="4" spans="1:88" s="69" customFormat="1" x14ac:dyDescent="0.3">
      <c r="A4" s="128" t="s">
        <v>380</v>
      </c>
      <c r="B4" s="65"/>
      <c r="C4" s="65"/>
      <c r="D4" s="65"/>
      <c r="E4" s="65"/>
      <c r="F4" s="65"/>
      <c r="G4" s="65"/>
      <c r="H4" s="65"/>
      <c r="I4" s="65"/>
      <c r="J4" s="65"/>
      <c r="K4" s="65"/>
      <c r="L4" s="65"/>
      <c r="M4" s="65"/>
      <c r="N4" s="65"/>
      <c r="O4" s="65"/>
      <c r="P4" s="65"/>
      <c r="Q4" s="65"/>
      <c r="R4" s="65"/>
      <c r="S4" s="65"/>
      <c r="T4" s="65"/>
      <c r="U4" s="65"/>
      <c r="V4" s="65"/>
      <c r="W4" s="126"/>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c r="CA4" s="65"/>
      <c r="CB4" s="65"/>
      <c r="CC4" s="65"/>
      <c r="CD4" s="65"/>
      <c r="CE4" s="65"/>
      <c r="CF4" s="65"/>
      <c r="CG4" s="127"/>
      <c r="CH4" s="127"/>
    </row>
    <row r="5" spans="1:88" s="7" customFormat="1" x14ac:dyDescent="0.3">
      <c r="A5" s="14" t="s">
        <v>262</v>
      </c>
      <c r="B5" s="14" t="s">
        <v>281</v>
      </c>
      <c r="C5" s="18" t="s">
        <v>204</v>
      </c>
      <c r="D5" s="18" t="s">
        <v>218</v>
      </c>
      <c r="E5" s="14"/>
      <c r="F5" s="14"/>
      <c r="G5" s="14"/>
      <c r="H5" s="14"/>
      <c r="I5" s="14">
        <v>37.6</v>
      </c>
      <c r="J5" s="14"/>
      <c r="K5" s="14"/>
      <c r="L5" s="14"/>
      <c r="M5" s="18">
        <v>1.08</v>
      </c>
      <c r="N5" s="14"/>
      <c r="O5" s="14"/>
      <c r="P5" s="14"/>
      <c r="Q5" s="14"/>
      <c r="R5" s="18">
        <v>6.05</v>
      </c>
      <c r="S5" s="14"/>
      <c r="T5" s="14"/>
      <c r="U5" s="14"/>
      <c r="V5" s="18"/>
      <c r="W5" s="14"/>
      <c r="X5" s="14"/>
      <c r="Y5" s="18">
        <v>5900</v>
      </c>
      <c r="Z5" s="18">
        <v>900</v>
      </c>
      <c r="AA5" s="18">
        <v>43000</v>
      </c>
      <c r="AB5" s="18">
        <v>630</v>
      </c>
      <c r="AC5" s="14"/>
      <c r="AD5" s="18">
        <v>78000</v>
      </c>
      <c r="AE5" s="18"/>
      <c r="AF5" s="14"/>
      <c r="AG5" s="18"/>
      <c r="AH5" s="18"/>
      <c r="AI5" s="18">
        <v>330</v>
      </c>
      <c r="AJ5" s="14"/>
      <c r="AK5" s="14"/>
      <c r="AL5" s="14"/>
      <c r="AM5" s="14"/>
      <c r="AN5" s="18"/>
      <c r="AO5" s="14">
        <f t="shared" ref="AO5" si="0">AN5*2.14133</f>
        <v>0</v>
      </c>
      <c r="AP5" s="14"/>
      <c r="AQ5" s="14"/>
      <c r="AR5" s="14"/>
      <c r="AS5" s="14">
        <v>0.32</v>
      </c>
      <c r="AT5" s="18">
        <v>76</v>
      </c>
      <c r="AU5" s="14"/>
      <c r="AV5" s="18">
        <v>356</v>
      </c>
      <c r="AW5" s="18">
        <v>4.2</v>
      </c>
      <c r="AX5" s="14"/>
      <c r="AY5" s="14"/>
      <c r="AZ5" s="14"/>
      <c r="BA5" s="14"/>
      <c r="BB5" s="14"/>
      <c r="BC5" s="14"/>
      <c r="BD5" s="14"/>
      <c r="BE5" s="18"/>
      <c r="BF5" s="18"/>
      <c r="BG5" s="14"/>
      <c r="BH5" s="14"/>
      <c r="BI5" s="14"/>
      <c r="BJ5" s="18"/>
      <c r="BK5" s="14"/>
      <c r="BL5" s="14"/>
      <c r="BM5" s="14"/>
      <c r="BN5" s="14"/>
      <c r="BO5" s="14"/>
      <c r="BP5" s="14"/>
      <c r="BQ5" s="14"/>
      <c r="BR5" s="14"/>
      <c r="BS5" s="14"/>
      <c r="BT5" s="14"/>
      <c r="BU5" s="14"/>
      <c r="BV5" s="14"/>
      <c r="BW5" s="14"/>
      <c r="BX5" s="14"/>
      <c r="BY5" s="14"/>
      <c r="BZ5" s="14"/>
      <c r="CA5" s="14"/>
      <c r="CB5" s="14"/>
      <c r="CC5" s="14"/>
      <c r="CD5" s="14"/>
      <c r="CE5" s="14"/>
      <c r="CF5" s="14"/>
      <c r="CG5" s="58" t="s">
        <v>354</v>
      </c>
      <c r="CH5" s="18"/>
      <c r="CI5" s="68"/>
      <c r="CJ5" s="68"/>
    </row>
    <row r="6" spans="1:88" s="69" customFormat="1" x14ac:dyDescent="0.3">
      <c r="A6" s="65"/>
      <c r="B6" s="65"/>
      <c r="C6" s="65"/>
      <c r="D6" s="65"/>
      <c r="E6" s="65"/>
      <c r="F6" s="65"/>
      <c r="G6" s="65"/>
      <c r="H6" s="65"/>
      <c r="I6" s="65"/>
      <c r="J6" s="65"/>
      <c r="K6" s="65"/>
      <c r="L6" s="65"/>
      <c r="M6" s="65"/>
      <c r="N6" s="65"/>
      <c r="O6" s="65"/>
      <c r="P6" s="65"/>
      <c r="Q6" s="65"/>
      <c r="R6" s="65"/>
      <c r="S6" s="65"/>
      <c r="T6" s="65"/>
      <c r="U6" s="65"/>
      <c r="V6" s="65"/>
      <c r="W6" s="126"/>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127"/>
      <c r="CH6" s="127"/>
    </row>
    <row r="7" spans="1:88" s="55" customFormat="1" x14ac:dyDescent="0.3">
      <c r="A7" s="21" t="s">
        <v>331</v>
      </c>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row>
    <row r="8" spans="1:88" s="129" customFormat="1" x14ac:dyDescent="0.3">
      <c r="A8" s="119" t="s">
        <v>199</v>
      </c>
      <c r="B8" s="17" t="s">
        <v>312</v>
      </c>
      <c r="C8" s="123" t="s">
        <v>201</v>
      </c>
      <c r="D8" s="123"/>
      <c r="E8" s="123"/>
      <c r="F8" s="123"/>
      <c r="G8" s="123"/>
      <c r="H8" s="123"/>
      <c r="I8" s="124">
        <v>76.8</v>
      </c>
      <c r="J8" s="123"/>
      <c r="K8" s="123"/>
      <c r="L8" s="123"/>
      <c r="M8" s="123"/>
      <c r="N8" s="123"/>
      <c r="O8" s="123"/>
      <c r="P8" s="123"/>
      <c r="Q8" s="123"/>
      <c r="R8" s="123"/>
      <c r="S8" s="123"/>
      <c r="T8" s="123"/>
      <c r="U8" s="123"/>
      <c r="V8" s="123">
        <v>125</v>
      </c>
      <c r="W8" s="123"/>
      <c r="X8" s="123"/>
      <c r="Y8" s="125">
        <v>7080</v>
      </c>
      <c r="Z8" s="123">
        <v>894</v>
      </c>
      <c r="AA8" s="125">
        <v>40000</v>
      </c>
      <c r="AB8" s="123">
        <v>421</v>
      </c>
      <c r="AC8" s="123"/>
      <c r="AD8" s="125">
        <v>78020</v>
      </c>
      <c r="AE8" s="123"/>
      <c r="AF8" s="123"/>
      <c r="AG8" s="123"/>
      <c r="AH8" s="123">
        <v>166</v>
      </c>
      <c r="AI8" s="123">
        <v>189</v>
      </c>
      <c r="AJ8" s="123"/>
      <c r="AK8" s="123"/>
      <c r="AL8" s="123"/>
      <c r="AM8" s="123"/>
      <c r="AN8" s="123">
        <v>37.700000000000003</v>
      </c>
      <c r="AO8" s="17">
        <f t="shared" ref="AO8" si="1">AN8*2.14133</f>
        <v>80.728141000000008</v>
      </c>
      <c r="AP8" s="123"/>
      <c r="AQ8" s="123"/>
      <c r="AR8" s="123"/>
      <c r="AS8" s="123"/>
      <c r="AT8" s="125">
        <v>81</v>
      </c>
      <c r="AU8" s="123"/>
      <c r="AV8" s="123">
        <v>399</v>
      </c>
      <c r="AW8" s="123">
        <v>8.5280000000000005</v>
      </c>
      <c r="AX8" s="123"/>
      <c r="AY8" s="123"/>
      <c r="AZ8" s="123"/>
      <c r="BA8" s="123"/>
      <c r="BB8" s="123"/>
      <c r="BC8" s="123"/>
      <c r="BD8" s="123"/>
      <c r="BE8" s="123"/>
      <c r="BF8" s="123">
        <v>1.15E-2</v>
      </c>
      <c r="BG8" s="123"/>
      <c r="BH8" s="123"/>
      <c r="BI8" s="123"/>
      <c r="BJ8" s="123">
        <v>6.87E-4</v>
      </c>
      <c r="BK8" s="123"/>
      <c r="BL8" s="123"/>
      <c r="BM8" s="123"/>
      <c r="BN8" s="123"/>
      <c r="BO8" s="123"/>
      <c r="BP8" s="123"/>
      <c r="BQ8" s="123"/>
      <c r="BR8" s="123"/>
      <c r="BS8" s="123"/>
      <c r="BT8" s="123"/>
      <c r="BU8" s="123"/>
      <c r="BV8" s="123"/>
      <c r="BW8" s="123"/>
      <c r="BX8" s="123"/>
      <c r="BY8" s="123"/>
      <c r="BZ8" s="123"/>
      <c r="CA8" s="123"/>
      <c r="CB8" s="123"/>
      <c r="CC8" s="123"/>
      <c r="CD8" s="123"/>
      <c r="CE8" s="123"/>
      <c r="CF8" s="123"/>
      <c r="CG8" s="131" t="s">
        <v>354</v>
      </c>
      <c r="CH8" s="123"/>
    </row>
    <row r="9" spans="1:88" s="55" customFormat="1" x14ac:dyDescent="0.3">
      <c r="A9" s="18"/>
      <c r="B9" s="18"/>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row>
    <row r="10" spans="1:88" s="55" customFormat="1" x14ac:dyDescent="0.3">
      <c r="A10" s="21" t="s">
        <v>332</v>
      </c>
      <c r="B10" s="18"/>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row>
    <row r="11" spans="1:88" s="130" customFormat="1" x14ac:dyDescent="0.3">
      <c r="A11" s="107" t="s">
        <v>190</v>
      </c>
      <c r="B11" s="17" t="s">
        <v>192</v>
      </c>
      <c r="C11" s="17" t="s">
        <v>194</v>
      </c>
      <c r="D11" s="17"/>
      <c r="E11" s="17">
        <v>0</v>
      </c>
      <c r="F11" s="17"/>
      <c r="G11" s="17"/>
      <c r="H11" s="17"/>
      <c r="I11" s="17">
        <v>83.7</v>
      </c>
      <c r="J11" s="40"/>
      <c r="K11" s="17"/>
      <c r="L11" s="17"/>
      <c r="M11" s="17"/>
      <c r="N11" s="17"/>
      <c r="O11" s="17"/>
      <c r="P11" s="17"/>
      <c r="Q11" s="17"/>
      <c r="R11" s="17">
        <v>6.01</v>
      </c>
      <c r="S11" s="17"/>
      <c r="T11" s="17"/>
      <c r="U11" s="17"/>
      <c r="V11" s="17"/>
      <c r="W11" s="17"/>
      <c r="X11" s="17"/>
      <c r="Y11" s="17">
        <v>6190</v>
      </c>
      <c r="Z11" s="17">
        <v>983</v>
      </c>
      <c r="AA11" s="17">
        <v>38800</v>
      </c>
      <c r="AB11" s="17">
        <v>548</v>
      </c>
      <c r="AC11" s="17"/>
      <c r="AD11" s="17">
        <v>75710</v>
      </c>
      <c r="AE11" s="17"/>
      <c r="AF11" s="17"/>
      <c r="AG11" s="17"/>
      <c r="AH11" s="17">
        <v>151</v>
      </c>
      <c r="AI11" s="17"/>
      <c r="AJ11" s="17"/>
      <c r="AK11" s="17">
        <v>76.7</v>
      </c>
      <c r="AL11" s="17"/>
      <c r="AM11" s="17"/>
      <c r="AN11" s="17">
        <v>20</v>
      </c>
      <c r="AO11" s="17">
        <f t="shared" ref="AO11" si="2">AN11*2.14133</f>
        <v>42.826599999999999</v>
      </c>
      <c r="AP11" s="17">
        <v>194</v>
      </c>
      <c r="AQ11" s="17"/>
      <c r="AR11" s="17">
        <v>1</v>
      </c>
      <c r="AS11" s="17"/>
      <c r="AT11" s="17">
        <v>72.099999999999994</v>
      </c>
      <c r="AU11" s="17">
        <v>1.67</v>
      </c>
      <c r="AV11" s="17">
        <v>373</v>
      </c>
      <c r="AW11" s="17">
        <v>8.24</v>
      </c>
      <c r="AX11" s="17">
        <v>5.28</v>
      </c>
      <c r="AY11" s="17"/>
      <c r="AZ11" s="17"/>
      <c r="BA11" s="17"/>
      <c r="BB11" s="17">
        <v>372</v>
      </c>
      <c r="BC11" s="17">
        <v>7.5</v>
      </c>
      <c r="BD11" s="17">
        <v>8.1</v>
      </c>
      <c r="BE11" s="17"/>
      <c r="BF11" s="17"/>
      <c r="BG11" s="17"/>
      <c r="BH11" s="17"/>
      <c r="BI11" s="17"/>
      <c r="BJ11" s="17"/>
      <c r="BK11" s="17"/>
      <c r="BL11" s="17"/>
      <c r="BM11" s="17"/>
      <c r="BN11" s="17"/>
      <c r="BO11" s="17">
        <v>19.100000000000001</v>
      </c>
      <c r="BP11" s="17"/>
      <c r="BQ11" s="17"/>
      <c r="BR11" s="17">
        <v>1.5</v>
      </c>
      <c r="BS11" s="17">
        <v>76</v>
      </c>
      <c r="BT11" s="17"/>
      <c r="BU11" s="17"/>
      <c r="BV11" s="17"/>
      <c r="BW11" s="17"/>
      <c r="BX11" s="17"/>
      <c r="BY11" s="17"/>
      <c r="BZ11" s="17"/>
      <c r="CA11" s="17"/>
      <c r="CB11" s="17"/>
      <c r="CC11" s="17"/>
      <c r="CD11" s="17"/>
      <c r="CE11" s="17"/>
      <c r="CF11" s="17"/>
      <c r="CG11" s="120" t="s">
        <v>353</v>
      </c>
      <c r="CH11" s="17"/>
    </row>
    <row r="12" spans="1:88" s="55" customFormat="1" x14ac:dyDescent="0.3"/>
    <row r="13" spans="1:88" s="55" customFormat="1" x14ac:dyDescent="0.3"/>
    <row r="19" spans="1:56" x14ac:dyDescent="0.3">
      <c r="A19" s="11"/>
      <c r="B19" s="11"/>
      <c r="C19" s="11"/>
      <c r="D19" s="11"/>
      <c r="E19" s="11"/>
      <c r="F19" s="11"/>
      <c r="G19" s="11"/>
      <c r="H19" s="11"/>
      <c r="I19" s="11"/>
      <c r="J19" s="11"/>
      <c r="K19" s="11"/>
      <c r="L19" s="11"/>
      <c r="AY19" s="11"/>
      <c r="AZ19" s="45"/>
      <c r="BA19" s="11"/>
      <c r="BB19" s="11"/>
      <c r="BC19" s="11"/>
      <c r="BD19" s="45"/>
    </row>
    <row r="20" spans="1:56" x14ac:dyDescent="0.3">
      <c r="A20" s="11"/>
      <c r="B20" s="11"/>
      <c r="C20" s="45"/>
      <c r="D20" s="45"/>
      <c r="E20" s="45"/>
      <c r="F20" s="45"/>
      <c r="G20" s="45"/>
      <c r="H20" s="11"/>
      <c r="I20" s="11"/>
      <c r="J20" s="11"/>
      <c r="K20" s="11"/>
      <c r="L20" s="11"/>
    </row>
    <row r="21" spans="1:56" x14ac:dyDescent="0.3">
      <c r="A21" s="11"/>
      <c r="B21" s="11"/>
      <c r="C21" s="11"/>
      <c r="D21" s="11"/>
      <c r="E21" s="45"/>
      <c r="F21" s="45"/>
      <c r="G21" s="11"/>
      <c r="H21" s="11"/>
      <c r="I21" s="11"/>
      <c r="J21" s="11"/>
      <c r="K21" s="11"/>
      <c r="L21" s="11"/>
    </row>
    <row r="22" spans="1:56" x14ac:dyDescent="0.3">
      <c r="A22" s="11"/>
      <c r="B22" s="11"/>
      <c r="C22" s="11"/>
      <c r="D22" s="11"/>
      <c r="E22" s="11"/>
      <c r="F22" s="11"/>
      <c r="G22" s="11"/>
      <c r="H22" s="42"/>
      <c r="I22" s="11"/>
      <c r="J22" s="11"/>
      <c r="K22" s="11"/>
      <c r="L22" s="11"/>
    </row>
    <row r="23" spans="1:56" x14ac:dyDescent="0.3">
      <c r="A23" s="11"/>
      <c r="B23" s="11"/>
      <c r="C23" s="11"/>
      <c r="D23" s="45"/>
      <c r="E23" s="11"/>
      <c r="F23" s="11"/>
      <c r="G23" s="45"/>
      <c r="H23" s="45"/>
      <c r="I23" s="11"/>
      <c r="J23" s="11"/>
      <c r="K23" s="11"/>
      <c r="L23" s="11"/>
    </row>
    <row r="24" spans="1:56" x14ac:dyDescent="0.3">
      <c r="A24" s="11"/>
      <c r="B24" s="11"/>
      <c r="C24" s="11"/>
      <c r="D24" s="11"/>
      <c r="E24" s="11"/>
      <c r="F24" s="11"/>
      <c r="G24" s="11"/>
      <c r="H24" s="45"/>
      <c r="I24" s="11"/>
      <c r="J24" s="11"/>
      <c r="K24" s="11"/>
      <c r="L24" s="11"/>
    </row>
    <row r="25" spans="1:56" x14ac:dyDescent="0.3">
      <c r="A25" s="11"/>
      <c r="B25" s="11"/>
      <c r="C25" s="11"/>
      <c r="D25" s="11"/>
      <c r="E25" s="11"/>
      <c r="F25" s="11"/>
      <c r="G25" s="11"/>
      <c r="H25" s="45"/>
      <c r="I25" s="11"/>
      <c r="J25" s="11"/>
      <c r="K25" s="11"/>
      <c r="L25" s="11"/>
    </row>
    <row r="26" spans="1:56" x14ac:dyDescent="0.3">
      <c r="A26" s="11"/>
      <c r="B26" s="11"/>
      <c r="C26" s="45"/>
      <c r="D26" s="11"/>
      <c r="E26" s="11"/>
      <c r="F26" s="11"/>
      <c r="G26" s="45"/>
      <c r="H26" s="45"/>
      <c r="I26" s="11"/>
      <c r="J26" s="11"/>
      <c r="K26" s="11"/>
      <c r="L26" s="11"/>
    </row>
    <row r="27" spans="1:56" x14ac:dyDescent="0.3">
      <c r="A27" s="11"/>
      <c r="B27" s="11"/>
      <c r="C27" s="11"/>
      <c r="D27" s="11"/>
      <c r="E27" s="11"/>
      <c r="F27" s="11"/>
      <c r="G27" s="11"/>
      <c r="H27" s="11"/>
      <c r="I27" s="11"/>
      <c r="J27" s="11"/>
      <c r="K27" s="11"/>
      <c r="L27" s="11"/>
    </row>
    <row r="28" spans="1:56" x14ac:dyDescent="0.3">
      <c r="A28" s="11"/>
      <c r="B28" s="11"/>
      <c r="C28" s="11"/>
      <c r="D28" s="11"/>
      <c r="E28" s="11"/>
      <c r="F28" s="11"/>
      <c r="G28" s="11"/>
      <c r="H28" s="11"/>
      <c r="I28" s="11"/>
      <c r="J28" s="11"/>
      <c r="K28" s="11"/>
      <c r="L28" s="11"/>
    </row>
    <row r="29" spans="1:56" x14ac:dyDescent="0.3">
      <c r="A29" s="11"/>
      <c r="B29" s="11"/>
      <c r="C29" s="11"/>
      <c r="D29" s="11"/>
      <c r="E29" s="11"/>
      <c r="F29" s="11"/>
      <c r="G29" s="11"/>
      <c r="H29" s="11"/>
      <c r="I29" s="11"/>
      <c r="J29" s="11"/>
      <c r="K29" s="11"/>
      <c r="L29" s="11"/>
    </row>
    <row r="30" spans="1:56" x14ac:dyDescent="0.3">
      <c r="A30" s="11"/>
      <c r="B30" s="11"/>
      <c r="C30" s="11"/>
      <c r="D30" s="11"/>
      <c r="E30" s="11"/>
      <c r="F30" s="11"/>
      <c r="G30" s="11"/>
      <c r="H30" s="11"/>
      <c r="I30" s="11"/>
      <c r="J30" s="11"/>
      <c r="K30" s="11"/>
      <c r="L30" s="11"/>
    </row>
  </sheetData>
  <mergeCells count="18">
    <mergeCell ref="CG1:CG3"/>
    <mergeCell ref="CH1:CH3"/>
    <mergeCell ref="R2:R3"/>
    <mergeCell ref="S2:S3"/>
    <mergeCell ref="T2:T3"/>
    <mergeCell ref="U2:U3"/>
    <mergeCell ref="V2:V3"/>
    <mergeCell ref="BO2:BV2"/>
    <mergeCell ref="BW2:CF2"/>
    <mergeCell ref="W2:W3"/>
    <mergeCell ref="X2:X3"/>
    <mergeCell ref="Y2:AC2"/>
    <mergeCell ref="AD2:AM2"/>
    <mergeCell ref="AP2:BK2"/>
    <mergeCell ref="BL2:BN2"/>
    <mergeCell ref="A1:G2"/>
    <mergeCell ref="H1:Q2"/>
    <mergeCell ref="R1:CB1"/>
  </mergeCells>
  <pageMargins left="0.7" right="0.7" top="0.75" bottom="0.75" header="0.3" footer="0.3"/>
  <pageSetup paperSize="9" orientation="portrait" horizontalDpi="90" verticalDpi="90"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7C5085B-290D-4227-AE24-E9F60D041460}">
          <x14:formula1>
            <xm:f>Munka1!$A$5:$A$7</xm:f>
          </x14:formula1>
          <xm:sqref>I8 H11:I11 H5:I5</xm:sqref>
        </x14:dataValidation>
        <x14:dataValidation type="list" allowBlank="1" showInputMessage="1" showErrorMessage="1" xr:uid="{F6C0D05D-0604-44AB-8490-4C1416A610BB}">
          <x14:formula1>
            <xm:f>Munka3!$A$1:$A$4</xm:f>
          </x14:formula1>
          <xm:sqref>D11 D5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E110F-BD7A-4407-A163-6B2730C903A0}">
  <dimension ref="A1:V41"/>
  <sheetViews>
    <sheetView zoomScale="56" zoomScaleNormal="56" workbookViewId="0">
      <selection activeCell="N17" sqref="N17"/>
    </sheetView>
  </sheetViews>
  <sheetFormatPr defaultRowHeight="14.4" x14ac:dyDescent="0.3"/>
  <cols>
    <col min="1" max="16384" width="8.88671875" style="49"/>
  </cols>
  <sheetData>
    <row r="1" spans="1:22" x14ac:dyDescent="0.3">
      <c r="A1" s="132" t="s">
        <v>381</v>
      </c>
    </row>
    <row r="3" spans="1:22" x14ac:dyDescent="0.3">
      <c r="A3" s="11"/>
      <c r="B3" s="11"/>
      <c r="C3" s="11"/>
      <c r="D3" s="11"/>
      <c r="E3" s="11"/>
      <c r="F3" s="11"/>
      <c r="G3" s="11"/>
      <c r="H3" s="11"/>
      <c r="I3" s="11"/>
      <c r="J3" s="11"/>
      <c r="K3" s="11"/>
      <c r="L3" s="11"/>
    </row>
    <row r="4" spans="1:22" x14ac:dyDescent="0.3">
      <c r="A4" s="11"/>
      <c r="B4" s="11"/>
      <c r="C4" s="11"/>
      <c r="D4" s="11"/>
      <c r="E4" s="11"/>
      <c r="F4" s="11"/>
      <c r="G4" s="11"/>
      <c r="H4" s="11"/>
      <c r="I4" s="11"/>
      <c r="J4" s="11"/>
      <c r="K4" s="11"/>
      <c r="L4" s="11"/>
    </row>
    <row r="5" spans="1:22" x14ac:dyDescent="0.3">
      <c r="A5" s="11"/>
      <c r="B5" s="11"/>
      <c r="C5" s="11"/>
      <c r="D5" s="11"/>
      <c r="E5" s="11"/>
      <c r="F5" s="11"/>
      <c r="G5" s="11"/>
      <c r="H5" s="11"/>
      <c r="I5" s="11"/>
      <c r="J5" s="11"/>
      <c r="K5" s="11"/>
      <c r="L5" s="11"/>
    </row>
    <row r="6" spans="1:22" x14ac:dyDescent="0.3">
      <c r="A6" s="11"/>
      <c r="B6" s="11"/>
      <c r="C6" s="11"/>
      <c r="D6" s="11"/>
      <c r="E6" s="11"/>
      <c r="F6" s="11"/>
      <c r="G6" s="11"/>
      <c r="H6" s="11"/>
      <c r="I6" s="11"/>
      <c r="J6" s="11"/>
      <c r="K6" s="11"/>
      <c r="L6" s="11"/>
      <c r="V6" s="133"/>
    </row>
    <row r="7" spans="1:22" x14ac:dyDescent="0.3">
      <c r="A7" s="11"/>
      <c r="B7" s="11"/>
      <c r="C7" s="11"/>
      <c r="D7" s="11"/>
      <c r="E7" s="11"/>
      <c r="F7" s="11"/>
      <c r="G7" s="11"/>
      <c r="H7" s="11"/>
      <c r="I7" s="11"/>
      <c r="J7" s="11"/>
      <c r="K7" s="11"/>
      <c r="L7" s="11"/>
    </row>
    <row r="8" spans="1:22" x14ac:dyDescent="0.3">
      <c r="A8" s="11"/>
      <c r="B8" s="11"/>
      <c r="C8" s="11"/>
      <c r="D8" s="11"/>
      <c r="E8" s="11"/>
      <c r="F8" s="11"/>
      <c r="G8" s="11"/>
      <c r="H8" s="11"/>
      <c r="I8" s="11"/>
      <c r="J8" s="11"/>
      <c r="K8" s="11"/>
      <c r="L8" s="11"/>
    </row>
    <row r="9" spans="1:22" x14ac:dyDescent="0.3">
      <c r="A9" s="11"/>
      <c r="B9" s="11"/>
      <c r="C9" s="11"/>
      <c r="D9" s="11"/>
      <c r="E9" s="11"/>
      <c r="F9" s="11"/>
      <c r="G9" s="11"/>
      <c r="H9" s="11"/>
      <c r="I9" s="11"/>
      <c r="J9" s="11"/>
      <c r="K9" s="11"/>
      <c r="L9" s="11"/>
    </row>
    <row r="10" spans="1:22" x14ac:dyDescent="0.3">
      <c r="A10" s="11"/>
      <c r="B10" s="11"/>
      <c r="C10" s="11"/>
      <c r="D10" s="11"/>
      <c r="E10" s="11"/>
      <c r="F10" s="11"/>
      <c r="G10" s="11"/>
      <c r="H10" s="11"/>
      <c r="I10" s="11"/>
      <c r="J10" s="11"/>
      <c r="K10" s="11"/>
      <c r="L10" s="11"/>
    </row>
    <row r="11" spans="1:22" x14ac:dyDescent="0.3">
      <c r="A11" s="11"/>
      <c r="B11" s="11"/>
      <c r="C11" s="11"/>
      <c r="D11" s="11"/>
      <c r="E11" s="11"/>
      <c r="F11" s="11"/>
      <c r="G11" s="11"/>
      <c r="H11" s="11"/>
      <c r="I11" s="11"/>
      <c r="J11" s="11"/>
      <c r="K11" s="11"/>
      <c r="L11" s="11"/>
    </row>
    <row r="12" spans="1:22" x14ac:dyDescent="0.3">
      <c r="A12" s="11"/>
      <c r="B12" s="11"/>
      <c r="C12" s="11"/>
      <c r="D12" s="11"/>
      <c r="E12" s="11"/>
      <c r="F12" s="11"/>
      <c r="G12" s="11"/>
      <c r="H12" s="11"/>
      <c r="I12" s="11"/>
      <c r="J12" s="11"/>
      <c r="K12" s="11"/>
      <c r="L12" s="11"/>
    </row>
    <row r="13" spans="1:22" x14ac:dyDescent="0.3">
      <c r="A13" s="11"/>
      <c r="B13" s="11"/>
      <c r="C13" s="11"/>
      <c r="D13" s="11"/>
      <c r="E13" s="11"/>
      <c r="F13" s="11"/>
      <c r="G13" s="11"/>
      <c r="H13" s="11"/>
      <c r="I13" s="11"/>
      <c r="J13" s="11"/>
      <c r="K13" s="11"/>
      <c r="L13" s="11"/>
    </row>
    <row r="14" spans="1:22" x14ac:dyDescent="0.3">
      <c r="A14" s="11"/>
      <c r="B14" s="11"/>
      <c r="C14" s="11"/>
      <c r="D14" s="11"/>
      <c r="E14" s="11"/>
      <c r="F14" s="11"/>
      <c r="G14" s="11"/>
      <c r="H14" s="11"/>
      <c r="I14" s="11"/>
      <c r="J14" s="11"/>
      <c r="K14" s="11"/>
      <c r="L14" s="11"/>
    </row>
    <row r="15" spans="1:22" x14ac:dyDescent="0.3">
      <c r="A15" s="11"/>
      <c r="B15" s="11"/>
      <c r="C15" s="11"/>
      <c r="D15" s="11"/>
      <c r="E15" s="11"/>
      <c r="F15" s="11"/>
      <c r="G15" s="11"/>
      <c r="H15" s="11"/>
      <c r="I15" s="11"/>
      <c r="J15" s="11"/>
      <c r="K15" s="11"/>
      <c r="L15" s="11"/>
    </row>
    <row r="16" spans="1:22" x14ac:dyDescent="0.3">
      <c r="A16" s="11"/>
      <c r="B16" s="11"/>
      <c r="C16" s="11"/>
      <c r="D16" s="11"/>
      <c r="E16" s="11"/>
      <c r="F16" s="11"/>
      <c r="G16" s="11"/>
      <c r="H16" s="11"/>
      <c r="I16" s="11"/>
      <c r="J16" s="11"/>
      <c r="K16" s="11"/>
      <c r="L16" s="11"/>
    </row>
    <row r="17" spans="1:12" x14ac:dyDescent="0.3">
      <c r="A17" s="11"/>
      <c r="B17" s="11"/>
      <c r="C17" s="11"/>
      <c r="D17" s="11"/>
      <c r="E17" s="11"/>
      <c r="F17" s="11"/>
      <c r="G17" s="11"/>
      <c r="H17" s="11"/>
      <c r="I17" s="11"/>
      <c r="J17" s="11"/>
      <c r="K17" s="11"/>
      <c r="L17" s="11"/>
    </row>
    <row r="18" spans="1:12" x14ac:dyDescent="0.3">
      <c r="A18" s="11"/>
      <c r="B18" s="11"/>
      <c r="C18" s="11"/>
      <c r="D18" s="11"/>
      <c r="E18" s="11"/>
      <c r="F18" s="11"/>
      <c r="G18" s="11"/>
      <c r="H18" s="11"/>
      <c r="I18" s="11"/>
      <c r="J18" s="11"/>
      <c r="K18" s="11"/>
      <c r="L18" s="11"/>
    </row>
    <row r="19" spans="1:12" x14ac:dyDescent="0.3">
      <c r="A19" s="11"/>
      <c r="B19" s="11"/>
      <c r="C19" s="11"/>
      <c r="D19" s="11"/>
      <c r="E19" s="11"/>
      <c r="F19" s="11"/>
      <c r="G19" s="11"/>
      <c r="H19" s="11"/>
      <c r="I19" s="11"/>
      <c r="J19" s="11"/>
      <c r="K19" s="11"/>
      <c r="L19" s="11"/>
    </row>
    <row r="20" spans="1:12" x14ac:dyDescent="0.3">
      <c r="A20" s="11"/>
      <c r="B20" s="11"/>
      <c r="C20" s="11"/>
      <c r="D20" s="11"/>
      <c r="E20" s="11"/>
      <c r="F20" s="11"/>
      <c r="G20" s="11"/>
      <c r="H20" s="11"/>
      <c r="I20" s="11"/>
      <c r="J20" s="11"/>
      <c r="K20" s="11"/>
      <c r="L20" s="11"/>
    </row>
    <row r="21" spans="1:12" x14ac:dyDescent="0.3">
      <c r="A21" s="11"/>
      <c r="B21" s="11"/>
      <c r="C21" s="11"/>
      <c r="D21" s="11"/>
      <c r="E21" s="11"/>
      <c r="F21" s="11"/>
      <c r="G21" s="11"/>
      <c r="H21" s="11"/>
      <c r="I21" s="11"/>
      <c r="J21" s="11"/>
      <c r="K21" s="11"/>
      <c r="L21" s="11"/>
    </row>
    <row r="22" spans="1:12" x14ac:dyDescent="0.3">
      <c r="A22" s="11"/>
      <c r="B22" s="11"/>
      <c r="C22" s="11"/>
      <c r="D22" s="11"/>
      <c r="E22" s="11"/>
      <c r="F22" s="11"/>
      <c r="G22" s="11"/>
      <c r="H22" s="11"/>
      <c r="I22" s="11"/>
      <c r="J22" s="11"/>
      <c r="K22" s="11"/>
      <c r="L22" s="11"/>
    </row>
    <row r="23" spans="1:12" x14ac:dyDescent="0.3">
      <c r="A23" s="11"/>
      <c r="B23" s="11"/>
      <c r="C23" s="11"/>
      <c r="D23" s="11"/>
      <c r="E23" s="11"/>
      <c r="F23" s="11"/>
      <c r="G23" s="11"/>
      <c r="H23" s="11"/>
      <c r="I23" s="11"/>
      <c r="J23" s="11"/>
      <c r="K23" s="11"/>
      <c r="L23" s="11"/>
    </row>
    <row r="24" spans="1:12" x14ac:dyDescent="0.3">
      <c r="A24" s="11"/>
      <c r="B24" s="11"/>
      <c r="C24" s="11"/>
      <c r="D24" s="11"/>
      <c r="E24" s="11"/>
      <c r="F24" s="11"/>
      <c r="G24" s="11"/>
      <c r="H24" s="11"/>
      <c r="I24" s="11"/>
      <c r="J24" s="11"/>
      <c r="K24" s="11"/>
      <c r="L24" s="11"/>
    </row>
    <row r="25" spans="1:12" x14ac:dyDescent="0.3">
      <c r="A25" s="11"/>
      <c r="B25" s="11"/>
      <c r="C25" s="11"/>
      <c r="D25" s="11"/>
      <c r="E25" s="11"/>
      <c r="F25" s="11"/>
      <c r="G25" s="11"/>
      <c r="H25" s="11"/>
      <c r="I25" s="11"/>
      <c r="J25" s="11"/>
      <c r="K25" s="11"/>
      <c r="L25" s="11"/>
    </row>
    <row r="26" spans="1:12" x14ac:dyDescent="0.3">
      <c r="A26" s="11"/>
      <c r="B26" s="11"/>
      <c r="C26" s="11"/>
      <c r="D26" s="11"/>
      <c r="E26" s="11"/>
      <c r="F26" s="11"/>
      <c r="G26" s="11"/>
      <c r="H26" s="11"/>
      <c r="I26" s="11"/>
      <c r="J26" s="11"/>
      <c r="K26" s="11"/>
      <c r="L26" s="11"/>
    </row>
    <row r="27" spans="1:12" x14ac:dyDescent="0.3">
      <c r="A27" s="11"/>
      <c r="B27" s="11"/>
      <c r="C27" s="11"/>
      <c r="D27" s="11"/>
      <c r="E27" s="11"/>
      <c r="F27" s="11"/>
      <c r="G27" s="11"/>
      <c r="H27" s="11"/>
      <c r="I27" s="11"/>
      <c r="J27" s="11"/>
      <c r="K27" s="11"/>
      <c r="L27" s="11"/>
    </row>
    <row r="28" spans="1:12" x14ac:dyDescent="0.3">
      <c r="A28" s="11"/>
      <c r="B28" s="11"/>
      <c r="C28" s="11"/>
      <c r="D28" s="11"/>
      <c r="E28" s="11"/>
      <c r="F28" s="11"/>
      <c r="G28" s="11"/>
      <c r="H28" s="11"/>
      <c r="I28" s="11"/>
      <c r="J28" s="11"/>
      <c r="K28" s="11"/>
      <c r="L28" s="11"/>
    </row>
    <row r="29" spans="1:12" x14ac:dyDescent="0.3">
      <c r="A29" s="11"/>
      <c r="B29" s="11"/>
      <c r="C29" s="11"/>
      <c r="D29" s="11"/>
      <c r="E29" s="11"/>
      <c r="F29" s="11"/>
      <c r="G29" s="11"/>
      <c r="H29" s="11"/>
      <c r="I29" s="11"/>
      <c r="J29" s="11"/>
      <c r="K29" s="11"/>
      <c r="L29" s="11"/>
    </row>
    <row r="30" spans="1:12" x14ac:dyDescent="0.3">
      <c r="A30" s="11"/>
      <c r="B30" s="11"/>
      <c r="C30" s="11"/>
      <c r="D30" s="11"/>
      <c r="E30" s="11"/>
      <c r="F30" s="11"/>
      <c r="G30" s="11"/>
      <c r="H30" s="11"/>
      <c r="I30" s="11"/>
      <c r="J30" s="11"/>
      <c r="K30" s="11"/>
      <c r="L30" s="11"/>
    </row>
    <row r="31" spans="1:12" x14ac:dyDescent="0.3">
      <c r="A31" s="11"/>
      <c r="B31" s="11"/>
      <c r="C31" s="11"/>
      <c r="D31" s="11"/>
      <c r="E31" s="11"/>
      <c r="F31" s="11"/>
      <c r="G31" s="11"/>
      <c r="H31" s="11"/>
      <c r="I31" s="11"/>
      <c r="J31" s="11"/>
      <c r="K31" s="11"/>
      <c r="L31" s="11"/>
    </row>
    <row r="32" spans="1:12" x14ac:dyDescent="0.3">
      <c r="A32" s="11"/>
      <c r="B32" s="11"/>
      <c r="C32" s="11"/>
      <c r="D32" s="11"/>
      <c r="E32" s="11"/>
      <c r="F32" s="11"/>
      <c r="G32" s="11"/>
      <c r="H32" s="11"/>
      <c r="I32" s="11"/>
      <c r="J32" s="11"/>
      <c r="K32" s="11"/>
      <c r="L32" s="11"/>
    </row>
    <row r="33" spans="1:12" x14ac:dyDescent="0.3">
      <c r="A33" s="11"/>
      <c r="B33" s="11"/>
      <c r="C33" s="11"/>
      <c r="D33" s="11"/>
      <c r="E33" s="11"/>
      <c r="F33" s="11"/>
      <c r="G33" s="11"/>
      <c r="H33" s="11"/>
      <c r="I33" s="11"/>
      <c r="J33" s="11"/>
      <c r="K33" s="11"/>
      <c r="L33" s="11"/>
    </row>
    <row r="34" spans="1:12" x14ac:dyDescent="0.3">
      <c r="A34" s="11"/>
      <c r="B34" s="11"/>
      <c r="C34" s="11"/>
      <c r="D34" s="11"/>
      <c r="E34" s="11"/>
      <c r="F34" s="11"/>
      <c r="G34" s="11"/>
      <c r="H34" s="11"/>
      <c r="I34" s="11"/>
      <c r="J34" s="11"/>
      <c r="K34" s="11"/>
      <c r="L34" s="11"/>
    </row>
    <row r="35" spans="1:12" x14ac:dyDescent="0.3">
      <c r="A35" s="11"/>
      <c r="B35" s="11"/>
      <c r="C35" s="11"/>
      <c r="D35" s="11"/>
      <c r="E35" s="11"/>
      <c r="F35" s="11"/>
      <c r="G35" s="11"/>
      <c r="H35" s="11"/>
      <c r="I35" s="11"/>
      <c r="J35" s="11"/>
      <c r="K35" s="11"/>
      <c r="L35" s="11"/>
    </row>
    <row r="36" spans="1:12" x14ac:dyDescent="0.3">
      <c r="A36" s="11"/>
      <c r="B36" s="11"/>
      <c r="C36" s="11"/>
      <c r="D36" s="11"/>
      <c r="E36" s="11"/>
      <c r="F36" s="11"/>
      <c r="G36" s="11"/>
      <c r="H36" s="11"/>
      <c r="I36" s="11"/>
      <c r="J36" s="11"/>
      <c r="K36" s="11"/>
      <c r="L36" s="11"/>
    </row>
    <row r="37" spans="1:12" x14ac:dyDescent="0.3">
      <c r="A37" s="11"/>
      <c r="B37" s="11"/>
      <c r="C37" s="11"/>
      <c r="D37" s="11"/>
      <c r="E37" s="11"/>
      <c r="F37" s="11"/>
      <c r="G37" s="11"/>
      <c r="H37" s="11"/>
      <c r="I37" s="11"/>
      <c r="J37" s="11"/>
      <c r="K37" s="11"/>
      <c r="L37" s="11"/>
    </row>
    <row r="38" spans="1:12" x14ac:dyDescent="0.3">
      <c r="A38" s="11"/>
      <c r="B38" s="11"/>
      <c r="C38" s="11"/>
      <c r="D38" s="11"/>
      <c r="E38" s="11"/>
      <c r="F38" s="11"/>
      <c r="G38" s="11"/>
      <c r="H38" s="11"/>
      <c r="I38" s="11"/>
      <c r="J38" s="11"/>
      <c r="K38" s="11"/>
      <c r="L38" s="11"/>
    </row>
    <row r="39" spans="1:12" x14ac:dyDescent="0.3">
      <c r="A39" s="11"/>
      <c r="B39" s="11"/>
      <c r="C39" s="11"/>
      <c r="D39" s="11"/>
      <c r="E39" s="11"/>
      <c r="F39" s="11"/>
      <c r="G39" s="11"/>
      <c r="H39" s="11"/>
      <c r="I39" s="11"/>
      <c r="J39" s="11"/>
      <c r="K39" s="11"/>
      <c r="L39" s="11"/>
    </row>
    <row r="40" spans="1:12" x14ac:dyDescent="0.3">
      <c r="A40" s="11"/>
      <c r="B40" s="11"/>
      <c r="C40" s="11"/>
      <c r="D40" s="11"/>
      <c r="E40" s="11"/>
      <c r="F40" s="11"/>
      <c r="G40" s="11"/>
      <c r="H40" s="11"/>
      <c r="I40" s="11"/>
      <c r="J40" s="11"/>
      <c r="K40" s="11"/>
      <c r="L40" s="11"/>
    </row>
    <row r="41" spans="1:12" x14ac:dyDescent="0.3">
      <c r="A41" s="11"/>
      <c r="B41" s="11"/>
      <c r="C41" s="11"/>
      <c r="D41" s="11"/>
      <c r="E41" s="11"/>
      <c r="F41" s="11"/>
      <c r="G41" s="11"/>
      <c r="H41" s="11"/>
      <c r="I41" s="11"/>
      <c r="J41" s="11"/>
      <c r="K41" s="11"/>
      <c r="L41" s="11"/>
    </row>
  </sheetData>
  <pageMargins left="0.7" right="0.7" top="0.75" bottom="0.75" header="0.3" footer="0.3"/>
  <pageSetup paperSize="9" orientation="portrait" horizontalDpi="90" verticalDpi="9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7992C-C9E9-4690-85F5-B5F982BC31A0}">
  <dimension ref="A1:H106"/>
  <sheetViews>
    <sheetView topLeftCell="A54" zoomScale="50" zoomScaleNormal="55" workbookViewId="0">
      <selection activeCell="A106" sqref="A106:XFD106"/>
    </sheetView>
  </sheetViews>
  <sheetFormatPr defaultRowHeight="14.4" x14ac:dyDescent="0.3"/>
  <cols>
    <col min="1" max="2" width="8.88671875" style="11"/>
    <col min="3" max="3" width="16.77734375" style="11" bestFit="1" customWidth="1"/>
    <col min="4" max="35" width="8.88671875" style="11"/>
    <col min="36" max="36" width="16.77734375" style="11" bestFit="1" customWidth="1"/>
    <col min="37" max="16384" width="8.88671875" style="11"/>
  </cols>
  <sheetData>
    <row r="1" spans="1:3" ht="18" x14ac:dyDescent="0.35">
      <c r="A1" s="6" t="s">
        <v>333</v>
      </c>
    </row>
    <row r="3" spans="1:3" x14ac:dyDescent="0.3">
      <c r="A3" s="11" t="s">
        <v>73</v>
      </c>
      <c r="B3" s="11" t="s">
        <v>334</v>
      </c>
      <c r="C3" s="134" t="s">
        <v>382</v>
      </c>
    </row>
    <row r="4" spans="1:3" x14ac:dyDescent="0.3">
      <c r="B4" s="11" t="s">
        <v>58</v>
      </c>
      <c r="C4" s="134" t="s">
        <v>382</v>
      </c>
    </row>
    <row r="5" spans="1:3" x14ac:dyDescent="0.3">
      <c r="B5" s="11" t="s">
        <v>335</v>
      </c>
      <c r="C5" s="134" t="s">
        <v>382</v>
      </c>
    </row>
    <row r="6" spans="1:3" x14ac:dyDescent="0.3">
      <c r="B6" s="11" t="s">
        <v>69</v>
      </c>
      <c r="C6" s="134" t="s">
        <v>382</v>
      </c>
    </row>
    <row r="7" spans="1:3" x14ac:dyDescent="0.3">
      <c r="B7" s="11" t="s">
        <v>62</v>
      </c>
      <c r="C7" s="134" t="s">
        <v>382</v>
      </c>
    </row>
    <row r="8" spans="1:3" x14ac:dyDescent="0.3">
      <c r="B8" s="11" t="s">
        <v>60</v>
      </c>
      <c r="C8" s="134" t="s">
        <v>382</v>
      </c>
    </row>
    <row r="9" spans="1:3" x14ac:dyDescent="0.3">
      <c r="B9" s="11" t="s">
        <v>64</v>
      </c>
      <c r="C9" s="134" t="s">
        <v>382</v>
      </c>
    </row>
    <row r="10" spans="1:3" x14ac:dyDescent="0.3">
      <c r="B10" s="11" t="s">
        <v>65</v>
      </c>
      <c r="C10" s="134" t="s">
        <v>382</v>
      </c>
    </row>
    <row r="12" spans="1:3" x14ac:dyDescent="0.3">
      <c r="A12" s="11" t="s">
        <v>334</v>
      </c>
      <c r="B12" s="11" t="s">
        <v>58</v>
      </c>
      <c r="C12" s="11">
        <v>0.56025198048756375</v>
      </c>
    </row>
    <row r="13" spans="1:3" x14ac:dyDescent="0.3">
      <c r="B13" s="11" t="s">
        <v>335</v>
      </c>
      <c r="C13" s="11">
        <v>0.82976111944264519</v>
      </c>
    </row>
    <row r="14" spans="1:3" x14ac:dyDescent="0.3">
      <c r="B14" s="11" t="s">
        <v>69</v>
      </c>
      <c r="C14" s="11">
        <v>0.35824489928824399</v>
      </c>
    </row>
    <row r="15" spans="1:3" x14ac:dyDescent="0.3">
      <c r="B15" s="11" t="s">
        <v>62</v>
      </c>
      <c r="C15" s="134" t="s">
        <v>382</v>
      </c>
    </row>
    <row r="16" spans="1:3" x14ac:dyDescent="0.3">
      <c r="B16" s="11" t="s">
        <v>60</v>
      </c>
      <c r="C16" s="11">
        <v>0.8826767621267525</v>
      </c>
    </row>
    <row r="17" spans="1:3" x14ac:dyDescent="0.3">
      <c r="B17" s="11" t="s">
        <v>64</v>
      </c>
      <c r="C17" s="11">
        <v>0.55445416043369311</v>
      </c>
    </row>
    <row r="18" spans="1:3" x14ac:dyDescent="0.3">
      <c r="B18" s="11" t="s">
        <v>65</v>
      </c>
      <c r="C18" s="11">
        <v>0.66742330516858894</v>
      </c>
    </row>
    <row r="20" spans="1:3" x14ac:dyDescent="0.3">
      <c r="A20" s="11" t="s">
        <v>58</v>
      </c>
      <c r="B20" s="11" t="s">
        <v>335</v>
      </c>
      <c r="C20" s="11">
        <v>0.72123045548253317</v>
      </c>
    </row>
    <row r="21" spans="1:3" x14ac:dyDescent="0.3">
      <c r="B21" s="11" t="s">
        <v>69</v>
      </c>
      <c r="C21" s="11">
        <v>-0.1442939500909724</v>
      </c>
    </row>
    <row r="22" spans="1:3" x14ac:dyDescent="0.3">
      <c r="B22" s="11" t="s">
        <v>62</v>
      </c>
      <c r="C22" s="134" t="s">
        <v>382</v>
      </c>
    </row>
    <row r="23" spans="1:3" x14ac:dyDescent="0.3">
      <c r="B23" s="11" t="s">
        <v>60</v>
      </c>
      <c r="C23" s="11">
        <v>0.74975318797558965</v>
      </c>
    </row>
    <row r="24" spans="1:3" x14ac:dyDescent="0.3">
      <c r="B24" s="11" t="s">
        <v>64</v>
      </c>
      <c r="C24" s="11">
        <v>0.76351784256562827</v>
      </c>
    </row>
    <row r="25" spans="1:3" x14ac:dyDescent="0.3">
      <c r="B25" s="11" t="s">
        <v>65</v>
      </c>
      <c r="C25" s="11">
        <v>0.52662026769260029</v>
      </c>
    </row>
    <row r="27" spans="1:3" x14ac:dyDescent="0.3">
      <c r="A27" s="11" t="s">
        <v>335</v>
      </c>
      <c r="B27" s="11" t="s">
        <v>69</v>
      </c>
      <c r="C27" s="11">
        <v>-0.23421742471013876</v>
      </c>
    </row>
    <row r="28" spans="1:3" x14ac:dyDescent="0.3">
      <c r="B28" s="11" t="s">
        <v>62</v>
      </c>
      <c r="C28" s="134" t="s">
        <v>382</v>
      </c>
    </row>
    <row r="29" spans="1:3" x14ac:dyDescent="0.3">
      <c r="B29" s="11" t="s">
        <v>60</v>
      </c>
      <c r="C29" s="11">
        <v>0.74975318797558965</v>
      </c>
    </row>
    <row r="30" spans="1:3" x14ac:dyDescent="0.3">
      <c r="B30" s="11" t="s">
        <v>64</v>
      </c>
      <c r="C30" s="11">
        <v>0.76351784256562827</v>
      </c>
    </row>
    <row r="31" spans="1:3" x14ac:dyDescent="0.3">
      <c r="B31" s="11" t="s">
        <v>65</v>
      </c>
      <c r="C31" s="11">
        <v>0.52662026769260029</v>
      </c>
    </row>
    <row r="33" spans="1:3" x14ac:dyDescent="0.3">
      <c r="A33" s="11" t="s">
        <v>69</v>
      </c>
      <c r="B33" s="11" t="s">
        <v>62</v>
      </c>
      <c r="C33" s="134" t="s">
        <v>382</v>
      </c>
    </row>
    <row r="34" spans="1:3" x14ac:dyDescent="0.3">
      <c r="B34" s="11" t="s">
        <v>60</v>
      </c>
      <c r="C34" s="11">
        <v>-3.2310504115500563E-3</v>
      </c>
    </row>
    <row r="35" spans="1:3" x14ac:dyDescent="0.3">
      <c r="B35" s="11" t="s">
        <v>64</v>
      </c>
      <c r="C35" s="11">
        <v>-0.10841299408344277</v>
      </c>
    </row>
    <row r="36" spans="1:3" x14ac:dyDescent="0.3">
      <c r="B36" s="11" t="s">
        <v>65</v>
      </c>
      <c r="C36" s="11">
        <v>0.13317215024324086</v>
      </c>
    </row>
    <row r="38" spans="1:3" x14ac:dyDescent="0.3">
      <c r="A38" s="11" t="s">
        <v>62</v>
      </c>
      <c r="B38" s="11" t="s">
        <v>60</v>
      </c>
      <c r="C38" s="134" t="s">
        <v>382</v>
      </c>
    </row>
    <row r="39" spans="1:3" x14ac:dyDescent="0.3">
      <c r="B39" s="11" t="s">
        <v>64</v>
      </c>
      <c r="C39" s="134" t="s">
        <v>382</v>
      </c>
    </row>
    <row r="40" spans="1:3" x14ac:dyDescent="0.3">
      <c r="B40" s="11" t="s">
        <v>65</v>
      </c>
      <c r="C40" s="134" t="s">
        <v>382</v>
      </c>
    </row>
    <row r="42" spans="1:3" x14ac:dyDescent="0.3">
      <c r="A42" s="11" t="s">
        <v>60</v>
      </c>
      <c r="B42" s="11" t="s">
        <v>64</v>
      </c>
      <c r="C42" s="11">
        <v>0.6985078613332466</v>
      </c>
    </row>
    <row r="43" spans="1:3" x14ac:dyDescent="0.3">
      <c r="B43" s="11" t="s">
        <v>65</v>
      </c>
      <c r="C43" s="11">
        <v>0.84546642405376204</v>
      </c>
    </row>
    <row r="45" spans="1:3" x14ac:dyDescent="0.3">
      <c r="A45" s="11" t="s">
        <v>64</v>
      </c>
      <c r="B45" s="11" t="s">
        <v>65</v>
      </c>
      <c r="C45" s="11">
        <v>-0.31627474435968583</v>
      </c>
    </row>
    <row r="47" spans="1:3" x14ac:dyDescent="0.3">
      <c r="A47" s="11" t="s">
        <v>336</v>
      </c>
      <c r="B47" s="11" t="s">
        <v>73</v>
      </c>
      <c r="C47" s="134" t="s">
        <v>382</v>
      </c>
    </row>
    <row r="48" spans="1:3" x14ac:dyDescent="0.3">
      <c r="B48" s="11" t="s">
        <v>334</v>
      </c>
      <c r="C48" s="11">
        <v>0.39621141741146337</v>
      </c>
    </row>
    <row r="49" spans="2:3" x14ac:dyDescent="0.3">
      <c r="B49" s="11" t="s">
        <v>58</v>
      </c>
      <c r="C49" s="11">
        <v>0.24561906091380398</v>
      </c>
    </row>
    <row r="50" spans="2:3" x14ac:dyDescent="0.3">
      <c r="B50" s="11" t="s">
        <v>335</v>
      </c>
      <c r="C50" s="11">
        <v>0.6675213640407921</v>
      </c>
    </row>
    <row r="51" spans="2:3" x14ac:dyDescent="0.3">
      <c r="B51" s="11" t="s">
        <v>69</v>
      </c>
      <c r="C51" s="11">
        <v>-0.13318768347136165</v>
      </c>
    </row>
    <row r="52" spans="2:3" x14ac:dyDescent="0.3">
      <c r="B52" s="11" t="s">
        <v>62</v>
      </c>
      <c r="C52" s="134" t="s">
        <v>382</v>
      </c>
    </row>
    <row r="53" spans="2:3" x14ac:dyDescent="0.3">
      <c r="B53" s="11" t="s">
        <v>60</v>
      </c>
      <c r="C53" s="11">
        <v>0.64798429295478976</v>
      </c>
    </row>
    <row r="54" spans="2:3" x14ac:dyDescent="0.3">
      <c r="B54" s="11" t="s">
        <v>64</v>
      </c>
      <c r="C54" s="11">
        <v>0.12737984429026922</v>
      </c>
    </row>
    <row r="55" spans="2:3" x14ac:dyDescent="0.3">
      <c r="B55" s="11" t="s">
        <v>65</v>
      </c>
      <c r="C55" s="11">
        <v>0.39579281033400987</v>
      </c>
    </row>
    <row r="104" spans="1:8" ht="23.4" customHeight="1" x14ac:dyDescent="0.7">
      <c r="A104" s="33"/>
    </row>
    <row r="106" spans="1:8" s="255" customFormat="1" ht="21" customHeight="1" x14ac:dyDescent="0.7">
      <c r="H106" s="256"/>
    </row>
  </sheetData>
  <pageMargins left="0.7" right="0.7" top="0.75" bottom="0.75" header="0.3" footer="0.3"/>
  <pageSetup paperSize="9"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16</vt:i4>
      </vt:variant>
      <vt:variant>
        <vt:lpstr>Grafieken</vt:lpstr>
      </vt:variant>
      <vt:variant>
        <vt:i4>2</vt:i4>
      </vt:variant>
    </vt:vector>
  </HeadingPairs>
  <TitlesOfParts>
    <vt:vector size="18" baseType="lpstr">
      <vt:lpstr>Read me first</vt:lpstr>
      <vt:lpstr>Well data</vt:lpstr>
      <vt:lpstr>Fluid sample data (complete)</vt:lpstr>
      <vt:lpstr>Fluid sample data (processed)</vt:lpstr>
      <vt:lpstr>Regional data</vt:lpstr>
      <vt:lpstr>Toxic gases</vt:lpstr>
      <vt:lpstr>Toxic elements</vt:lpstr>
      <vt:lpstr>Guideline values exceeded</vt:lpstr>
      <vt:lpstr>Correlation coefficients</vt:lpstr>
      <vt:lpstr>Correlation graphs</vt:lpstr>
      <vt:lpstr>Ternary diagrams input</vt:lpstr>
      <vt:lpstr>Munka4</vt:lpstr>
      <vt:lpstr>Munka2</vt:lpstr>
      <vt:lpstr>Munka1</vt:lpstr>
      <vt:lpstr>Munka6</vt:lpstr>
      <vt:lpstr>Munka3</vt:lpstr>
      <vt:lpstr>Na-K-Mg diagram</vt:lpstr>
      <vt:lpstr>Cl-SO4-HCO3 diagram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6H4DWX1</dc:creator>
  <cp:lastModifiedBy>Jeanne Steijn</cp:lastModifiedBy>
  <cp:revision>1</cp:revision>
  <dcterms:created xsi:type="dcterms:W3CDTF">2020-03-03T13:46:04Z</dcterms:created>
  <dcterms:modified xsi:type="dcterms:W3CDTF">2021-07-24T09:12:25Z</dcterms:modified>
</cp:coreProperties>
</file>