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U:\Solar Cooling as Building Product Hamza PhD\Chapter 4 - Towards Product Design and Development\14-February\5. Solar Fraction (SF) Calculations\"/>
    </mc:Choice>
  </mc:AlternateContent>
  <xr:revisionPtr revIDLastSave="0" documentId="13_ncr:1_{E13CB972-623C-4BAB-9FA5-00BFAC320A7E}" xr6:coauthVersionLast="47" xr6:coauthVersionMax="47" xr10:uidLastSave="{00000000-0000-0000-0000-000000000000}"/>
  <bookViews>
    <workbookView xWindow="28680" yWindow="-120" windowWidth="29040" windowHeight="15840" tabRatio="735" firstSheet="2" activeTab="5" xr2:uid="{00000000-000D-0000-FFFF-FFFF00000000}"/>
  </bookViews>
  <sheets>
    <sheet name="COOLreq" sheetId="1" r:id="rId1"/>
    <sheet name="SOLinput(July)" sheetId="4" r:id="rId2"/>
    <sheet name="COPsolarsys &amp;COPcoolsys" sheetId="10" r:id="rId3"/>
    <sheet name="SOLarray, SCOOLout, and SF" sheetId="8" r:id="rId4"/>
    <sheet name="General Summary " sheetId="12" r:id="rId5"/>
    <sheet name="Summary of SF of 1 or more " sheetId="11"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7" i="8" l="1"/>
  <c r="AH8" i="8"/>
  <c r="AH9" i="8"/>
  <c r="AH10" i="8"/>
  <c r="AH11" i="8"/>
  <c r="AH13" i="8"/>
  <c r="AH14" i="8"/>
  <c r="AH15" i="8"/>
  <c r="AH18" i="8"/>
  <c r="AH19" i="8"/>
  <c r="AH20" i="8"/>
  <c r="AH22" i="8"/>
  <c r="AH23" i="8"/>
  <c r="AH24" i="8"/>
  <c r="AH25" i="8"/>
  <c r="AH26" i="8"/>
  <c r="AH29" i="8"/>
  <c r="AH31" i="8"/>
  <c r="AH33" i="8"/>
  <c r="AH35" i="8"/>
  <c r="AH37" i="8"/>
  <c r="AH39" i="8"/>
  <c r="AH41" i="8"/>
  <c r="AH43" i="8"/>
  <c r="AH45" i="8"/>
  <c r="AH47" i="8"/>
  <c r="AH49" i="8"/>
  <c r="AH51" i="8"/>
  <c r="AH53" i="8"/>
  <c r="AH55" i="8"/>
  <c r="AH57" i="8"/>
  <c r="AH61" i="8"/>
  <c r="AH63" i="8"/>
  <c r="AH65" i="8"/>
  <c r="AH67" i="8"/>
  <c r="AH69" i="8"/>
  <c r="AH71" i="8"/>
  <c r="AH73" i="8"/>
  <c r="AH75" i="8"/>
  <c r="AH77" i="8"/>
  <c r="AH79" i="8"/>
  <c r="AH81" i="8"/>
  <c r="AH83" i="8"/>
  <c r="AH85" i="8"/>
  <c r="AH87" i="8"/>
  <c r="AH89" i="8"/>
  <c r="AH6" i="8"/>
  <c r="X7" i="8"/>
  <c r="X8" i="8"/>
  <c r="X9" i="8"/>
  <c r="X10" i="8"/>
  <c r="X11" i="8"/>
  <c r="X13" i="8"/>
  <c r="X14" i="8"/>
  <c r="X15" i="8"/>
  <c r="X18" i="8"/>
  <c r="X19" i="8"/>
  <c r="X20" i="8"/>
  <c r="X22" i="8"/>
  <c r="X23" i="8"/>
  <c r="X24" i="8"/>
  <c r="X25" i="8"/>
  <c r="X26" i="8"/>
  <c r="X29" i="8"/>
  <c r="X31" i="8"/>
  <c r="X33" i="8"/>
  <c r="X35" i="8"/>
  <c r="X37" i="8"/>
  <c r="X39" i="8"/>
  <c r="X41" i="8"/>
  <c r="X43" i="8"/>
  <c r="X45" i="8"/>
  <c r="X47" i="8"/>
  <c r="X49" i="8"/>
  <c r="X51" i="8"/>
  <c r="X53" i="8"/>
  <c r="X55" i="8"/>
  <c r="X57" i="8"/>
  <c r="X61" i="8"/>
  <c r="X63" i="8"/>
  <c r="X65" i="8"/>
  <c r="X67" i="8"/>
  <c r="X69" i="8"/>
  <c r="X71" i="8"/>
  <c r="X73" i="8"/>
  <c r="X75" i="8"/>
  <c r="X77" i="8"/>
  <c r="X79" i="8"/>
  <c r="X81" i="8"/>
  <c r="X83" i="8"/>
  <c r="X85" i="8"/>
  <c r="X87" i="8"/>
  <c r="X89" i="8"/>
  <c r="X6" i="8"/>
  <c r="AC7" i="8"/>
  <c r="AC8" i="8"/>
  <c r="AC9" i="8"/>
  <c r="AC10" i="8"/>
  <c r="AC11" i="8"/>
  <c r="AC13" i="8"/>
  <c r="AC14" i="8"/>
  <c r="AC15" i="8"/>
  <c r="AC18" i="8"/>
  <c r="AC19" i="8"/>
  <c r="AC20" i="8"/>
  <c r="AC22" i="8"/>
  <c r="AC23" i="8"/>
  <c r="AC24" i="8"/>
  <c r="AC25" i="8"/>
  <c r="AC26" i="8"/>
  <c r="AC29" i="8"/>
  <c r="AC31" i="8"/>
  <c r="AC33" i="8"/>
  <c r="AC35" i="8"/>
  <c r="AC37" i="8"/>
  <c r="AC39" i="8"/>
  <c r="AC41" i="8"/>
  <c r="AC43" i="8"/>
  <c r="AC45" i="8"/>
  <c r="AC47" i="8"/>
  <c r="AC49" i="8"/>
  <c r="AC51" i="8"/>
  <c r="AC53" i="8"/>
  <c r="AC55" i="8"/>
  <c r="AC57" i="8"/>
  <c r="AC61" i="8"/>
  <c r="AC63" i="8"/>
  <c r="AC65" i="8"/>
  <c r="AC67" i="8"/>
  <c r="AC69" i="8"/>
  <c r="AC71" i="8"/>
  <c r="AC73" i="8"/>
  <c r="AC75" i="8"/>
  <c r="AC77" i="8"/>
  <c r="AC79" i="8"/>
  <c r="AC81" i="8"/>
  <c r="AC83" i="8"/>
  <c r="AC85" i="8"/>
  <c r="AC87" i="8"/>
  <c r="AC89" i="8"/>
  <c r="AC6" i="8"/>
  <c r="S7" i="8"/>
  <c r="S8" i="8"/>
  <c r="S9" i="8"/>
  <c r="S10" i="8"/>
  <c r="S11" i="8"/>
  <c r="S13" i="8"/>
  <c r="S14" i="8"/>
  <c r="S15" i="8"/>
  <c r="S18" i="8"/>
  <c r="S19" i="8"/>
  <c r="S20" i="8"/>
  <c r="S22" i="8"/>
  <c r="S23" i="8"/>
  <c r="S24" i="8"/>
  <c r="S25" i="8"/>
  <c r="S26" i="8"/>
  <c r="S29" i="8"/>
  <c r="S31" i="8"/>
  <c r="S33" i="8"/>
  <c r="S35" i="8"/>
  <c r="S37" i="8"/>
  <c r="S39" i="8"/>
  <c r="S41" i="8"/>
  <c r="S43" i="8"/>
  <c r="S45" i="8"/>
  <c r="S47" i="8"/>
  <c r="S49" i="8"/>
  <c r="S51" i="8"/>
  <c r="S53" i="8"/>
  <c r="S55" i="8"/>
  <c r="S57" i="8"/>
  <c r="S61" i="8"/>
  <c r="S63" i="8"/>
  <c r="S65" i="8"/>
  <c r="S67" i="8"/>
  <c r="S69" i="8"/>
  <c r="S71" i="8"/>
  <c r="S73" i="8"/>
  <c r="S75" i="8"/>
  <c r="S77" i="8"/>
  <c r="S79" i="8"/>
  <c r="S81" i="8"/>
  <c r="S83" i="8"/>
  <c r="S85" i="8"/>
  <c r="S87" i="8"/>
  <c r="S89" i="8"/>
  <c r="S6" i="8"/>
  <c r="AF89" i="8"/>
  <c r="AG89" i="8" s="1"/>
  <c r="AF87" i="8"/>
  <c r="AG87" i="8" s="1"/>
  <c r="AF85" i="8"/>
  <c r="AG85" i="8" s="1"/>
  <c r="AF83" i="8"/>
  <c r="AG83" i="8" s="1"/>
  <c r="AF81" i="8"/>
  <c r="AG81" i="8" s="1"/>
  <c r="AF79" i="8"/>
  <c r="AG79" i="8" s="1"/>
  <c r="AF77" i="8"/>
  <c r="AG77" i="8" s="1"/>
  <c r="AF75" i="8"/>
  <c r="AG75" i="8" s="1"/>
  <c r="AF73" i="8"/>
  <c r="AG73" i="8" s="1"/>
  <c r="AF71" i="8"/>
  <c r="AG71" i="8" s="1"/>
  <c r="AF69" i="8"/>
  <c r="AG69" i="8" s="1"/>
  <c r="AF67" i="8"/>
  <c r="AG67" i="8" s="1"/>
  <c r="AF65" i="8"/>
  <c r="AG65" i="8" s="1"/>
  <c r="AF63" i="8"/>
  <c r="AG63" i="8" s="1"/>
  <c r="AF61" i="8"/>
  <c r="AG61" i="8"/>
  <c r="AA89" i="8"/>
  <c r="AB89" i="8" s="1"/>
  <c r="AA87" i="8"/>
  <c r="AB87" i="8" s="1"/>
  <c r="AA85" i="8"/>
  <c r="AB85" i="8" s="1"/>
  <c r="AA83" i="8"/>
  <c r="AB83" i="8" s="1"/>
  <c r="AA81" i="8"/>
  <c r="AB81" i="8" s="1"/>
  <c r="AA79" i="8"/>
  <c r="AB79" i="8" s="1"/>
  <c r="AA77" i="8"/>
  <c r="AB77" i="8" s="1"/>
  <c r="AA75" i="8"/>
  <c r="AB75" i="8" s="1"/>
  <c r="AA73" i="8"/>
  <c r="AB73" i="8" s="1"/>
  <c r="AA71" i="8"/>
  <c r="AB71" i="8" s="1"/>
  <c r="AA69" i="8"/>
  <c r="AB69" i="8" s="1"/>
  <c r="AA67" i="8"/>
  <c r="AB67" i="8" s="1"/>
  <c r="AA65" i="8"/>
  <c r="AB65" i="8" s="1"/>
  <c r="AA63" i="8"/>
  <c r="AB63" i="8" s="1"/>
  <c r="AA61" i="8"/>
  <c r="AB61" i="8"/>
  <c r="V89" i="8"/>
  <c r="W89" i="8" s="1"/>
  <c r="V87" i="8"/>
  <c r="W87" i="8" s="1"/>
  <c r="V85" i="8"/>
  <c r="W85" i="8" s="1"/>
  <c r="V83" i="8"/>
  <c r="W83" i="8" s="1"/>
  <c r="V81" i="8"/>
  <c r="W81" i="8" s="1"/>
  <c r="V79" i="8"/>
  <c r="W79" i="8" s="1"/>
  <c r="V77" i="8"/>
  <c r="W77" i="8" s="1"/>
  <c r="V75" i="8"/>
  <c r="W75" i="8" s="1"/>
  <c r="V73" i="8"/>
  <c r="W73" i="8" s="1"/>
  <c r="V71" i="8"/>
  <c r="W71" i="8" s="1"/>
  <c r="V69" i="8"/>
  <c r="W69" i="8" s="1"/>
  <c r="V67" i="8"/>
  <c r="W67" i="8" s="1"/>
  <c r="V65" i="8"/>
  <c r="W65" i="8" s="1"/>
  <c r="V63" i="8"/>
  <c r="W63" i="8" s="1"/>
  <c r="V61" i="8"/>
  <c r="W61" i="8"/>
  <c r="Q89" i="8"/>
  <c r="R89" i="8" s="1"/>
  <c r="Q87" i="8"/>
  <c r="Q85" i="8"/>
  <c r="R85" i="8" s="1"/>
  <c r="Q83" i="8"/>
  <c r="R83" i="8" s="1"/>
  <c r="Q81" i="8"/>
  <c r="R81" i="8" s="1"/>
  <c r="Q79" i="8"/>
  <c r="R79" i="8" s="1"/>
  <c r="Q77" i="8"/>
  <c r="R77" i="8" s="1"/>
  <c r="Q75" i="8"/>
  <c r="R75" i="8" s="1"/>
  <c r="Q73" i="8"/>
  <c r="R73" i="8" s="1"/>
  <c r="Q71" i="8"/>
  <c r="R71" i="8" s="1"/>
  <c r="Q69" i="8"/>
  <c r="R69" i="8" s="1"/>
  <c r="Q67" i="8"/>
  <c r="R67" i="8" s="1"/>
  <c r="Q65" i="8"/>
  <c r="R65" i="8" s="1"/>
  <c r="Q63" i="8"/>
  <c r="R63" i="8" s="1"/>
  <c r="Q61" i="8"/>
  <c r="R61" i="8" s="1"/>
  <c r="R87" i="8"/>
  <c r="AF57" i="8"/>
  <c r="AG57" i="8" s="1"/>
  <c r="AA57" i="8"/>
  <c r="AB57" i="8" s="1"/>
  <c r="V57" i="8"/>
  <c r="W57" i="8" s="1"/>
  <c r="Q57" i="8"/>
  <c r="R57" i="8" s="1"/>
  <c r="AF55" i="8"/>
  <c r="AG55" i="8" s="1"/>
  <c r="AA55" i="8"/>
  <c r="AB55" i="8" s="1"/>
  <c r="V55" i="8"/>
  <c r="W55" i="8" s="1"/>
  <c r="Q55" i="8"/>
  <c r="R55" i="8" s="1"/>
  <c r="AF53" i="8"/>
  <c r="AG53" i="8" s="1"/>
  <c r="AA53" i="8"/>
  <c r="AB53" i="8" s="1"/>
  <c r="V53" i="8"/>
  <c r="W53" i="8" s="1"/>
  <c r="Q53" i="8"/>
  <c r="R53" i="8" s="1"/>
  <c r="AF51" i="8"/>
  <c r="AG51" i="8" s="1"/>
  <c r="AA51" i="8"/>
  <c r="AB51" i="8" s="1"/>
  <c r="V51" i="8"/>
  <c r="W51" i="8" s="1"/>
  <c r="Q51" i="8"/>
  <c r="R51" i="8" s="1"/>
  <c r="AF49" i="8"/>
  <c r="AG49" i="8" s="1"/>
  <c r="AA49" i="8"/>
  <c r="AB49" i="8" s="1"/>
  <c r="V49" i="8"/>
  <c r="W49" i="8" s="1"/>
  <c r="Q49" i="8"/>
  <c r="R49" i="8" s="1"/>
  <c r="AF47" i="8"/>
  <c r="AG47" i="8" s="1"/>
  <c r="AA47" i="8"/>
  <c r="AB47" i="8" s="1"/>
  <c r="V47" i="8"/>
  <c r="W47" i="8" s="1"/>
  <c r="Q47" i="8"/>
  <c r="R47" i="8" s="1"/>
  <c r="AF45" i="8"/>
  <c r="AG45" i="8" s="1"/>
  <c r="AA45" i="8"/>
  <c r="AB45" i="8" s="1"/>
  <c r="V45" i="8"/>
  <c r="W45" i="8" s="1"/>
  <c r="Q45" i="8"/>
  <c r="R45" i="8" s="1"/>
  <c r="AF43" i="8"/>
  <c r="AG43" i="8" s="1"/>
  <c r="AA43" i="8"/>
  <c r="AB43" i="8" s="1"/>
  <c r="V43" i="8"/>
  <c r="W43" i="8" s="1"/>
  <c r="Q43" i="8"/>
  <c r="R43" i="8" s="1"/>
  <c r="AF41" i="8"/>
  <c r="AG41" i="8" s="1"/>
  <c r="AA41" i="8"/>
  <c r="AB41" i="8" s="1"/>
  <c r="V41" i="8"/>
  <c r="W41" i="8" s="1"/>
  <c r="Q41" i="8"/>
  <c r="R41" i="8" s="1"/>
  <c r="AF39" i="8"/>
  <c r="AG39" i="8" s="1"/>
  <c r="AA39" i="8"/>
  <c r="AB39" i="8" s="1"/>
  <c r="V39" i="8"/>
  <c r="W39" i="8" s="1"/>
  <c r="Q39" i="8"/>
  <c r="R39" i="8" s="1"/>
  <c r="AF37" i="8"/>
  <c r="AG37" i="8" s="1"/>
  <c r="AA37" i="8"/>
  <c r="AB37" i="8" s="1"/>
  <c r="V37" i="8"/>
  <c r="W37" i="8" s="1"/>
  <c r="Q37" i="8"/>
  <c r="R37" i="8" s="1"/>
  <c r="AF35" i="8"/>
  <c r="AG35" i="8" s="1"/>
  <c r="AA35" i="8"/>
  <c r="AB35" i="8" s="1"/>
  <c r="V35" i="8"/>
  <c r="W35" i="8" s="1"/>
  <c r="Q35" i="8"/>
  <c r="R35" i="8" s="1"/>
  <c r="AF33" i="8"/>
  <c r="AG33" i="8" s="1"/>
  <c r="AA33" i="8"/>
  <c r="AB33" i="8" s="1"/>
  <c r="V33" i="8"/>
  <c r="W33" i="8" s="1"/>
  <c r="Q33" i="8"/>
  <c r="R33" i="8" s="1"/>
  <c r="AF31" i="8"/>
  <c r="AG31" i="8" s="1"/>
  <c r="AA31" i="8"/>
  <c r="AB31" i="8" s="1"/>
  <c r="V31" i="8"/>
  <c r="W31" i="8" s="1"/>
  <c r="Q31" i="8"/>
  <c r="R31" i="8" s="1"/>
  <c r="AF29" i="8"/>
  <c r="AG29" i="8" s="1"/>
  <c r="AA29" i="8"/>
  <c r="AB29" i="8" s="1"/>
  <c r="V29" i="8"/>
  <c r="W29" i="8" s="1"/>
  <c r="Q29" i="8"/>
  <c r="R29" i="8" s="1"/>
  <c r="AF26" i="8"/>
  <c r="AG26" i="8" s="1"/>
  <c r="AA26" i="8"/>
  <c r="AB26" i="8" s="1"/>
  <c r="V26" i="8"/>
  <c r="W26" i="8" s="1"/>
  <c r="Q26" i="8"/>
  <c r="R26" i="8" s="1"/>
  <c r="AF25" i="8"/>
  <c r="AG25" i="8" s="1"/>
  <c r="AA25" i="8"/>
  <c r="AB25" i="8" s="1"/>
  <c r="V25" i="8"/>
  <c r="W25" i="8" s="1"/>
  <c r="Q25" i="8"/>
  <c r="R25" i="8" s="1"/>
  <c r="AF24" i="8"/>
  <c r="AG24" i="8" s="1"/>
  <c r="AA24" i="8"/>
  <c r="AB24" i="8" s="1"/>
  <c r="V24" i="8"/>
  <c r="W24" i="8" s="1"/>
  <c r="Q24" i="8"/>
  <c r="R24" i="8" s="1"/>
  <c r="AF23" i="8"/>
  <c r="AG23" i="8" s="1"/>
  <c r="AA23" i="8"/>
  <c r="AB23" i="8" s="1"/>
  <c r="V23" i="8"/>
  <c r="W23" i="8" s="1"/>
  <c r="Q23" i="8"/>
  <c r="R23" i="8" s="1"/>
  <c r="AF22" i="8"/>
  <c r="AG22" i="8" s="1"/>
  <c r="AA22" i="8"/>
  <c r="AB22" i="8" s="1"/>
  <c r="V22" i="8"/>
  <c r="W22" i="8" s="1"/>
  <c r="Q22" i="8"/>
  <c r="R22" i="8" s="1"/>
  <c r="AF20" i="8"/>
  <c r="AG20" i="8" s="1"/>
  <c r="AA20" i="8"/>
  <c r="AB20" i="8" s="1"/>
  <c r="V20" i="8"/>
  <c r="W20" i="8" s="1"/>
  <c r="Q20" i="8"/>
  <c r="R20" i="8" s="1"/>
  <c r="AF19" i="8"/>
  <c r="AG19" i="8" s="1"/>
  <c r="AA19" i="8"/>
  <c r="AB19" i="8" s="1"/>
  <c r="V19" i="8"/>
  <c r="W19" i="8" s="1"/>
  <c r="Q19" i="8"/>
  <c r="R19" i="8" s="1"/>
  <c r="AF18" i="8"/>
  <c r="AG18" i="8" s="1"/>
  <c r="AA18" i="8"/>
  <c r="AB18" i="8" s="1"/>
  <c r="V18" i="8"/>
  <c r="W18" i="8" s="1"/>
  <c r="Q18" i="8"/>
  <c r="R18" i="8" s="1"/>
  <c r="AF15" i="8"/>
  <c r="AG15" i="8" s="1"/>
  <c r="AA15" i="8"/>
  <c r="AB15" i="8" s="1"/>
  <c r="V15" i="8"/>
  <c r="W15" i="8" s="1"/>
  <c r="Q15" i="8"/>
  <c r="R15" i="8" s="1"/>
  <c r="AF14" i="8"/>
  <c r="AG14" i="8" s="1"/>
  <c r="AA14" i="8"/>
  <c r="AB14" i="8" s="1"/>
  <c r="V14" i="8"/>
  <c r="W14" i="8" s="1"/>
  <c r="Q14" i="8"/>
  <c r="R14" i="8" s="1"/>
  <c r="AF13" i="8"/>
  <c r="AG13" i="8" s="1"/>
  <c r="AA13" i="8"/>
  <c r="AB13" i="8" s="1"/>
  <c r="V13" i="8"/>
  <c r="W13" i="8" s="1"/>
  <c r="Q13" i="8"/>
  <c r="R13" i="8" s="1"/>
  <c r="AF11" i="8"/>
  <c r="AG11" i="8" s="1"/>
  <c r="AA11" i="8"/>
  <c r="AB11" i="8" s="1"/>
  <c r="V11" i="8"/>
  <c r="W11" i="8" s="1"/>
  <c r="Q11" i="8"/>
  <c r="R11" i="8" s="1"/>
  <c r="AF10" i="8"/>
  <c r="AG10" i="8" s="1"/>
  <c r="AA10" i="8"/>
  <c r="AB10" i="8" s="1"/>
  <c r="V10" i="8"/>
  <c r="W10" i="8" s="1"/>
  <c r="Q10" i="8"/>
  <c r="R10" i="8" s="1"/>
  <c r="AF9" i="8"/>
  <c r="AG9" i="8" s="1"/>
  <c r="AA9" i="8"/>
  <c r="AB9" i="8" s="1"/>
  <c r="V9" i="8"/>
  <c r="W9" i="8" s="1"/>
  <c r="Q9" i="8"/>
  <c r="R9" i="8" s="1"/>
  <c r="AF8" i="8"/>
  <c r="AG8" i="8" s="1"/>
  <c r="AA8" i="8"/>
  <c r="AB8" i="8" s="1"/>
  <c r="V8" i="8"/>
  <c r="W8" i="8" s="1"/>
  <c r="Q8" i="8"/>
  <c r="R8" i="8" s="1"/>
  <c r="AF7" i="8"/>
  <c r="AG7" i="8" s="1"/>
  <c r="AA7" i="8"/>
  <c r="AB7" i="8" s="1"/>
  <c r="V7" i="8"/>
  <c r="W7" i="8" s="1"/>
  <c r="Q7" i="8"/>
  <c r="R7" i="8" s="1"/>
  <c r="AF6" i="8"/>
  <c r="AG6" i="8" s="1"/>
  <c r="AA6" i="8"/>
  <c r="AB6" i="8" s="1"/>
  <c r="V6" i="8"/>
  <c r="W6" i="8" s="1"/>
  <c r="Q6" i="8"/>
  <c r="R6" i="8" s="1"/>
  <c r="E30" i="4"/>
  <c r="G29" i="4"/>
  <c r="E12" i="4"/>
  <c r="G6" i="4"/>
  <c r="E14" i="1"/>
  <c r="F14" i="1"/>
  <c r="G14" i="1"/>
  <c r="D14" i="1"/>
</calcChain>
</file>

<file path=xl/sharedStrings.xml><?xml version="1.0" encoding="utf-8"?>
<sst xmlns="http://schemas.openxmlformats.org/spreadsheetml/2006/main" count="924" uniqueCount="209">
  <si>
    <t xml:space="preserve">Item </t>
  </si>
  <si>
    <t>Orientation of the Building Main Entrance</t>
  </si>
  <si>
    <t>North (N)</t>
  </si>
  <si>
    <t>South (S)</t>
  </si>
  <si>
    <t>East (E)</t>
  </si>
  <si>
    <t>West (W)</t>
  </si>
  <si>
    <t xml:space="preserve">Annual Energy Per Conditioned Building Area </t>
  </si>
  <si>
    <t>Total Building Area [m2]</t>
  </si>
  <si>
    <t>End Uses (Annual Building Utility)</t>
  </si>
  <si>
    <t>Utility Use Per Conditioned Floor Area</t>
  </si>
  <si>
    <t xml:space="preserve">Simulation Type </t>
  </si>
  <si>
    <t>Building Annual Energy Use Intensity  [kWh/m2/year]</t>
  </si>
  <si>
    <t xml:space="preserve">Summer Deign Week Energy Per Conditioned Building Area </t>
  </si>
  <si>
    <t>Building Summer Design Week Energy Use Intensity [kWh/m2/week]</t>
  </si>
  <si>
    <t>Building Annual Cooling Demand [kWh/year]</t>
  </si>
  <si>
    <t>Building Annual Cooling Demand Intensity [kWh/m2/year]</t>
  </si>
  <si>
    <t>End Uses (Summer Design Week Building Utility)</t>
  </si>
  <si>
    <t>Building Cooling Demand in Summer Design Week [kWh/week]</t>
  </si>
  <si>
    <t>Building Cooling Demand Intensity in Summer Design Week [kWh/m2/week]</t>
  </si>
  <si>
    <t>Summer Design Week Whole Building (13-19 April)</t>
  </si>
  <si>
    <t>Annual Whole Building (01 Jan to 31 Dec)</t>
  </si>
  <si>
    <t>N</t>
  </si>
  <si>
    <t>S</t>
  </si>
  <si>
    <t>E</t>
  </si>
  <si>
    <t>W</t>
  </si>
  <si>
    <t>SAM 2023.12.17</t>
  </si>
  <si>
    <t>Weather Data Download - Madrid 082210 (IWEC)</t>
  </si>
  <si>
    <t xml:space="preserve">Assessment Tool </t>
  </si>
  <si>
    <t xml:space="preserve">Location </t>
  </si>
  <si>
    <t xml:space="preserve">Madrid, Spain </t>
  </si>
  <si>
    <t>Array Type</t>
  </si>
  <si>
    <t xml:space="preserve">Fixed Roof Mount </t>
  </si>
  <si>
    <t xml:space="preserve">Vertical Façade </t>
  </si>
  <si>
    <t xml:space="preserve">Azimuth Angel </t>
  </si>
  <si>
    <t xml:space="preserve">Month of Madrid Summer Design Week </t>
  </si>
  <si>
    <t xml:space="preserve">July </t>
  </si>
  <si>
    <t>Madrid Summer Design Week (13 to 19 July)</t>
  </si>
  <si>
    <t xml:space="preserve">System Advisor Model </t>
  </si>
  <si>
    <t>0o</t>
  </si>
  <si>
    <t>180o</t>
  </si>
  <si>
    <t>90o</t>
  </si>
  <si>
    <t>270o</t>
  </si>
  <si>
    <t>Plane array irradiance (kWh/m2) in the Month of Madrid Summer Design Week (July)</t>
  </si>
  <si>
    <t xml:space="preserve">Façade feature </t>
  </si>
  <si>
    <t xml:space="preserve">Orientation of the Opaque Façade </t>
  </si>
  <si>
    <t>Orientation of the Overhang</t>
  </si>
  <si>
    <t xml:space="preserve">Cooling technology device </t>
  </si>
  <si>
    <t>Building AVG Daily Cooling in Summer Design Week (kWh/day) (COOLreq)</t>
  </si>
  <si>
    <t xml:space="preserve">A tile angel of 90o </t>
  </si>
  <si>
    <t xml:space="preserve">A tile angel of 60o </t>
  </si>
  <si>
    <t xml:space="preserve">A tile angel of 30o </t>
  </si>
  <si>
    <t xml:space="preserve">A tile angel of 0o </t>
  </si>
  <si>
    <t xml:space="preserve">Tilt Angel </t>
  </si>
  <si>
    <t xml:space="preserve">Vertical Façade/overhang </t>
  </si>
  <si>
    <t xml:space="preserve">Overhang </t>
  </si>
  <si>
    <t>Surface tile angel of 60°</t>
  </si>
  <si>
    <t>Surface tile angel of 30°</t>
  </si>
  <si>
    <t>Surface tile angel of 0°</t>
  </si>
  <si>
    <t xml:space="preserve">Setup to calculate daily average solar irradiance at different orientations of the solar collection system  considering the month of summer design week </t>
  </si>
  <si>
    <t xml:space="preserve">Tilt Angels </t>
  </si>
  <si>
    <t xml:space="preserve">Description/Inputs </t>
  </si>
  <si>
    <r>
      <t>Surface tile angel of 90</t>
    </r>
    <r>
      <rPr>
        <b/>
        <sz val="11"/>
        <rFont val="Calibri"/>
        <family val="2"/>
      </rPr>
      <t>°</t>
    </r>
  </si>
  <si>
    <r>
      <t>90</t>
    </r>
    <r>
      <rPr>
        <b/>
        <sz val="11"/>
        <color theme="1"/>
        <rFont val="Calibri"/>
        <family val="2"/>
      </rPr>
      <t>°</t>
    </r>
  </si>
  <si>
    <r>
      <t>60</t>
    </r>
    <r>
      <rPr>
        <b/>
        <sz val="11"/>
        <color theme="1"/>
        <rFont val="Calibri"/>
        <family val="2"/>
      </rPr>
      <t>°</t>
    </r>
  </si>
  <si>
    <r>
      <t>30</t>
    </r>
    <r>
      <rPr>
        <b/>
        <sz val="11"/>
        <color theme="1"/>
        <rFont val="Calibri"/>
        <family val="2"/>
      </rPr>
      <t>°</t>
    </r>
  </si>
  <si>
    <r>
      <t>0</t>
    </r>
    <r>
      <rPr>
        <b/>
        <sz val="11"/>
        <color theme="1"/>
        <rFont val="Calibri"/>
        <family val="2"/>
      </rPr>
      <t>°</t>
    </r>
  </si>
  <si>
    <t>Thermally-Driven</t>
  </si>
  <si>
    <t xml:space="preserve">Electrically-driven </t>
  </si>
  <si>
    <t>Efficiency (COPsolarsys) of the applied solar collection system, that can be either STC (Thermally-Driven) or PV panels (Electrically-driven)</t>
  </si>
  <si>
    <t xml:space="preserve">Ranges </t>
  </si>
  <si>
    <t xml:space="preserve">Assumed </t>
  </si>
  <si>
    <t xml:space="preserve">Flat-plate collectors (FPC) </t>
  </si>
  <si>
    <t>Evacuated tubes collectors (ETC)</t>
  </si>
  <si>
    <t xml:space="preserve">Single-effect chiller </t>
  </si>
  <si>
    <t>Double-effect chiller</t>
  </si>
  <si>
    <t>Water-cooled chiller</t>
  </si>
  <si>
    <t>-</t>
  </si>
  <si>
    <t>Polycrystalline panel</t>
  </si>
  <si>
    <t>0,55 to 0,75</t>
  </si>
  <si>
    <t xml:space="preserve">COP: 0.5-0.75 Water-LiBr
COP: 0.5-0.6 NH3-Water </t>
  </si>
  <si>
    <t>Coefficient of performance of the cooling technology</t>
  </si>
  <si>
    <t>0,40 to 0,80</t>
  </si>
  <si>
    <t xml:space="preserve">COP: 0.8-1.2 Water-LiBr
COP: 1.2-1.3 NH3-Water </t>
  </si>
  <si>
    <t xml:space="preserve">Orientation of the Building Main Entrance to the North </t>
  </si>
  <si>
    <t xml:space="preserve">Scenarios per configuration </t>
  </si>
  <si>
    <t>Sureface Tilt angels</t>
  </si>
  <si>
    <t>Area for collection Devcies Per Façade Orientation (STC/PV)</t>
  </si>
  <si>
    <t xml:space="preserve">Option one </t>
  </si>
  <si>
    <t>Option two</t>
  </si>
  <si>
    <t>Option three</t>
  </si>
  <si>
    <t>Vertical Façade  along the external layer of the opaque façades (Backside of the building-opposite to the main entrance)</t>
  </si>
  <si>
    <t xml:space="preserve"> Along the external layer of the opaque façades (Backside of the building-opposite to the main entrance)</t>
  </si>
  <si>
    <t>SOLarry (N) (m2)</t>
  </si>
  <si>
    <t>SOLarry (S) (m2)</t>
  </si>
  <si>
    <t>SOLarry (E) (m2)</t>
  </si>
  <si>
    <t>SOLarry (W) (m2)</t>
  </si>
  <si>
    <t>SOLinput (kWh/m2/day)</t>
  </si>
  <si>
    <t xml:space="preserve">SOLinput (kWh/m2/day) considering Orientation of the solar collection system </t>
  </si>
  <si>
    <t xml:space="preserve">SOLinput (N) ((kWh/m2/day) </t>
  </si>
  <si>
    <t xml:space="preserve">SOLinput (S) ((kWh/m2/day) </t>
  </si>
  <si>
    <t xml:space="preserve">SOLinput (E) ((kWh/m2/day) </t>
  </si>
  <si>
    <t xml:space="preserve">SOLinput (W) ((kWh/m2/day) </t>
  </si>
  <si>
    <t xml:space="preserve">Single-effect chillers with flat-plate collectors </t>
  </si>
  <si>
    <t xml:space="preserve">single-effect chillers with evacuated tubes collectors </t>
  </si>
  <si>
    <t xml:space="preserve">Double-effect chillers with evacuated tubes collectors </t>
  </si>
  <si>
    <t>COPsolarsys</t>
  </si>
  <si>
    <t>COPcoolsys</t>
  </si>
  <si>
    <t xml:space="preserve">SCOOLout (kWh/day) </t>
  </si>
  <si>
    <t xml:space="preserve">SCOOLout  (kWh/day) </t>
  </si>
  <si>
    <t>Water-cooled vapor compression chiller and Polycrystalline PV panel</t>
  </si>
  <si>
    <t xml:space="preserve">Façade ony (opaque façade/overhangs/parapets of balconies) </t>
  </si>
  <si>
    <t xml:space="preserve">Flat Roofs &amp; Façade </t>
  </si>
  <si>
    <t xml:space="preserve">Envelop Possibilities </t>
  </si>
  <si>
    <t xml:space="preserve">Roofs  Tops </t>
  </si>
  <si>
    <t>Installing solar collection devices on rooftops</t>
  </si>
  <si>
    <t xml:space="preserve">On the top of flat roofs with a particular tilt angel and orientation </t>
  </si>
  <si>
    <t>Option one: Use Factor of 0,15</t>
  </si>
  <si>
    <t>Option two: Use Factor of 0,25</t>
  </si>
  <si>
    <t>Option three: Use Factor of 0,40</t>
  </si>
  <si>
    <t>Option four: Use Factor of 0,50</t>
  </si>
  <si>
    <t>Option five: Use Factor of 0,6</t>
  </si>
  <si>
    <t xml:space="preserve">Vertical attachment of solar collection devices along the external layer of the opaque façades and additional overhangs for installing the collector at different tilt angles </t>
  </si>
  <si>
    <t>Along parapets of balconies and roofs</t>
  </si>
  <si>
    <t xml:space="preserve">Vertical attachment ofsolar collection devices along the external layer of the opaque façades and parapets of balconies and roofs and also additional overhangs for installing the collector at different tilt angles </t>
  </si>
  <si>
    <t>Only vertical attachment of solar collection devices along the external layer of the opaque façades (worst case scenario)</t>
  </si>
  <si>
    <t>Installing solar collection devices on rooftops and considering vertical attachment of solar collection devices along the external layer of the opaque façades</t>
  </si>
  <si>
    <t xml:space="preserve">Installing solar collection devices on rooftops and considering vertical attachment of solar collection devices along the external layer of the opaque façades and additional overhangs for installing the collector at different tilt angles </t>
  </si>
  <si>
    <t xml:space="preserve">Design features </t>
  </si>
  <si>
    <t>Rooftop and overhang features</t>
  </si>
  <si>
    <t>Option 1</t>
  </si>
  <si>
    <t>Option 2</t>
  </si>
  <si>
    <t>Option 3</t>
  </si>
  <si>
    <t>Option 4</t>
  </si>
  <si>
    <t>Option 5</t>
  </si>
  <si>
    <t>Option 6</t>
  </si>
  <si>
    <t>Option 7</t>
  </si>
  <si>
    <t>Option 8</t>
  </si>
  <si>
    <t>Option 9</t>
  </si>
  <si>
    <t>Option 10</t>
  </si>
  <si>
    <t>Option 11</t>
  </si>
  <si>
    <t>Option 12</t>
  </si>
  <si>
    <t>Option 13</t>
  </si>
  <si>
    <t>Option 14</t>
  </si>
  <si>
    <t>Option 15</t>
  </si>
  <si>
    <t>Rooftop: Use Factor of 0,15</t>
  </si>
  <si>
    <t>Rooftop: Use Factor of 0,25</t>
  </si>
  <si>
    <t>Rooftop: Use Factor of 0,40</t>
  </si>
  <si>
    <t>Rooftop: Use Factor of 0,5</t>
  </si>
  <si>
    <t>Rooftop: Use Factor of 0,6</t>
  </si>
  <si>
    <t>Overhang (tilt angel of 60)</t>
  </si>
  <si>
    <t>Overhang (tilt angel of 30)</t>
  </si>
  <si>
    <t>Overhang (tilt angel of 0)</t>
  </si>
  <si>
    <t>Overhang (tilt angel of 00)</t>
  </si>
  <si>
    <t xml:space="preserve">Installing solar collection devices on rooftops and considering vertical attachment of solar collection devices along the external layer of the opaque façades and parapets of balconies and roofs and also additional overhangs for installing the collector at different tilt angles </t>
  </si>
  <si>
    <t>COOLreq</t>
  </si>
  <si>
    <t>Note: Cells highlighted in yellow are the ones having solar fraction 1 or more</t>
  </si>
  <si>
    <t>Scenarios Per Configuration and Key Design Features</t>
  </si>
  <si>
    <t>•	DE absorption chillers with ETCs: Rooftops only</t>
  </si>
  <si>
    <t>A.I</t>
  </si>
  <si>
    <t>Rooftop use factor of 0.60</t>
  </si>
  <si>
    <t>•DE absorption chillers with ETCs: Rooftops &amp; Façade</t>
  </si>
  <si>
    <t>C.I</t>
  </si>
  <si>
    <t>Rooftop use factor of 0.40</t>
  </si>
  <si>
    <t>Rooftop use factor of 0.50</t>
  </si>
  <si>
    <t>Rooftop use factor of 0.6</t>
  </si>
  <si>
    <t>C.II</t>
  </si>
  <si>
    <t>Rooftop use factor of 0.40 &amp;Overhang (tilt angel of 60)</t>
  </si>
  <si>
    <t>Rooftop use factor of 0.40 &amp;Overhang (tilt angel of 30)</t>
  </si>
  <si>
    <t>Rooftop use factor of 0.40 &amp;Overhang (tilt angel of 0)</t>
  </si>
  <si>
    <t>Rooftop use factor of 0.50 &amp;Overhang (tilt angel of 60)</t>
  </si>
  <si>
    <t>Rooftop use factor of 0.50 &amp;Overhang (tilt angel of 30)</t>
  </si>
  <si>
    <t>Rooftop use factor of 0.50 &amp;Overhang (tilt angel of 0)</t>
  </si>
  <si>
    <t>Rooftop use factor of 0.60 &amp;Overhang (tilt angel of 60)</t>
  </si>
  <si>
    <t>Rooftop use factor of 0.60 &amp;Overhang (tilt angel of 30)</t>
  </si>
  <si>
    <t>Rooftop use factor of 0.60 &amp;Overhang (tilt angel of 0)</t>
  </si>
  <si>
    <t>Rooftop use factor of 0.25 &amp;Overhang (tilt angel of 60)</t>
  </si>
  <si>
    <t>Rooftop use factor of 0.25 &amp;Overhang (tilt angel of 30)</t>
  </si>
  <si>
    <t>Rooftop use factor of 0.25 &amp;Overhang (tilt angel of 0)</t>
  </si>
  <si>
    <t>•Water-cooled VCC and PV panels: Rooftops &amp; Façade</t>
  </si>
  <si>
    <t>C.III</t>
  </si>
  <si>
    <t>SF (excluding losses)</t>
  </si>
  <si>
    <t xml:space="preserve">SF (excluding losses) </t>
  </si>
  <si>
    <t xml:space="preserve">SF (including losses) </t>
  </si>
  <si>
    <t>SF(excluding losses)  Value</t>
  </si>
  <si>
    <t>Envelope application Possibilities</t>
  </si>
  <si>
    <t>Thermally Driven</t>
  </si>
  <si>
    <t>Electrically Driven</t>
  </si>
  <si>
    <t xml:space="preserve">Use Factor (UF) of Flat Roof </t>
  </si>
  <si>
    <t>SE Absorption Chillers&amp; FPCs</t>
  </si>
  <si>
    <t>SE Absorption Chillers&amp; ETCs</t>
  </si>
  <si>
    <t>DE Absorption Chillers&amp; ETCs</t>
  </si>
  <si>
    <t>Water-cooled VCC &amp; PV panel</t>
  </si>
  <si>
    <t>A. Rooftops</t>
  </si>
  <si>
    <t>UF: 0.25</t>
  </si>
  <si>
    <t>UF: 0.40</t>
  </si>
  <si>
    <t>UF: 0.50</t>
  </si>
  <si>
    <t>UF: 0.6</t>
  </si>
  <si>
    <t>Scenarios Per Configuration</t>
  </si>
  <si>
    <t>B. Façade only</t>
  </si>
  <si>
    <t>B.I.</t>
  </si>
  <si>
    <t>B.II.</t>
  </si>
  <si>
    <t>B.III.</t>
  </si>
  <si>
    <t>C. Rooftops &amp; Façade</t>
  </si>
  <si>
    <t>C.I.</t>
  </si>
  <si>
    <t>C.II.</t>
  </si>
  <si>
    <t>C.III.</t>
  </si>
  <si>
    <t xml:space="preserve">SF (excluding losses) Values </t>
  </si>
  <si>
    <t>SF(including losses) Value</t>
  </si>
  <si>
    <t xml:space="preserve">SF (including losses) Values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</si>
</sst>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5"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color rgb="FF0070C0"/>
      <name val="Calibri"/>
      <family val="2"/>
      <scheme val="minor"/>
    </font>
    <font>
      <b/>
      <sz val="11"/>
      <name val="Calibri"/>
      <family val="2"/>
      <scheme val="minor"/>
    </font>
    <font>
      <b/>
      <sz val="11"/>
      <color theme="5" tint="-0.249977111117893"/>
      <name val="Calibri"/>
      <family val="2"/>
      <scheme val="minor"/>
    </font>
    <font>
      <b/>
      <sz val="11"/>
      <color rgb="FFFF0000"/>
      <name val="Calibri"/>
      <family val="2"/>
      <scheme val="minor"/>
    </font>
    <font>
      <b/>
      <sz val="18"/>
      <color rgb="FF0070C0"/>
      <name val="Calibri"/>
      <family val="2"/>
      <scheme val="minor"/>
    </font>
    <font>
      <b/>
      <sz val="11"/>
      <name val="Calibri"/>
      <family val="2"/>
    </font>
    <font>
      <b/>
      <sz val="11"/>
      <color theme="1"/>
      <name val="Calibri"/>
      <family val="2"/>
    </font>
    <font>
      <b/>
      <sz val="11"/>
      <color rgb="FF7030A0"/>
      <name val="Calibri"/>
      <family val="2"/>
      <scheme val="minor"/>
    </font>
    <font>
      <b/>
      <sz val="18"/>
      <name val="Calibri"/>
      <family val="2"/>
      <scheme val="minor"/>
    </font>
    <font>
      <b/>
      <sz val="10"/>
      <name val="Times New Roman"/>
      <family val="1"/>
    </font>
    <font>
      <sz val="10"/>
      <name val="Times New Roman"/>
      <family val="1"/>
    </font>
  </fonts>
  <fills count="22">
    <fill>
      <patternFill patternType="none"/>
    </fill>
    <fill>
      <patternFill patternType="gray125"/>
    </fill>
    <fill>
      <patternFill patternType="solid">
        <fgColor rgb="FFFFC000"/>
        <bgColor indexed="64"/>
      </patternFill>
    </fill>
    <fill>
      <patternFill patternType="solid">
        <fgColor theme="9"/>
        <bgColor indexed="64"/>
      </patternFill>
    </fill>
    <fill>
      <patternFill patternType="solid">
        <fgColor theme="4" tint="0.39997558519241921"/>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249977111117893"/>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theme="8" tint="0.79998168889431442"/>
        <bgColor indexed="64"/>
      </patternFill>
    </fill>
    <fill>
      <patternFill patternType="solid">
        <fgColor theme="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256">
    <xf numFmtId="0" fontId="0" fillId="0" borderId="0" xfId="0"/>
    <xf numFmtId="0" fontId="0" fillId="0" borderId="0" xfId="0" applyAlignment="1">
      <alignment horizontal="center"/>
    </xf>
    <xf numFmtId="0" fontId="2" fillId="3" borderId="1" xfId="0" applyFont="1" applyFill="1" applyBorder="1" applyAlignment="1">
      <alignment horizontal="center"/>
    </xf>
    <xf numFmtId="0" fontId="5" fillId="2" borderId="1" xfId="0" applyFont="1" applyFill="1" applyBorder="1" applyAlignment="1">
      <alignment horizontal="center"/>
    </xf>
    <xf numFmtId="2" fontId="7" fillId="8" borderId="1" xfId="0" applyNumberFormat="1" applyFont="1" applyFill="1" applyBorder="1" applyAlignment="1">
      <alignment horizontal="center"/>
    </xf>
    <xf numFmtId="0" fontId="3" fillId="9" borderId="1" xfId="0" applyFont="1" applyFill="1" applyBorder="1" applyAlignment="1">
      <alignment horizontal="center"/>
    </xf>
    <xf numFmtId="0" fontId="3" fillId="0" borderId="13" xfId="0" applyFont="1" applyBorder="1" applyAlignment="1">
      <alignment horizontal="center"/>
    </xf>
    <xf numFmtId="2" fontId="3" fillId="9" borderId="1" xfId="0" applyNumberFormat="1" applyFont="1" applyFill="1" applyBorder="1" applyAlignment="1">
      <alignment horizontal="center"/>
    </xf>
    <xf numFmtId="0" fontId="5" fillId="6" borderId="1" xfId="0" applyFont="1" applyFill="1" applyBorder="1" applyAlignment="1">
      <alignment horizontal="center" vertical="center"/>
    </xf>
    <xf numFmtId="0" fontId="0" fillId="0" borderId="0" xfId="0" applyAlignment="1">
      <alignment wrapText="1"/>
    </xf>
    <xf numFmtId="0" fontId="3" fillId="0" borderId="0" xfId="0" applyFont="1" applyAlignment="1">
      <alignment horizontal="center"/>
    </xf>
    <xf numFmtId="0" fontId="3" fillId="0" borderId="0" xfId="0" applyFont="1" applyAlignment="1">
      <alignment vertical="center"/>
    </xf>
    <xf numFmtId="0" fontId="3" fillId="0" borderId="0" xfId="0" applyFont="1"/>
    <xf numFmtId="3" fontId="0" fillId="0" borderId="0" xfId="0" applyNumberFormat="1"/>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applyAlignment="1">
      <alignment horizontal="center"/>
    </xf>
    <xf numFmtId="2" fontId="1" fillId="0" borderId="0" xfId="0" applyNumberFormat="1" applyFont="1" applyAlignment="1">
      <alignment horizontal="center"/>
    </xf>
    <xf numFmtId="0" fontId="2" fillId="0" borderId="0" xfId="0" applyFont="1" applyAlignment="1">
      <alignment horizontal="center"/>
    </xf>
    <xf numFmtId="0" fontId="2" fillId="0" borderId="0" xfId="0" applyFont="1"/>
    <xf numFmtId="0" fontId="7" fillId="0" borderId="0" xfId="0" applyFont="1" applyAlignment="1">
      <alignment horizontal="center" vertical="center"/>
    </xf>
    <xf numFmtId="2" fontId="7" fillId="0" borderId="0" xfId="0" applyNumberFormat="1" applyFont="1" applyAlignment="1">
      <alignment horizontal="center"/>
    </xf>
    <xf numFmtId="0" fontId="2" fillId="0" borderId="0" xfId="0" applyFont="1" applyAlignment="1">
      <alignment vertical="center"/>
    </xf>
    <xf numFmtId="0" fontId="7" fillId="0" borderId="0" xfId="0" applyFont="1"/>
    <xf numFmtId="0" fontId="1" fillId="0" borderId="0" xfId="0" applyFont="1"/>
    <xf numFmtId="0" fontId="5" fillId="0" borderId="0" xfId="0" applyFont="1" applyAlignment="1">
      <alignment vertical="center"/>
    </xf>
    <xf numFmtId="0" fontId="7" fillId="0" borderId="0" xfId="0" applyFont="1" applyAlignment="1">
      <alignment vertical="center"/>
    </xf>
    <xf numFmtId="0" fontId="2" fillId="12" borderId="1" xfId="0" applyFont="1" applyFill="1" applyBorder="1" applyAlignment="1">
      <alignment horizontal="center" vertical="center"/>
    </xf>
    <xf numFmtId="0" fontId="0" fillId="12" borderId="1" xfId="0" applyFill="1" applyBorder="1" applyAlignment="1">
      <alignment horizontal="center" vertical="center"/>
    </xf>
    <xf numFmtId="2" fontId="0" fillId="12" borderId="1" xfId="0" applyNumberFormat="1" applyFill="1" applyBorder="1" applyAlignment="1">
      <alignment horizontal="center" vertical="center"/>
    </xf>
    <xf numFmtId="0" fontId="0" fillId="11" borderId="1" xfId="0" applyFill="1" applyBorder="1" applyAlignment="1">
      <alignment horizontal="center" vertical="center"/>
    </xf>
    <xf numFmtId="2" fontId="4" fillId="11" borderId="1" xfId="0" applyNumberFormat="1" applyFont="1" applyFill="1" applyBorder="1" applyAlignment="1">
      <alignment horizontal="center" vertical="center"/>
    </xf>
    <xf numFmtId="0" fontId="5" fillId="6" borderId="1" xfId="0" applyFont="1" applyFill="1" applyBorder="1" applyAlignment="1">
      <alignment horizontal="center"/>
    </xf>
    <xf numFmtId="0" fontId="5" fillId="4" borderId="1" xfId="0" applyFont="1" applyFill="1" applyBorder="1" applyAlignment="1">
      <alignment horizontal="center"/>
    </xf>
    <xf numFmtId="2" fontId="5" fillId="4" borderId="1" xfId="0" applyNumberFormat="1" applyFont="1" applyFill="1" applyBorder="1" applyAlignment="1">
      <alignment horizontal="center" vertical="center"/>
    </xf>
    <xf numFmtId="0" fontId="5" fillId="13" borderId="1" xfId="0" applyFont="1" applyFill="1" applyBorder="1" applyAlignment="1">
      <alignment horizontal="center"/>
    </xf>
    <xf numFmtId="2" fontId="5" fillId="13" borderId="1" xfId="0" applyNumberFormat="1" applyFont="1" applyFill="1" applyBorder="1" applyAlignment="1">
      <alignment horizontal="center" vertical="center"/>
    </xf>
    <xf numFmtId="0" fontId="5" fillId="14" borderId="1" xfId="0" applyFont="1" applyFill="1" applyBorder="1" applyAlignment="1">
      <alignment horizontal="center"/>
    </xf>
    <xf numFmtId="2" fontId="5" fillId="14" borderId="1" xfId="0" applyNumberFormat="1" applyFont="1" applyFill="1" applyBorder="1" applyAlignment="1">
      <alignment horizontal="center" vertical="center"/>
    </xf>
    <xf numFmtId="0" fontId="5" fillId="15" borderId="1" xfId="0" applyFont="1" applyFill="1" applyBorder="1" applyAlignment="1">
      <alignment horizontal="center"/>
    </xf>
    <xf numFmtId="2" fontId="5" fillId="15" borderId="1" xfId="0" applyNumberFormat="1" applyFont="1" applyFill="1" applyBorder="1" applyAlignment="1">
      <alignment horizontal="center" vertical="center"/>
    </xf>
    <xf numFmtId="0" fontId="2" fillId="12" borderId="1" xfId="0" applyFont="1" applyFill="1" applyBorder="1" applyAlignment="1">
      <alignment horizontal="center"/>
    </xf>
    <xf numFmtId="0" fontId="0" fillId="17" borderId="1" xfId="0" applyFill="1" applyBorder="1" applyAlignment="1">
      <alignment horizontal="center"/>
    </xf>
    <xf numFmtId="0" fontId="0" fillId="12" borderId="1" xfId="0" applyFill="1" applyBorder="1" applyAlignment="1">
      <alignment horizontal="center"/>
    </xf>
    <xf numFmtId="0" fontId="2" fillId="16" borderId="1" xfId="0" applyFont="1" applyFill="1" applyBorder="1" applyAlignment="1">
      <alignment horizontal="center"/>
    </xf>
    <xf numFmtId="0" fontId="2" fillId="17" borderId="1" xfId="0" applyFont="1" applyFill="1" applyBorder="1" applyAlignment="1">
      <alignment horizontal="center"/>
    </xf>
    <xf numFmtId="0" fontId="2" fillId="18" borderId="7" xfId="0" applyFont="1" applyFill="1" applyBorder="1"/>
    <xf numFmtId="0" fontId="2" fillId="18" borderId="1" xfId="0" applyFont="1" applyFill="1" applyBorder="1"/>
    <xf numFmtId="0" fontId="0" fillId="17" borderId="1" xfId="0" applyFill="1" applyBorder="1" applyAlignment="1">
      <alignment horizontal="center" wrapText="1"/>
    </xf>
    <xf numFmtId="0" fontId="11" fillId="17" borderId="1" xfId="0" applyFont="1" applyFill="1" applyBorder="1" applyAlignment="1">
      <alignment horizontal="center"/>
    </xf>
    <xf numFmtId="0" fontId="11" fillId="12" borderId="1" xfId="0" applyFont="1" applyFill="1" applyBorder="1" applyAlignment="1">
      <alignment horizontal="center"/>
    </xf>
    <xf numFmtId="0" fontId="7" fillId="12" borderId="1" xfId="0" applyFont="1" applyFill="1" applyBorder="1" applyAlignment="1">
      <alignment horizontal="center"/>
    </xf>
    <xf numFmtId="0" fontId="1" fillId="12" borderId="1" xfId="0" applyFont="1" applyFill="1" applyBorder="1" applyAlignment="1">
      <alignment horizontal="center"/>
    </xf>
    <xf numFmtId="0" fontId="12" fillId="18" borderId="1" xfId="0" applyFont="1" applyFill="1" applyBorder="1" applyAlignment="1">
      <alignment horizontal="center" vertical="center"/>
    </xf>
    <xf numFmtId="0" fontId="0" fillId="20" borderId="1" xfId="0" applyFill="1" applyBorder="1" applyAlignment="1">
      <alignment horizontal="center" vertical="center"/>
    </xf>
    <xf numFmtId="0" fontId="2" fillId="19" borderId="1" xfId="0" applyFont="1" applyFill="1" applyBorder="1" applyAlignment="1">
      <alignment horizontal="center" vertical="center"/>
    </xf>
    <xf numFmtId="2" fontId="0" fillId="20" borderId="1" xfId="0" applyNumberFormat="1" applyFill="1" applyBorder="1" applyAlignment="1">
      <alignment horizontal="center" vertical="center"/>
    </xf>
    <xf numFmtId="0" fontId="7" fillId="19" borderId="1" xfId="0" applyFont="1" applyFill="1" applyBorder="1" applyAlignment="1">
      <alignment horizontal="center" vertical="center"/>
    </xf>
    <xf numFmtId="0" fontId="0" fillId="3" borderId="1" xfId="0" applyFill="1" applyBorder="1" applyAlignment="1">
      <alignment horizontal="center"/>
    </xf>
    <xf numFmtId="0" fontId="0" fillId="21" borderId="1" xfId="0" applyFill="1" applyBorder="1" applyAlignment="1">
      <alignment horizontal="center"/>
    </xf>
    <xf numFmtId="0" fontId="3" fillId="21" borderId="1" xfId="0" applyFont="1" applyFill="1" applyBorder="1" applyAlignment="1">
      <alignment horizontal="center"/>
    </xf>
    <xf numFmtId="2" fontId="7" fillId="20" borderId="1" xfId="0" applyNumberFormat="1" applyFont="1" applyFill="1" applyBorder="1" applyAlignment="1">
      <alignment horizontal="center" vertical="center"/>
    </xf>
    <xf numFmtId="0" fontId="0" fillId="20" borderId="1" xfId="0" applyFill="1" applyBorder="1" applyAlignment="1">
      <alignment horizontal="center"/>
    </xf>
    <xf numFmtId="0" fontId="0" fillId="20" borderId="5" xfId="0" applyFill="1" applyBorder="1" applyAlignment="1">
      <alignment horizontal="center" vertical="center"/>
    </xf>
    <xf numFmtId="2" fontId="7" fillId="12" borderId="1" xfId="0" applyNumberFormat="1" applyFont="1" applyFill="1" applyBorder="1" applyAlignment="1">
      <alignment horizontal="center"/>
    </xf>
    <xf numFmtId="0" fontId="7" fillId="20" borderId="1" xfId="0" applyFont="1" applyFill="1" applyBorder="1" applyAlignment="1">
      <alignment horizontal="center"/>
    </xf>
    <xf numFmtId="164" fontId="7" fillId="20" borderId="1" xfId="0" applyNumberFormat="1" applyFont="1" applyFill="1" applyBorder="1" applyAlignment="1">
      <alignment horizontal="center"/>
    </xf>
    <xf numFmtId="2" fontId="7" fillId="20" borderId="1" xfId="0" applyNumberFormat="1" applyFont="1" applyFill="1" applyBorder="1" applyAlignment="1">
      <alignment horizontal="center"/>
    </xf>
    <xf numFmtId="0" fontId="3" fillId="12" borderId="1" xfId="0" applyFont="1" applyFill="1" applyBorder="1" applyAlignment="1">
      <alignment horizontal="center" vertical="center"/>
    </xf>
    <xf numFmtId="2" fontId="3" fillId="12" borderId="1" xfId="0" applyNumberFormat="1" applyFont="1" applyFill="1" applyBorder="1" applyAlignment="1">
      <alignment horizontal="center" vertical="center"/>
    </xf>
    <xf numFmtId="0" fontId="5" fillId="12" borderId="1" xfId="0" applyFont="1" applyFill="1" applyBorder="1" applyAlignment="1">
      <alignment horizontal="center"/>
    </xf>
    <xf numFmtId="0" fontId="3" fillId="12" borderId="1" xfId="0" applyFont="1" applyFill="1" applyBorder="1" applyAlignment="1">
      <alignment horizontal="center"/>
    </xf>
    <xf numFmtId="2" fontId="5" fillId="12" borderId="1" xfId="0" applyNumberFormat="1" applyFont="1" applyFill="1" applyBorder="1" applyAlignment="1">
      <alignment horizontal="center"/>
    </xf>
    <xf numFmtId="0" fontId="0" fillId="8" borderId="1" xfId="0" applyFill="1" applyBorder="1" applyAlignment="1">
      <alignment horizontal="center" vertical="center"/>
    </xf>
    <xf numFmtId="2" fontId="0" fillId="8" borderId="1" xfId="0" applyNumberFormat="1" applyFill="1" applyBorder="1" applyAlignment="1">
      <alignment horizontal="center" vertical="center"/>
    </xf>
    <xf numFmtId="2" fontId="7" fillId="8" borderId="1" xfId="0" applyNumberFormat="1" applyFont="1" applyFill="1" applyBorder="1" applyAlignment="1">
      <alignment horizontal="center" vertical="center"/>
    </xf>
    <xf numFmtId="0" fontId="0" fillId="8" borderId="1" xfId="0" applyFill="1" applyBorder="1" applyAlignment="1">
      <alignment horizontal="center"/>
    </xf>
    <xf numFmtId="164" fontId="7" fillId="8" borderId="1" xfId="0" applyNumberFormat="1" applyFont="1" applyFill="1" applyBorder="1" applyAlignment="1">
      <alignment horizontal="center"/>
    </xf>
    <xf numFmtId="164" fontId="7" fillId="12" borderId="1" xfId="0" applyNumberFormat="1" applyFont="1" applyFill="1" applyBorder="1" applyAlignment="1">
      <alignment horizontal="center"/>
    </xf>
    <xf numFmtId="0" fontId="3" fillId="20" borderId="1" xfId="0" applyFont="1" applyFill="1" applyBorder="1" applyAlignment="1">
      <alignment horizontal="center" vertical="center"/>
    </xf>
    <xf numFmtId="0" fontId="3" fillId="20" borderId="5" xfId="0" applyFont="1" applyFill="1" applyBorder="1" applyAlignment="1">
      <alignment horizontal="center" vertical="center"/>
    </xf>
    <xf numFmtId="0" fontId="3" fillId="8" borderId="1" xfId="0" applyFont="1" applyFill="1" applyBorder="1" applyAlignment="1">
      <alignment horizontal="center" vertical="center"/>
    </xf>
    <xf numFmtId="2" fontId="11" fillId="8" borderId="1" xfId="0" applyNumberFormat="1" applyFont="1" applyFill="1" applyBorder="1" applyAlignment="1">
      <alignment horizontal="center" vertical="center"/>
    </xf>
    <xf numFmtId="2" fontId="11" fillId="12" borderId="1" xfId="0" applyNumberFormat="1" applyFont="1" applyFill="1" applyBorder="1" applyAlignment="1">
      <alignment horizontal="center" vertical="center"/>
    </xf>
    <xf numFmtId="2" fontId="5" fillId="8" borderId="1" xfId="0" applyNumberFormat="1" applyFont="1" applyFill="1" applyBorder="1" applyAlignment="1">
      <alignment horizontal="center" vertical="center"/>
    </xf>
    <xf numFmtId="2" fontId="5" fillId="12" borderId="1" xfId="0" applyNumberFormat="1" applyFont="1" applyFill="1" applyBorder="1" applyAlignment="1">
      <alignment horizontal="center" vertical="center"/>
    </xf>
    <xf numFmtId="0" fontId="11" fillId="19" borderId="1" xfId="0" applyFont="1" applyFill="1" applyBorder="1" applyAlignment="1">
      <alignment horizontal="center" vertical="center"/>
    </xf>
    <xf numFmtId="164" fontId="11" fillId="20" borderId="1" xfId="0" applyNumberFormat="1" applyFont="1" applyFill="1" applyBorder="1" applyAlignment="1">
      <alignment horizontal="center" vertical="center"/>
    </xf>
    <xf numFmtId="164" fontId="11" fillId="12" borderId="1" xfId="0" applyNumberFormat="1" applyFont="1" applyFill="1" applyBorder="1" applyAlignment="1">
      <alignment horizontal="center"/>
    </xf>
    <xf numFmtId="164" fontId="11" fillId="12" borderId="1" xfId="0" applyNumberFormat="1" applyFont="1" applyFill="1" applyBorder="1" applyAlignment="1">
      <alignment horizontal="center" vertical="center"/>
    </xf>
    <xf numFmtId="164" fontId="11" fillId="8" borderId="1" xfId="0" applyNumberFormat="1" applyFont="1" applyFill="1" applyBorder="1" applyAlignment="1">
      <alignment horizontal="center" vertical="center"/>
    </xf>
    <xf numFmtId="164" fontId="0" fillId="0" borderId="0" xfId="0" applyNumberFormat="1" applyAlignment="1">
      <alignment horizontal="center" vertical="center"/>
    </xf>
    <xf numFmtId="0" fontId="3" fillId="20" borderId="1" xfId="0" applyFont="1" applyFill="1" applyBorder="1" applyAlignment="1">
      <alignment horizontal="center"/>
    </xf>
    <xf numFmtId="164" fontId="11" fillId="5" borderId="1" xfId="0" applyNumberFormat="1" applyFont="1" applyFill="1" applyBorder="1" applyAlignment="1">
      <alignment horizontal="center" vertical="center"/>
    </xf>
    <xf numFmtId="2" fontId="3" fillId="20" borderId="1" xfId="0" applyNumberFormat="1" applyFont="1" applyFill="1" applyBorder="1" applyAlignment="1">
      <alignment horizontal="center" vertical="center"/>
    </xf>
    <xf numFmtId="2" fontId="5" fillId="20" borderId="1" xfId="0" applyNumberFormat="1" applyFont="1" applyFill="1" applyBorder="1" applyAlignment="1">
      <alignment horizontal="center"/>
    </xf>
    <xf numFmtId="164" fontId="5" fillId="20" borderId="1" xfId="0" applyNumberFormat="1" applyFont="1" applyFill="1" applyBorder="1" applyAlignment="1">
      <alignment horizontal="center" vertical="center"/>
    </xf>
    <xf numFmtId="2" fontId="4" fillId="20" borderId="1" xfId="0" applyNumberFormat="1" applyFont="1" applyFill="1" applyBorder="1" applyAlignment="1">
      <alignment horizontal="center" vertical="center"/>
    </xf>
    <xf numFmtId="164" fontId="6" fillId="20" borderId="1" xfId="0" applyNumberFormat="1" applyFont="1" applyFill="1" applyBorder="1" applyAlignment="1">
      <alignment horizontal="center" vertical="center"/>
    </xf>
    <xf numFmtId="164" fontId="7" fillId="20" borderId="1" xfId="0" applyNumberFormat="1" applyFont="1" applyFill="1" applyBorder="1" applyAlignment="1">
      <alignment horizontal="center" vertical="center"/>
    </xf>
    <xf numFmtId="0" fontId="3" fillId="7" borderId="1" xfId="0" applyFont="1" applyFill="1" applyBorder="1" applyAlignment="1">
      <alignment horizontal="center" vertical="center"/>
    </xf>
    <xf numFmtId="2" fontId="3" fillId="7" borderId="1" xfId="0" applyNumberFormat="1" applyFont="1" applyFill="1" applyBorder="1" applyAlignment="1">
      <alignment horizontal="center" vertical="center"/>
    </xf>
    <xf numFmtId="2" fontId="4" fillId="7" borderId="1" xfId="0" applyNumberFormat="1" applyFont="1" applyFill="1" applyBorder="1" applyAlignment="1">
      <alignment horizontal="center" vertical="center"/>
    </xf>
    <xf numFmtId="164" fontId="6" fillId="7" borderId="1" xfId="0" applyNumberFormat="1" applyFont="1" applyFill="1" applyBorder="1" applyAlignment="1">
      <alignment horizontal="center" vertical="center"/>
    </xf>
    <xf numFmtId="0" fontId="3" fillId="7" borderId="1" xfId="0" applyFont="1" applyFill="1" applyBorder="1" applyAlignment="1">
      <alignment horizontal="center"/>
    </xf>
    <xf numFmtId="164" fontId="7" fillId="7" borderId="1" xfId="0" applyNumberFormat="1" applyFont="1" applyFill="1" applyBorder="1" applyAlignment="1">
      <alignment horizontal="center"/>
    </xf>
    <xf numFmtId="164" fontId="11" fillId="7" borderId="1" xfId="0" applyNumberFormat="1" applyFont="1" applyFill="1" applyBorder="1" applyAlignment="1">
      <alignment horizontal="center" vertical="center"/>
    </xf>
    <xf numFmtId="2" fontId="7" fillId="7" borderId="1" xfId="0" applyNumberFormat="1" applyFont="1" applyFill="1" applyBorder="1" applyAlignment="1">
      <alignment horizontal="center"/>
    </xf>
    <xf numFmtId="164" fontId="7" fillId="7" borderId="1" xfId="0" applyNumberFormat="1" applyFont="1" applyFill="1" applyBorder="1" applyAlignment="1">
      <alignment horizontal="center" vertical="center"/>
    </xf>
    <xf numFmtId="0" fontId="7" fillId="8" borderId="4" xfId="0" applyFont="1" applyFill="1" applyBorder="1" applyAlignment="1">
      <alignment horizontal="center" vertical="center"/>
    </xf>
    <xf numFmtId="0" fontId="3" fillId="12" borderId="3" xfId="0" applyFont="1" applyFill="1" applyBorder="1" applyAlignment="1">
      <alignment horizontal="center"/>
    </xf>
    <xf numFmtId="0" fontId="3" fillId="12" borderId="1" xfId="0" applyFont="1" applyFill="1" applyBorder="1"/>
    <xf numFmtId="0" fontId="12" fillId="0" borderId="0" xfId="0" applyFont="1" applyAlignment="1">
      <alignment horizontal="center" vertical="center"/>
    </xf>
    <xf numFmtId="2" fontId="3" fillId="0" borderId="0" xfId="0" applyNumberFormat="1" applyFont="1" applyAlignment="1">
      <alignment horizontal="center"/>
    </xf>
    <xf numFmtId="2" fontId="0" fillId="0" borderId="0" xfId="0" applyNumberFormat="1" applyAlignment="1">
      <alignment horizontal="center"/>
    </xf>
    <xf numFmtId="0" fontId="2" fillId="19" borderId="10" xfId="0" applyFont="1" applyFill="1" applyBorder="1" applyAlignment="1">
      <alignment horizontal="center"/>
    </xf>
    <xf numFmtId="0" fontId="3" fillId="2" borderId="4" xfId="0" applyFont="1" applyFill="1" applyBorder="1" applyAlignment="1">
      <alignment horizontal="center"/>
    </xf>
    <xf numFmtId="0" fontId="3" fillId="2" borderId="5" xfId="0" applyFont="1" applyFill="1" applyBorder="1" applyAlignment="1">
      <alignment horizontal="center"/>
    </xf>
    <xf numFmtId="0" fontId="2" fillId="2" borderId="1" xfId="0" applyFont="1" applyFill="1" applyBorder="1" applyAlignment="1">
      <alignment horizontal="center" vertical="center"/>
    </xf>
    <xf numFmtId="0" fontId="12" fillId="18" borderId="6" xfId="0" applyFont="1" applyFill="1" applyBorder="1" applyAlignment="1">
      <alignment horizontal="center" vertical="center"/>
    </xf>
    <xf numFmtId="0" fontId="12" fillId="18" borderId="7" xfId="0" applyFont="1" applyFill="1" applyBorder="1" applyAlignment="1">
      <alignment horizontal="center" vertical="center"/>
    </xf>
    <xf numFmtId="0" fontId="0" fillId="21" borderId="1" xfId="0" applyFill="1" applyBorder="1" applyAlignment="1">
      <alignment horizontal="center"/>
    </xf>
    <xf numFmtId="0" fontId="2" fillId="3" borderId="1" xfId="0" applyFont="1" applyFill="1" applyBorder="1" applyAlignment="1">
      <alignment horizontal="center" vertical="center"/>
    </xf>
    <xf numFmtId="0" fontId="0" fillId="3" borderId="4" xfId="0" applyFill="1" applyBorder="1" applyAlignment="1">
      <alignment horizontal="center"/>
    </xf>
    <xf numFmtId="0" fontId="0" fillId="3" borderId="5" xfId="0" applyFill="1" applyBorder="1" applyAlignment="1">
      <alignment horizontal="center"/>
    </xf>
    <xf numFmtId="0" fontId="3" fillId="3" borderId="4"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4" xfId="0" applyFont="1" applyFill="1" applyBorder="1" applyAlignment="1">
      <alignment horizontal="center"/>
    </xf>
    <xf numFmtId="0" fontId="3" fillId="3" borderId="13" xfId="0" applyFont="1" applyFill="1" applyBorder="1" applyAlignment="1">
      <alignment horizontal="center"/>
    </xf>
    <xf numFmtId="0" fontId="3" fillId="3" borderId="5" xfId="0" applyFont="1" applyFill="1" applyBorder="1" applyAlignment="1">
      <alignment horizontal="center"/>
    </xf>
    <xf numFmtId="0" fontId="3" fillId="21" borderId="4" xfId="0" applyFont="1" applyFill="1" applyBorder="1" applyAlignment="1">
      <alignment horizontal="center"/>
    </xf>
    <xf numFmtId="0" fontId="3" fillId="21" borderId="5" xfId="0" applyFont="1" applyFill="1" applyBorder="1" applyAlignment="1">
      <alignment horizontal="center"/>
    </xf>
    <xf numFmtId="0" fontId="5" fillId="0" borderId="0" xfId="0" applyFont="1" applyAlignment="1">
      <alignment horizontal="center"/>
    </xf>
    <xf numFmtId="0" fontId="12" fillId="18" borderId="1" xfId="0" applyFont="1" applyFill="1" applyBorder="1" applyAlignment="1">
      <alignment horizontal="center" vertical="center"/>
    </xf>
    <xf numFmtId="0" fontId="0" fillId="3" borderId="2" xfId="0" applyFill="1" applyBorder="1" applyAlignment="1">
      <alignment horizontal="center"/>
    </xf>
    <xf numFmtId="0" fontId="0" fillId="3" borderId="3" xfId="0" applyFill="1" applyBorder="1" applyAlignment="1">
      <alignment horizont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5" fillId="6" borderId="1" xfId="0" applyFont="1" applyFill="1" applyBorder="1" applyAlignment="1">
      <alignment horizontal="center" vertical="center"/>
    </xf>
    <xf numFmtId="0" fontId="2" fillId="12" borderId="1" xfId="0" applyFont="1" applyFill="1" applyBorder="1" applyAlignment="1">
      <alignment horizontal="center"/>
    </xf>
    <xf numFmtId="0" fontId="2" fillId="12" borderId="1" xfId="0" applyFont="1" applyFill="1" applyBorder="1" applyAlignment="1">
      <alignment horizontal="center" vertical="center"/>
    </xf>
    <xf numFmtId="0" fontId="8" fillId="10" borderId="1" xfId="0" applyFont="1" applyFill="1" applyBorder="1" applyAlignment="1">
      <alignment horizontal="center" vertical="center"/>
    </xf>
    <xf numFmtId="0" fontId="2" fillId="11" borderId="1" xfId="0" applyFont="1" applyFill="1" applyBorder="1" applyAlignment="1">
      <alignment horizontal="center" vertical="center"/>
    </xf>
    <xf numFmtId="0" fontId="3" fillId="11" borderId="1" xfId="0" applyFont="1" applyFill="1" applyBorder="1" applyAlignment="1">
      <alignment horizontal="center" vertical="center"/>
    </xf>
    <xf numFmtId="0" fontId="2" fillId="12" borderId="2" xfId="0" applyFont="1" applyFill="1" applyBorder="1" applyAlignment="1">
      <alignment horizontal="center" vertical="center"/>
    </xf>
    <xf numFmtId="0" fontId="2" fillId="12" borderId="3" xfId="0" applyFont="1" applyFill="1" applyBorder="1" applyAlignment="1">
      <alignment horizontal="center" vertical="center"/>
    </xf>
    <xf numFmtId="0" fontId="4" fillId="11" borderId="2" xfId="0" applyFont="1" applyFill="1" applyBorder="1" applyAlignment="1">
      <alignment horizontal="center" vertical="center"/>
    </xf>
    <xf numFmtId="0" fontId="4" fillId="11" borderId="3" xfId="0" applyFont="1" applyFill="1" applyBorder="1" applyAlignment="1">
      <alignment horizontal="center" vertical="center"/>
    </xf>
    <xf numFmtId="0" fontId="2" fillId="18" borderId="1" xfId="0" applyFont="1" applyFill="1" applyBorder="1" applyAlignment="1">
      <alignment horizontal="center"/>
    </xf>
    <xf numFmtId="0" fontId="2" fillId="16" borderId="1" xfId="0" applyFont="1" applyFill="1" applyBorder="1" applyAlignment="1">
      <alignment horizontal="center"/>
    </xf>
    <xf numFmtId="0" fontId="2" fillId="16" borderId="11" xfId="0" applyFont="1" applyFill="1" applyBorder="1" applyAlignment="1">
      <alignment horizontal="center"/>
    </xf>
    <xf numFmtId="0" fontId="2" fillId="16" borderId="9" xfId="0" applyFont="1" applyFill="1" applyBorder="1" applyAlignment="1">
      <alignment horizontal="center"/>
    </xf>
    <xf numFmtId="0" fontId="2" fillId="16" borderId="14" xfId="0" applyFont="1" applyFill="1" applyBorder="1" applyAlignment="1">
      <alignment horizontal="center"/>
    </xf>
    <xf numFmtId="0" fontId="2" fillId="16" borderId="6" xfId="0" applyFont="1" applyFill="1" applyBorder="1" applyAlignment="1">
      <alignment horizontal="center"/>
    </xf>
    <xf numFmtId="0" fontId="2" fillId="16" borderId="12" xfId="0" applyFont="1" applyFill="1" applyBorder="1" applyAlignment="1">
      <alignment horizontal="center"/>
    </xf>
    <xf numFmtId="0" fontId="2" fillId="16" borderId="7" xfId="0" applyFont="1" applyFill="1" applyBorder="1" applyAlignment="1">
      <alignment horizontal="center"/>
    </xf>
    <xf numFmtId="0" fontId="2" fillId="19" borderId="1" xfId="0" applyFont="1" applyFill="1" applyBorder="1" applyAlignment="1">
      <alignment horizontal="center"/>
    </xf>
    <xf numFmtId="0" fontId="7" fillId="8" borderId="4" xfId="0" applyFont="1" applyFill="1" applyBorder="1" applyAlignment="1">
      <alignment horizontal="center" vertical="center"/>
    </xf>
    <xf numFmtId="0" fontId="2" fillId="19" borderId="12" xfId="0" applyFont="1" applyFill="1" applyBorder="1" applyAlignment="1">
      <alignment horizontal="center"/>
    </xf>
    <xf numFmtId="0" fontId="2" fillId="19" borderId="10" xfId="0" applyFont="1" applyFill="1" applyBorder="1" applyAlignment="1">
      <alignment horizontal="center"/>
    </xf>
    <xf numFmtId="0" fontId="2" fillId="19" borderId="7" xfId="0" applyFont="1" applyFill="1" applyBorder="1" applyAlignment="1">
      <alignment horizontal="center"/>
    </xf>
    <xf numFmtId="0" fontId="2" fillId="19" borderId="5" xfId="0" applyFont="1" applyFill="1" applyBorder="1" applyAlignment="1">
      <alignment horizontal="center" vertical="center"/>
    </xf>
    <xf numFmtId="0" fontId="2" fillId="19" borderId="2" xfId="0" applyFont="1" applyFill="1" applyBorder="1" applyAlignment="1">
      <alignment horizontal="center" vertical="center"/>
    </xf>
    <xf numFmtId="0" fontId="2" fillId="19" borderId="3" xfId="0" applyFont="1" applyFill="1" applyBorder="1" applyAlignment="1">
      <alignment horizontal="center" vertical="center"/>
    </xf>
    <xf numFmtId="0" fontId="11" fillId="5" borderId="0" xfId="0" applyFont="1" applyFill="1" applyAlignment="1">
      <alignment horizontal="center"/>
    </xf>
    <xf numFmtId="0" fontId="2" fillId="19" borderId="15" xfId="0" applyFont="1" applyFill="1" applyBorder="1" applyAlignment="1">
      <alignment horizontal="center" vertical="center"/>
    </xf>
    <xf numFmtId="0" fontId="2" fillId="19" borderId="1" xfId="0" applyFont="1" applyFill="1" applyBorder="1" applyAlignment="1">
      <alignment horizontal="center" vertical="center"/>
    </xf>
    <xf numFmtId="0" fontId="3" fillId="20"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8" borderId="1" xfId="0" applyFont="1" applyFill="1" applyBorder="1" applyAlignment="1">
      <alignment horizontal="center" vertical="center"/>
    </xf>
    <xf numFmtId="0" fontId="3" fillId="12" borderId="1" xfId="0" applyFont="1" applyFill="1" applyBorder="1" applyAlignment="1">
      <alignment horizontal="center" vertical="center"/>
    </xf>
    <xf numFmtId="0" fontId="0" fillId="20" borderId="2" xfId="0" applyFill="1" applyBorder="1" applyAlignment="1">
      <alignment horizontal="center"/>
    </xf>
    <xf numFmtId="0" fontId="0" fillId="20" borderId="15" xfId="0" applyFill="1" applyBorder="1" applyAlignment="1">
      <alignment horizontal="center"/>
    </xf>
    <xf numFmtId="0" fontId="0" fillId="20" borderId="3" xfId="0" applyFill="1" applyBorder="1" applyAlignment="1">
      <alignment horizontal="center"/>
    </xf>
    <xf numFmtId="0" fontId="3" fillId="20" borderId="9" xfId="0" applyFont="1" applyFill="1" applyBorder="1" applyAlignment="1">
      <alignment horizontal="center" vertical="center"/>
    </xf>
    <xf numFmtId="0" fontId="3" fillId="20" borderId="6" xfId="0" applyFont="1" applyFill="1" applyBorder="1" applyAlignment="1">
      <alignment horizontal="center" vertical="center"/>
    </xf>
    <xf numFmtId="0" fontId="3" fillId="20" borderId="7" xfId="0" applyFont="1" applyFill="1" applyBorder="1" applyAlignment="1">
      <alignment horizontal="center" vertical="center"/>
    </xf>
    <xf numFmtId="0" fontId="3" fillId="20" borderId="2" xfId="0" applyFont="1" applyFill="1" applyBorder="1" applyAlignment="1">
      <alignment horizontal="center" vertical="center"/>
    </xf>
    <xf numFmtId="0" fontId="3" fillId="20" borderId="3" xfId="0" applyFont="1" applyFill="1" applyBorder="1" applyAlignment="1">
      <alignment horizontal="center" vertical="center"/>
    </xf>
    <xf numFmtId="0" fontId="3" fillId="19" borderId="4" xfId="0" applyFont="1" applyFill="1" applyBorder="1" applyAlignment="1">
      <alignment horizontal="center" vertical="center"/>
    </xf>
    <xf numFmtId="0" fontId="3" fillId="19" borderId="13" xfId="0" applyFont="1" applyFill="1" applyBorder="1" applyAlignment="1">
      <alignment horizontal="center" vertical="center"/>
    </xf>
    <xf numFmtId="0" fontId="3" fillId="19" borderId="5" xfId="0" applyFont="1" applyFill="1" applyBorder="1" applyAlignment="1">
      <alignment horizontal="center" vertical="center"/>
    </xf>
    <xf numFmtId="0" fontId="3" fillId="20" borderId="1" xfId="0" applyFont="1" applyFill="1" applyBorder="1" applyAlignment="1">
      <alignment horizontal="center"/>
    </xf>
    <xf numFmtId="0" fontId="3" fillId="20" borderId="4" xfId="0" applyFont="1" applyFill="1" applyBorder="1" applyAlignment="1">
      <alignment horizontal="center" vertical="center"/>
    </xf>
    <xf numFmtId="0" fontId="3" fillId="20" borderId="13" xfId="0" applyFont="1" applyFill="1" applyBorder="1" applyAlignment="1">
      <alignment horizontal="center" vertical="center"/>
    </xf>
    <xf numFmtId="0" fontId="3" fillId="20" borderId="5" xfId="0" applyFont="1" applyFill="1" applyBorder="1" applyAlignment="1">
      <alignment horizontal="center" vertical="center"/>
    </xf>
    <xf numFmtId="0" fontId="3" fillId="20" borderId="2" xfId="0" applyFont="1" applyFill="1" applyBorder="1" applyAlignment="1">
      <alignment horizontal="center"/>
    </xf>
    <xf numFmtId="0" fontId="3" fillId="20" borderId="3" xfId="0" applyFont="1" applyFill="1" applyBorder="1" applyAlignment="1">
      <alignment horizontal="center"/>
    </xf>
    <xf numFmtId="0" fontId="3" fillId="12" borderId="9" xfId="0" applyFont="1" applyFill="1" applyBorder="1" applyAlignment="1">
      <alignment horizontal="center" vertical="center"/>
    </xf>
    <xf numFmtId="0" fontId="3" fillId="12" borderId="6" xfId="0" applyFont="1" applyFill="1" applyBorder="1" applyAlignment="1">
      <alignment horizontal="center" vertical="center"/>
    </xf>
    <xf numFmtId="0" fontId="3" fillId="12" borderId="7" xfId="0" applyFont="1" applyFill="1" applyBorder="1" applyAlignment="1">
      <alignment horizontal="center" vertical="center"/>
    </xf>
    <xf numFmtId="0" fontId="3" fillId="12" borderId="3" xfId="0" applyFont="1" applyFill="1" applyBorder="1" applyAlignment="1">
      <alignment horizontal="center" vertical="center"/>
    </xf>
    <xf numFmtId="0" fontId="0" fillId="12" borderId="4" xfId="0" applyFill="1" applyBorder="1" applyAlignment="1">
      <alignment horizontal="center" vertical="center"/>
    </xf>
    <xf numFmtId="0" fontId="0" fillId="12" borderId="13" xfId="0" applyFill="1" applyBorder="1" applyAlignment="1">
      <alignment horizontal="center" vertical="center"/>
    </xf>
    <xf numFmtId="0" fontId="0" fillId="12" borderId="5" xfId="0" applyFill="1" applyBorder="1" applyAlignment="1">
      <alignment horizontal="center" vertical="center"/>
    </xf>
    <xf numFmtId="0" fontId="0" fillId="12" borderId="1" xfId="0" applyFill="1" applyBorder="1" applyAlignment="1">
      <alignment horizontal="center"/>
    </xf>
    <xf numFmtId="0" fontId="0" fillId="12" borderId="2" xfId="0" applyFill="1" applyBorder="1" applyAlignment="1">
      <alignment horizontal="center" vertical="center"/>
    </xf>
    <xf numFmtId="0" fontId="0" fillId="12" borderId="3" xfId="0" applyFill="1" applyBorder="1" applyAlignment="1">
      <alignment horizontal="center" vertical="center"/>
    </xf>
    <xf numFmtId="0" fontId="0" fillId="12" borderId="1" xfId="0" applyFill="1" applyBorder="1" applyAlignment="1">
      <alignment horizontal="center" vertical="center"/>
    </xf>
    <xf numFmtId="0" fontId="0" fillId="20" borderId="1" xfId="0" applyFill="1" applyBorder="1" applyAlignment="1">
      <alignment horizontal="center"/>
    </xf>
    <xf numFmtId="0" fontId="2" fillId="19" borderId="13" xfId="0" applyFont="1" applyFill="1" applyBorder="1" applyAlignment="1">
      <alignment horizontal="center" vertical="center"/>
    </xf>
    <xf numFmtId="0" fontId="2" fillId="19" borderId="4" xfId="0" applyFont="1" applyFill="1" applyBorder="1" applyAlignment="1">
      <alignment horizontal="center" vertical="center"/>
    </xf>
    <xf numFmtId="0" fontId="2" fillId="19" borderId="11" xfId="0" applyFont="1" applyFill="1" applyBorder="1" applyAlignment="1">
      <alignment horizontal="center" vertical="center"/>
    </xf>
    <xf numFmtId="0" fontId="2" fillId="19" borderId="8" xfId="0" applyFont="1" applyFill="1" applyBorder="1" applyAlignment="1">
      <alignment horizontal="center" vertical="center"/>
    </xf>
    <xf numFmtId="0" fontId="2" fillId="19" borderId="9" xfId="0" applyFont="1" applyFill="1" applyBorder="1" applyAlignment="1">
      <alignment horizontal="center" vertical="center"/>
    </xf>
    <xf numFmtId="0" fontId="2" fillId="19" borderId="14" xfId="0" applyFont="1" applyFill="1" applyBorder="1" applyAlignment="1">
      <alignment horizontal="center" vertical="center"/>
    </xf>
    <xf numFmtId="0" fontId="2" fillId="19" borderId="0" xfId="0" applyFont="1" applyFill="1" applyAlignment="1">
      <alignment horizontal="center" vertical="center"/>
    </xf>
    <xf numFmtId="0" fontId="2" fillId="19" borderId="6" xfId="0" applyFont="1" applyFill="1" applyBorder="1" applyAlignment="1">
      <alignment horizontal="center" vertical="center"/>
    </xf>
    <xf numFmtId="0" fontId="2" fillId="19" borderId="12" xfId="0" applyFont="1" applyFill="1" applyBorder="1" applyAlignment="1">
      <alignment horizontal="center" vertical="center"/>
    </xf>
    <xf numFmtId="0" fontId="2" fillId="19" borderId="10" xfId="0" applyFont="1" applyFill="1" applyBorder="1" applyAlignment="1">
      <alignment horizontal="center" vertical="center"/>
    </xf>
    <xf numFmtId="0" fontId="2" fillId="19" borderId="7" xfId="0" applyFont="1" applyFill="1" applyBorder="1" applyAlignment="1">
      <alignment horizontal="center" vertical="center"/>
    </xf>
    <xf numFmtId="0" fontId="0" fillId="19" borderId="4" xfId="0" applyFill="1" applyBorder="1" applyAlignment="1">
      <alignment horizontal="center" vertical="center"/>
    </xf>
    <xf numFmtId="0" fontId="0" fillId="19" borderId="13" xfId="0" applyFill="1" applyBorder="1" applyAlignment="1">
      <alignment horizontal="center" vertical="center"/>
    </xf>
    <xf numFmtId="0" fontId="0" fillId="19" borderId="5" xfId="0" applyFill="1" applyBorder="1" applyAlignment="1">
      <alignment horizontal="center" vertical="center"/>
    </xf>
    <xf numFmtId="0" fontId="0" fillId="20" borderId="4" xfId="0" applyFill="1" applyBorder="1" applyAlignment="1">
      <alignment horizontal="center" vertical="center"/>
    </xf>
    <xf numFmtId="0" fontId="0" fillId="20" borderId="13" xfId="0" applyFill="1" applyBorder="1" applyAlignment="1">
      <alignment horizontal="center" vertical="center"/>
    </xf>
    <xf numFmtId="0" fontId="0" fillId="20" borderId="5" xfId="0" applyFill="1" applyBorder="1" applyAlignment="1">
      <alignment horizontal="center" vertical="center"/>
    </xf>
    <xf numFmtId="0" fontId="0" fillId="19" borderId="1" xfId="0" applyFill="1" applyBorder="1" applyAlignment="1">
      <alignment horizontal="center" vertical="center"/>
    </xf>
    <xf numFmtId="0" fontId="0" fillId="12" borderId="2" xfId="0" applyFill="1" applyBorder="1" applyAlignment="1">
      <alignment horizontal="center"/>
    </xf>
    <xf numFmtId="0" fontId="0" fillId="12" borderId="15" xfId="0" applyFill="1" applyBorder="1" applyAlignment="1">
      <alignment horizontal="center"/>
    </xf>
    <xf numFmtId="0" fontId="0" fillId="12" borderId="3" xfId="0" applyFill="1" applyBorder="1" applyAlignment="1">
      <alignment horizontal="center"/>
    </xf>
    <xf numFmtId="0" fontId="0" fillId="20" borderId="1" xfId="0" applyFill="1" applyBorder="1" applyAlignment="1">
      <alignment horizontal="center" vertical="center"/>
    </xf>
    <xf numFmtId="0" fontId="3" fillId="12" borderId="4" xfId="0" applyFont="1" applyFill="1" applyBorder="1" applyAlignment="1">
      <alignment horizontal="center" vertical="center"/>
    </xf>
    <xf numFmtId="0" fontId="3" fillId="12" borderId="13" xfId="0" applyFont="1" applyFill="1" applyBorder="1" applyAlignment="1">
      <alignment horizontal="center" vertical="center"/>
    </xf>
    <xf numFmtId="0" fontId="3" fillId="12" borderId="5" xfId="0" applyFont="1" applyFill="1" applyBorder="1" applyAlignment="1">
      <alignment horizontal="center" vertical="center"/>
    </xf>
    <xf numFmtId="0" fontId="3" fillId="12" borderId="2" xfId="0" applyFont="1" applyFill="1" applyBorder="1" applyAlignment="1">
      <alignment horizontal="center"/>
    </xf>
    <xf numFmtId="0" fontId="3" fillId="12" borderId="15" xfId="0" applyFont="1" applyFill="1" applyBorder="1" applyAlignment="1">
      <alignment horizontal="center"/>
    </xf>
    <xf numFmtId="0" fontId="3" fillId="12" borderId="3" xfId="0" applyFont="1" applyFill="1" applyBorder="1" applyAlignment="1">
      <alignment horizontal="center"/>
    </xf>
    <xf numFmtId="164" fontId="3" fillId="5" borderId="1" xfId="0" applyNumberFormat="1" applyFont="1" applyFill="1" applyBorder="1" applyAlignment="1">
      <alignment horizontal="center" vertical="center"/>
    </xf>
    <xf numFmtId="164" fontId="3" fillId="5" borderId="3" xfId="0" applyNumberFormat="1" applyFont="1" applyFill="1" applyBorder="1" applyAlignment="1">
      <alignment horizontal="center" vertical="center"/>
    </xf>
    <xf numFmtId="0" fontId="13" fillId="0" borderId="16" xfId="0" applyFont="1" applyBorder="1" applyAlignment="1">
      <alignment horizontal="center" vertical="center" wrapText="1"/>
    </xf>
    <xf numFmtId="0" fontId="13" fillId="0" borderId="16" xfId="0" applyFont="1" applyBorder="1" applyAlignment="1">
      <alignment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20" xfId="0" applyFont="1" applyBorder="1" applyAlignment="1">
      <alignment vertical="center" wrapText="1"/>
    </xf>
    <xf numFmtId="0" fontId="13" fillId="0" borderId="21"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3" xfId="0" applyFont="1" applyBorder="1" applyAlignment="1">
      <alignment vertical="center" wrapText="1"/>
    </xf>
    <xf numFmtId="0" fontId="14" fillId="0" borderId="16"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3" xfId="0" applyFont="1" applyBorder="1" applyAlignment="1">
      <alignment horizontal="center" vertical="center" wrapText="1"/>
    </xf>
    <xf numFmtId="164" fontId="3" fillId="0" borderId="1" xfId="0" applyNumberFormat="1" applyFont="1" applyBorder="1" applyAlignment="1">
      <alignment horizontal="center"/>
    </xf>
    <xf numFmtId="164" fontId="14" fillId="0" borderId="1" xfId="0" applyNumberFormat="1" applyFont="1" applyBorder="1" applyAlignment="1">
      <alignment horizontal="center" vertical="center" wrapText="1"/>
    </xf>
    <xf numFmtId="164" fontId="14" fillId="0" borderId="21" xfId="0" applyNumberFormat="1" applyFont="1" applyBorder="1" applyAlignment="1">
      <alignment horizontal="center" vertical="center" wrapText="1"/>
    </xf>
    <xf numFmtId="164" fontId="0" fillId="0" borderId="0" xfId="0" applyNumberFormat="1"/>
    <xf numFmtId="0" fontId="3" fillId="0" borderId="4" xfId="0" applyFont="1" applyBorder="1" applyAlignment="1">
      <alignment horizontal="center"/>
    </xf>
    <xf numFmtId="0" fontId="3" fillId="0" borderId="1" xfId="0" applyFont="1" applyBorder="1"/>
    <xf numFmtId="0" fontId="3" fillId="0" borderId="13" xfId="0" applyFont="1" applyBorder="1" applyAlignment="1">
      <alignment horizontal="center"/>
    </xf>
    <xf numFmtId="0" fontId="3" fillId="0" borderId="5" xfId="0" applyFont="1" applyBorder="1" applyAlignment="1">
      <alignment horizont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Building Annual Energy Use Intensity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COOLreq!$D$2:$G$2</c:f>
              <c:strCache>
                <c:ptCount val="4"/>
                <c:pt idx="0">
                  <c:v>North (N)</c:v>
                </c:pt>
                <c:pt idx="1">
                  <c:v>South (S)</c:v>
                </c:pt>
                <c:pt idx="2">
                  <c:v>East (E)</c:v>
                </c:pt>
                <c:pt idx="3">
                  <c:v>West (W)</c:v>
                </c:pt>
              </c:strCache>
            </c:strRef>
          </c:cat>
          <c:val>
            <c:numRef>
              <c:f>COOLreq!$D$3:$G$3</c:f>
              <c:numCache>
                <c:formatCode>General</c:formatCode>
                <c:ptCount val="4"/>
                <c:pt idx="0">
                  <c:v>227.02</c:v>
                </c:pt>
                <c:pt idx="1">
                  <c:v>230.96</c:v>
                </c:pt>
                <c:pt idx="2">
                  <c:v>228.81</c:v>
                </c:pt>
                <c:pt idx="3">
                  <c:v>229.07</c:v>
                </c:pt>
              </c:numCache>
            </c:numRef>
          </c:val>
          <c:extLst>
            <c:ext xmlns:c16="http://schemas.microsoft.com/office/drawing/2014/chart" uri="{C3380CC4-5D6E-409C-BE32-E72D297353CC}">
              <c16:uniqueId val="{00000000-B5CE-4CFA-84D5-963F08D26A11}"/>
            </c:ext>
          </c:extLst>
        </c:ser>
        <c:dLbls>
          <c:showLegendKey val="0"/>
          <c:showVal val="0"/>
          <c:showCatName val="0"/>
          <c:showSerName val="0"/>
          <c:showPercent val="0"/>
          <c:showBubbleSize val="0"/>
        </c:dLbls>
        <c:gapWidth val="219"/>
        <c:overlap val="-27"/>
        <c:axId val="1074127551"/>
        <c:axId val="1074127071"/>
      </c:barChart>
      <c:catAx>
        <c:axId val="107412755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spc="0" baseline="0">
                    <a:solidFill>
                      <a:sysClr val="windowText" lastClr="000000">
                        <a:lumMod val="65000"/>
                        <a:lumOff val="35000"/>
                      </a:sysClr>
                    </a:solidFill>
                  </a:rPr>
                  <a:t>Orientation of the Building Main Entrance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074127071"/>
        <c:crosses val="autoZero"/>
        <c:auto val="1"/>
        <c:lblAlgn val="ctr"/>
        <c:lblOffset val="100"/>
        <c:noMultiLvlLbl val="0"/>
      </c:catAx>
      <c:valAx>
        <c:axId val="107412707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Building Annual Energy Use Intensity  [kWh/m2/year]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0741275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'General Summary '!$L$14</c:f>
              <c:strCache>
                <c:ptCount val="1"/>
                <c:pt idx="0">
                  <c:v>B.I.</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'!$M$13:$P$13</c:f>
              <c:strCache>
                <c:ptCount val="4"/>
                <c:pt idx="0">
                  <c:v>SE Absorption Chillers&amp; FPCs</c:v>
                </c:pt>
                <c:pt idx="1">
                  <c:v>SE Absorption Chillers&amp; ETCs</c:v>
                </c:pt>
                <c:pt idx="2">
                  <c:v>DE Absorption Chillers&amp; ETCs</c:v>
                </c:pt>
                <c:pt idx="3">
                  <c:v>Water-cooled VCC &amp; PV panel</c:v>
                </c:pt>
              </c:strCache>
            </c:strRef>
          </c:cat>
          <c:val>
            <c:numRef>
              <c:f>'General Summary '!$M$14:$P$14</c:f>
              <c:numCache>
                <c:formatCode>0.000</c:formatCode>
                <c:ptCount val="4"/>
                <c:pt idx="0">
                  <c:v>0.19015150437607972</c:v>
                </c:pt>
                <c:pt idx="1">
                  <c:v>0.2059974630740864</c:v>
                </c:pt>
                <c:pt idx="2">
                  <c:v>0.35313850812700526</c:v>
                </c:pt>
                <c:pt idx="3">
                  <c:v>0.25896823929313723</c:v>
                </c:pt>
              </c:numCache>
            </c:numRef>
          </c:val>
          <c:extLst>
            <c:ext xmlns:c16="http://schemas.microsoft.com/office/drawing/2014/chart" uri="{C3380CC4-5D6E-409C-BE32-E72D297353CC}">
              <c16:uniqueId val="{00000000-CA65-45FC-BC4B-FCD48D16A4B7}"/>
            </c:ext>
          </c:extLst>
        </c:ser>
        <c:ser>
          <c:idx val="1"/>
          <c:order val="1"/>
          <c:tx>
            <c:strRef>
              <c:f>'General Summary '!$L$15</c:f>
              <c:strCache>
                <c:ptCount val="1"/>
                <c:pt idx="0">
                  <c:v>B.II.</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'!$M$13:$P$13</c:f>
              <c:strCache>
                <c:ptCount val="4"/>
                <c:pt idx="0">
                  <c:v>SE Absorption Chillers&amp; FPCs</c:v>
                </c:pt>
                <c:pt idx="1">
                  <c:v>SE Absorption Chillers&amp; ETCs</c:v>
                </c:pt>
                <c:pt idx="2">
                  <c:v>DE Absorption Chillers&amp; ETCs</c:v>
                </c:pt>
                <c:pt idx="3">
                  <c:v>Water-cooled VCC &amp; PV panel</c:v>
                </c:pt>
              </c:strCache>
            </c:strRef>
          </c:cat>
          <c:val>
            <c:numRef>
              <c:f>'General Summary '!$M$15:$P$15</c:f>
              <c:numCache>
                <c:formatCode>0.000</c:formatCode>
                <c:ptCount val="4"/>
                <c:pt idx="0">
                  <c:v>0.19588856232553301</c:v>
                </c:pt>
                <c:pt idx="1">
                  <c:v>0.21221260918599411</c:v>
                </c:pt>
                <c:pt idx="2">
                  <c:v>0.36379304431884707</c:v>
                </c:pt>
                <c:pt idx="3">
                  <c:v>0.26678156583382123</c:v>
                </c:pt>
              </c:numCache>
            </c:numRef>
          </c:val>
          <c:extLst>
            <c:ext xmlns:c16="http://schemas.microsoft.com/office/drawing/2014/chart" uri="{C3380CC4-5D6E-409C-BE32-E72D297353CC}">
              <c16:uniqueId val="{00000001-CA65-45FC-BC4B-FCD48D16A4B7}"/>
            </c:ext>
          </c:extLst>
        </c:ser>
        <c:ser>
          <c:idx val="2"/>
          <c:order val="2"/>
          <c:tx>
            <c:strRef>
              <c:f>'General Summary '!$L$16</c:f>
              <c:strCache>
                <c:ptCount val="1"/>
                <c:pt idx="0">
                  <c:v>B.III.</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'!$M$13:$P$13</c:f>
              <c:strCache>
                <c:ptCount val="4"/>
                <c:pt idx="0">
                  <c:v>SE Absorption Chillers&amp; FPCs</c:v>
                </c:pt>
                <c:pt idx="1">
                  <c:v>SE Absorption Chillers&amp; ETCs</c:v>
                </c:pt>
                <c:pt idx="2">
                  <c:v>DE Absorption Chillers&amp; ETCs</c:v>
                </c:pt>
                <c:pt idx="3">
                  <c:v>Water-cooled VCC &amp; PV panel</c:v>
                </c:pt>
              </c:strCache>
            </c:strRef>
          </c:cat>
          <c:val>
            <c:numRef>
              <c:f>'General Summary '!$M$16:$P$16</c:f>
              <c:numCache>
                <c:formatCode>0.000</c:formatCode>
                <c:ptCount val="4"/>
                <c:pt idx="0">
                  <c:v>0.2860589263585509</c:v>
                </c:pt>
                <c:pt idx="1">
                  <c:v>0.3098971702217635</c:v>
                </c:pt>
                <c:pt idx="2">
                  <c:v>0.53125229180873745</c:v>
                </c:pt>
                <c:pt idx="3">
                  <c:v>0.38958501399307416</c:v>
                </c:pt>
              </c:numCache>
            </c:numRef>
          </c:val>
          <c:extLst>
            <c:ext xmlns:c16="http://schemas.microsoft.com/office/drawing/2014/chart" uri="{C3380CC4-5D6E-409C-BE32-E72D297353CC}">
              <c16:uniqueId val="{00000002-CA65-45FC-BC4B-FCD48D16A4B7}"/>
            </c:ext>
          </c:extLst>
        </c:ser>
        <c:dLbls>
          <c:showLegendKey val="0"/>
          <c:showVal val="0"/>
          <c:showCatName val="0"/>
          <c:showSerName val="0"/>
          <c:showPercent val="0"/>
          <c:showBubbleSize val="0"/>
        </c:dLbls>
        <c:gapWidth val="219"/>
        <c:overlap val="-27"/>
        <c:axId val="557948607"/>
        <c:axId val="474932751"/>
      </c:barChart>
      <c:catAx>
        <c:axId val="55794860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Scenarios per configuration </a:t>
                </a:r>
                <a:r>
                  <a:rPr lang="en-GB" sz="1000" b="0" i="0" u="none" strike="noStrike" kern="1200" baseline="0">
                    <a:solidFill>
                      <a:sysClr val="windowText" lastClr="000000">
                        <a:lumMod val="65000"/>
                        <a:lumOff val="35000"/>
                      </a:sysClr>
                    </a:solidFill>
                    <a:effectLst/>
                  </a:rPr>
                  <a:t>related to envelope possibilities (B), façades only  </a:t>
                </a:r>
                <a:endParaRPr lang="nl-NL" sz="1000" b="0" i="0" u="none" strike="noStrike" kern="1200" baseline="0">
                  <a:solidFill>
                    <a:sysClr val="windowText" lastClr="000000">
                      <a:lumMod val="65000"/>
                      <a:lumOff val="35000"/>
                    </a:sysClr>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74932751"/>
        <c:crosses val="autoZero"/>
        <c:auto val="1"/>
        <c:lblAlgn val="ctr"/>
        <c:lblOffset val="100"/>
        <c:noMultiLvlLbl val="0"/>
      </c:catAx>
      <c:valAx>
        <c:axId val="47493275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SF (including losses) Values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579486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'General Summary '!$D$21</c:f>
              <c:strCache>
                <c:ptCount val="1"/>
                <c:pt idx="0">
                  <c:v>C.I.</c:v>
                </c:pt>
              </c:strCache>
            </c:strRef>
          </c:tx>
          <c:spPr>
            <a:solidFill>
              <a:schemeClr val="accent1"/>
            </a:solidFill>
            <a:ln>
              <a:noFill/>
            </a:ln>
            <a:effectLst/>
          </c:spPr>
          <c:invertIfNegative val="0"/>
          <c:dLbls>
            <c:dLbl>
              <c:idx val="2"/>
              <c:tx>
                <c:rich>
                  <a:bodyPr/>
                  <a:lstStyle/>
                  <a:p>
                    <a:fld id="{84F7B16E-7A27-49CE-ACDA-7EC87786B49F}" type="VALUE">
                      <a:rPr lang="en-US" b="1"/>
                      <a:pPr/>
                      <a:t>[VALUE]</a:t>
                    </a:fld>
                    <a:endParaRPr lang="nl-NL"/>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8-8D58-495C-9196-2EDA95B43D80}"/>
                </c:ext>
              </c:extLst>
            </c:dLbl>
            <c:dLbl>
              <c:idx val="3"/>
              <c:tx>
                <c:rich>
                  <a:bodyPr/>
                  <a:lstStyle/>
                  <a:p>
                    <a:fld id="{F9838A04-848A-474F-854F-2F5D088961DD}" type="VALUE">
                      <a:rPr lang="en-US" b="1"/>
                      <a:pPr/>
                      <a:t>[VALUE]</a:t>
                    </a:fld>
                    <a:endParaRPr lang="nl-NL"/>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8D58-495C-9196-2EDA95B43D8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'!$E$20:$H$20</c:f>
              <c:strCache>
                <c:ptCount val="4"/>
                <c:pt idx="0">
                  <c:v>SE Absorption Chillers&amp; FPCs</c:v>
                </c:pt>
                <c:pt idx="1">
                  <c:v>SE Absorption Chillers&amp; ETCs</c:v>
                </c:pt>
                <c:pt idx="2">
                  <c:v>DE Absorption Chillers&amp; ETCs</c:v>
                </c:pt>
                <c:pt idx="3">
                  <c:v>Water-cooled VCC &amp; PV panel</c:v>
                </c:pt>
              </c:strCache>
            </c:strRef>
          </c:cat>
          <c:val>
            <c:numRef>
              <c:f>'General Summary '!$E$21:$H$21</c:f>
              <c:numCache>
                <c:formatCode>0.000</c:formatCode>
                <c:ptCount val="4"/>
                <c:pt idx="0">
                  <c:v>0.76100000000000001</c:v>
                </c:pt>
                <c:pt idx="1">
                  <c:v>0.82499999999999996</c:v>
                </c:pt>
                <c:pt idx="2">
                  <c:v>1.413</c:v>
                </c:pt>
                <c:pt idx="3">
                  <c:v>1.0369999999999999</c:v>
                </c:pt>
              </c:numCache>
            </c:numRef>
          </c:val>
          <c:extLst>
            <c:ext xmlns:c16="http://schemas.microsoft.com/office/drawing/2014/chart" uri="{C3380CC4-5D6E-409C-BE32-E72D297353CC}">
              <c16:uniqueId val="{00000000-8D58-495C-9196-2EDA95B43D80}"/>
            </c:ext>
          </c:extLst>
        </c:ser>
        <c:ser>
          <c:idx val="1"/>
          <c:order val="1"/>
          <c:tx>
            <c:strRef>
              <c:f>'General Summary '!$D$22</c:f>
              <c:strCache>
                <c:ptCount val="1"/>
                <c:pt idx="0">
                  <c:v>C.II.</c:v>
                </c:pt>
              </c:strCache>
            </c:strRef>
          </c:tx>
          <c:spPr>
            <a:solidFill>
              <a:schemeClr val="accent2"/>
            </a:solidFill>
            <a:ln>
              <a:noFill/>
            </a:ln>
            <a:effectLst/>
          </c:spPr>
          <c:invertIfNegative val="0"/>
          <c:dLbls>
            <c:dLbl>
              <c:idx val="2"/>
              <c:tx>
                <c:rich>
                  <a:bodyPr/>
                  <a:lstStyle/>
                  <a:p>
                    <a:fld id="{10E6599D-13F3-4258-8C44-405564F3F21A}" type="VALUE">
                      <a:rPr lang="en-US" b="1"/>
                      <a:pPr/>
                      <a:t>[VALUE]</a:t>
                    </a:fld>
                    <a:endParaRPr lang="nl-NL"/>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8D58-495C-9196-2EDA95B43D80}"/>
                </c:ext>
              </c:extLst>
            </c:dLbl>
            <c:dLbl>
              <c:idx val="3"/>
              <c:tx>
                <c:rich>
                  <a:bodyPr/>
                  <a:lstStyle/>
                  <a:p>
                    <a:fld id="{52DCF30D-E591-45DF-AABB-A68B113C40CC}" type="VALUE">
                      <a:rPr lang="en-US" b="1"/>
                      <a:pPr/>
                      <a:t>[VALUE]</a:t>
                    </a:fld>
                    <a:endParaRPr lang="nl-NL"/>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8D58-495C-9196-2EDA95B43D8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'!$E$20:$H$20</c:f>
              <c:strCache>
                <c:ptCount val="4"/>
                <c:pt idx="0">
                  <c:v>SE Absorption Chillers&amp; FPCs</c:v>
                </c:pt>
                <c:pt idx="1">
                  <c:v>SE Absorption Chillers&amp; ETCs</c:v>
                </c:pt>
                <c:pt idx="2">
                  <c:v>DE Absorption Chillers&amp; ETCs</c:v>
                </c:pt>
                <c:pt idx="3">
                  <c:v>Water-cooled VCC &amp; PV panel</c:v>
                </c:pt>
              </c:strCache>
            </c:strRef>
          </c:cat>
          <c:val>
            <c:numRef>
              <c:f>'General Summary '!$E$22:$H$22</c:f>
              <c:numCache>
                <c:formatCode>0.000</c:formatCode>
                <c:ptCount val="4"/>
                <c:pt idx="0">
                  <c:v>0.76800000000000002</c:v>
                </c:pt>
                <c:pt idx="1">
                  <c:v>0.83199999999999996</c:v>
                </c:pt>
                <c:pt idx="2">
                  <c:v>1.4259999999999999</c:v>
                </c:pt>
                <c:pt idx="3">
                  <c:v>1.046</c:v>
                </c:pt>
              </c:numCache>
            </c:numRef>
          </c:val>
          <c:extLst>
            <c:ext xmlns:c16="http://schemas.microsoft.com/office/drawing/2014/chart" uri="{C3380CC4-5D6E-409C-BE32-E72D297353CC}">
              <c16:uniqueId val="{00000001-8D58-495C-9196-2EDA95B43D80}"/>
            </c:ext>
          </c:extLst>
        </c:ser>
        <c:ser>
          <c:idx val="2"/>
          <c:order val="2"/>
          <c:tx>
            <c:strRef>
              <c:f>'General Summary '!$D$23</c:f>
              <c:strCache>
                <c:ptCount val="1"/>
                <c:pt idx="0">
                  <c:v>C.III.</c:v>
                </c:pt>
              </c:strCache>
            </c:strRef>
          </c:tx>
          <c:spPr>
            <a:solidFill>
              <a:schemeClr val="accent3"/>
            </a:solidFill>
            <a:ln>
              <a:noFill/>
            </a:ln>
            <a:effectLst/>
          </c:spPr>
          <c:invertIfNegative val="0"/>
          <c:dLbls>
            <c:dLbl>
              <c:idx val="2"/>
              <c:tx>
                <c:rich>
                  <a:bodyPr/>
                  <a:lstStyle/>
                  <a:p>
                    <a:fld id="{05D8212A-AFB3-48F8-9409-3EDD10FA6036}" type="VALUE">
                      <a:rPr lang="en-US" b="1"/>
                      <a:pPr/>
                      <a:t>[VALUE]</a:t>
                    </a:fld>
                    <a:endParaRPr lang="nl-NL"/>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8D58-495C-9196-2EDA95B43D80}"/>
                </c:ext>
              </c:extLst>
            </c:dLbl>
            <c:dLbl>
              <c:idx val="3"/>
              <c:tx>
                <c:rich>
                  <a:bodyPr/>
                  <a:lstStyle/>
                  <a:p>
                    <a:fld id="{AF10C781-475F-41A5-BF21-353D5285C918}" type="VALUE">
                      <a:rPr lang="en-US" b="1"/>
                      <a:pPr/>
                      <a:t>[VALUE]</a:t>
                    </a:fld>
                    <a:endParaRPr lang="nl-NL"/>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8D58-495C-9196-2EDA95B43D8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'!$E$20:$H$20</c:f>
              <c:strCache>
                <c:ptCount val="4"/>
                <c:pt idx="0">
                  <c:v>SE Absorption Chillers&amp; FPCs</c:v>
                </c:pt>
                <c:pt idx="1">
                  <c:v>SE Absorption Chillers&amp; ETCs</c:v>
                </c:pt>
                <c:pt idx="2">
                  <c:v>DE Absorption Chillers&amp; ETCs</c:v>
                </c:pt>
                <c:pt idx="3">
                  <c:v>Water-cooled VCC &amp; PV panel</c:v>
                </c:pt>
              </c:strCache>
            </c:strRef>
          </c:cat>
          <c:val>
            <c:numRef>
              <c:f>'General Summary '!$E$23:$H$23</c:f>
              <c:numCache>
                <c:formatCode>0.000</c:formatCode>
                <c:ptCount val="4"/>
                <c:pt idx="0">
                  <c:v>0.873</c:v>
                </c:pt>
                <c:pt idx="1">
                  <c:v>0.94499999999999995</c:v>
                </c:pt>
                <c:pt idx="2">
                  <c:v>1.621</c:v>
                </c:pt>
                <c:pt idx="3">
                  <c:v>1.1879999999999999</c:v>
                </c:pt>
              </c:numCache>
            </c:numRef>
          </c:val>
          <c:extLst>
            <c:ext xmlns:c16="http://schemas.microsoft.com/office/drawing/2014/chart" uri="{C3380CC4-5D6E-409C-BE32-E72D297353CC}">
              <c16:uniqueId val="{00000002-8D58-495C-9196-2EDA95B43D80}"/>
            </c:ext>
          </c:extLst>
        </c:ser>
        <c:dLbls>
          <c:showLegendKey val="0"/>
          <c:showVal val="0"/>
          <c:showCatName val="0"/>
          <c:showSerName val="0"/>
          <c:showPercent val="0"/>
          <c:showBubbleSize val="0"/>
        </c:dLbls>
        <c:gapWidth val="219"/>
        <c:overlap val="-27"/>
        <c:axId val="565418559"/>
        <c:axId val="565417119"/>
      </c:barChart>
      <c:catAx>
        <c:axId val="565418559"/>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Scenarios per configuration </a:t>
                </a:r>
                <a:r>
                  <a:rPr lang="en-GB" sz="1000" b="0" i="0" u="none" strike="noStrike" kern="1200" baseline="0">
                    <a:solidFill>
                      <a:sysClr val="windowText" lastClr="000000">
                        <a:lumMod val="65000"/>
                        <a:lumOff val="35000"/>
                      </a:sysClr>
                    </a:solidFill>
                    <a:effectLst/>
                  </a:rPr>
                  <a:t>related to envelope possibilities </a:t>
                </a:r>
                <a:r>
                  <a:rPr lang="en-GB" sz="1000" b="0" i="0" u="none" strike="noStrike" baseline="0">
                    <a:effectLst/>
                  </a:rPr>
                  <a:t>(C), rooftops and façades  </a:t>
                </a:r>
                <a:endParaRPr lang="nl-NL" sz="1000" b="0" i="0" u="none" strike="noStrike" kern="1200" baseline="0">
                  <a:solidFill>
                    <a:sysClr val="windowText" lastClr="000000">
                      <a:lumMod val="65000"/>
                      <a:lumOff val="35000"/>
                    </a:sysClr>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65417119"/>
        <c:crosses val="autoZero"/>
        <c:auto val="1"/>
        <c:lblAlgn val="ctr"/>
        <c:lblOffset val="100"/>
        <c:noMultiLvlLbl val="0"/>
      </c:catAx>
      <c:valAx>
        <c:axId val="56541711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SF (excluding losses) Values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6541855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'General Summary '!$L$21</c:f>
              <c:strCache>
                <c:ptCount val="1"/>
                <c:pt idx="0">
                  <c:v>C.I.</c:v>
                </c:pt>
              </c:strCache>
            </c:strRef>
          </c:tx>
          <c:spPr>
            <a:solidFill>
              <a:schemeClr val="accent1"/>
            </a:solidFill>
            <a:ln>
              <a:noFill/>
            </a:ln>
            <a:effectLst/>
          </c:spPr>
          <c:invertIfNegative val="0"/>
          <c:dLbls>
            <c:dLbl>
              <c:idx val="2"/>
              <c:tx>
                <c:rich>
                  <a:bodyPr/>
                  <a:lstStyle/>
                  <a:p>
                    <a:fld id="{6FD54FC9-F38D-4B9D-A1EE-B6571FFE0997}" type="VALUE">
                      <a:rPr lang="en-US" b="1"/>
                      <a:pPr/>
                      <a:t>[VALUE]</a:t>
                    </a:fld>
                    <a:endParaRPr lang="nl-NL"/>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D6D4-497E-8692-287899174ED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'!$M$20:$P$20</c:f>
              <c:strCache>
                <c:ptCount val="4"/>
                <c:pt idx="0">
                  <c:v>SE Absorption Chillers&amp; FPCs</c:v>
                </c:pt>
                <c:pt idx="1">
                  <c:v>SE Absorption Chillers&amp; ETCs</c:v>
                </c:pt>
                <c:pt idx="2">
                  <c:v>DE Absorption Chillers&amp; ETCs</c:v>
                </c:pt>
                <c:pt idx="3">
                  <c:v>Water-cooled VCC &amp; PV panel</c:v>
                </c:pt>
              </c:strCache>
            </c:strRef>
          </c:cat>
          <c:val>
            <c:numRef>
              <c:f>'General Summary '!$M$21:$P$21</c:f>
              <c:numCache>
                <c:formatCode>0.000</c:formatCode>
                <c:ptCount val="4"/>
                <c:pt idx="0">
                  <c:v>0.6545304828544074</c:v>
                </c:pt>
                <c:pt idx="1">
                  <c:v>0.70907468975894139</c:v>
                </c:pt>
                <c:pt idx="2">
                  <c:v>1.2155566110153282</c:v>
                </c:pt>
                <c:pt idx="3">
                  <c:v>0.89140818141124067</c:v>
                </c:pt>
              </c:numCache>
            </c:numRef>
          </c:val>
          <c:extLst>
            <c:ext xmlns:c16="http://schemas.microsoft.com/office/drawing/2014/chart" uri="{C3380CC4-5D6E-409C-BE32-E72D297353CC}">
              <c16:uniqueId val="{00000000-D6D4-497E-8692-287899174EDD}"/>
            </c:ext>
          </c:extLst>
        </c:ser>
        <c:ser>
          <c:idx val="1"/>
          <c:order val="1"/>
          <c:tx>
            <c:strRef>
              <c:f>'General Summary '!$L$22</c:f>
              <c:strCache>
                <c:ptCount val="1"/>
                <c:pt idx="0">
                  <c:v>C.II.</c:v>
                </c:pt>
              </c:strCache>
            </c:strRef>
          </c:tx>
          <c:spPr>
            <a:solidFill>
              <a:schemeClr val="accent2"/>
            </a:solidFill>
            <a:ln>
              <a:noFill/>
            </a:ln>
            <a:effectLst/>
          </c:spPr>
          <c:invertIfNegative val="0"/>
          <c:dLbls>
            <c:dLbl>
              <c:idx val="2"/>
              <c:tx>
                <c:rich>
                  <a:bodyPr/>
                  <a:lstStyle/>
                  <a:p>
                    <a:fld id="{E0C89860-A701-4E3B-89DC-DB2F945B6941}" type="VALUE">
                      <a:rPr lang="en-US" b="1"/>
                      <a:pPr/>
                      <a:t>[VALUE]</a:t>
                    </a:fld>
                    <a:endParaRPr lang="nl-NL"/>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D6D4-497E-8692-287899174ED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'!$M$20:$P$20</c:f>
              <c:strCache>
                <c:ptCount val="4"/>
                <c:pt idx="0">
                  <c:v>SE Absorption Chillers&amp; FPCs</c:v>
                </c:pt>
                <c:pt idx="1">
                  <c:v>SE Absorption Chillers&amp; ETCs</c:v>
                </c:pt>
                <c:pt idx="2">
                  <c:v>DE Absorption Chillers&amp; ETCs</c:v>
                </c:pt>
                <c:pt idx="3">
                  <c:v>Water-cooled VCC &amp; PV panel</c:v>
                </c:pt>
              </c:strCache>
            </c:strRef>
          </c:cat>
          <c:val>
            <c:numRef>
              <c:f>'General Summary '!$M$22:$P$22</c:f>
              <c:numCache>
                <c:formatCode>0.000</c:formatCode>
                <c:ptCount val="4"/>
                <c:pt idx="0">
                  <c:v>0.66026754080386074</c:v>
                </c:pt>
                <c:pt idx="1">
                  <c:v>0.71528983587084893</c:v>
                </c:pt>
                <c:pt idx="2">
                  <c:v>1.2262111472071699</c:v>
                </c:pt>
                <c:pt idx="3">
                  <c:v>0.89922150795192457</c:v>
                </c:pt>
              </c:numCache>
            </c:numRef>
          </c:val>
          <c:extLst>
            <c:ext xmlns:c16="http://schemas.microsoft.com/office/drawing/2014/chart" uri="{C3380CC4-5D6E-409C-BE32-E72D297353CC}">
              <c16:uniqueId val="{00000001-D6D4-497E-8692-287899174EDD}"/>
            </c:ext>
          </c:extLst>
        </c:ser>
        <c:ser>
          <c:idx val="2"/>
          <c:order val="2"/>
          <c:tx>
            <c:strRef>
              <c:f>'General Summary '!$L$23</c:f>
              <c:strCache>
                <c:ptCount val="1"/>
                <c:pt idx="0">
                  <c:v>C.III.</c:v>
                </c:pt>
              </c:strCache>
            </c:strRef>
          </c:tx>
          <c:spPr>
            <a:solidFill>
              <a:schemeClr val="accent3"/>
            </a:solidFill>
            <a:ln>
              <a:noFill/>
            </a:ln>
            <a:effectLst/>
          </c:spPr>
          <c:invertIfNegative val="0"/>
          <c:dLbls>
            <c:dLbl>
              <c:idx val="2"/>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extLst>
                <c:ext xmlns:c16="http://schemas.microsoft.com/office/drawing/2014/chart" uri="{C3380CC4-5D6E-409C-BE32-E72D297353CC}">
                  <c16:uniqueId val="{00000005-D6D4-497E-8692-287899174EDD}"/>
                </c:ext>
              </c:extLst>
            </c:dLbl>
            <c:dLbl>
              <c:idx val="3"/>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extLst>
                <c:ext xmlns:c16="http://schemas.microsoft.com/office/drawing/2014/chart" uri="{C3380CC4-5D6E-409C-BE32-E72D297353CC}">
                  <c16:uniqueId val="{00000006-D6D4-497E-8692-287899174ED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'!$M$20:$P$20</c:f>
              <c:strCache>
                <c:ptCount val="4"/>
                <c:pt idx="0">
                  <c:v>SE Absorption Chillers&amp; FPCs</c:v>
                </c:pt>
                <c:pt idx="1">
                  <c:v>SE Absorption Chillers&amp; ETCs</c:v>
                </c:pt>
                <c:pt idx="2">
                  <c:v>DE Absorption Chillers&amp; ETCs</c:v>
                </c:pt>
                <c:pt idx="3">
                  <c:v>Water-cooled VCC &amp; PV panel</c:v>
                </c:pt>
              </c:strCache>
            </c:strRef>
          </c:cat>
          <c:val>
            <c:numRef>
              <c:f>'General Summary '!$M$23:$P$23</c:f>
              <c:numCache>
                <c:formatCode>0.000</c:formatCode>
                <c:ptCount val="4"/>
                <c:pt idx="0">
                  <c:v>0.750437904836879</c:v>
                </c:pt>
                <c:pt idx="1">
                  <c:v>0.81297439690661832</c:v>
                </c:pt>
                <c:pt idx="2">
                  <c:v>1.3936703946970603</c:v>
                </c:pt>
                <c:pt idx="3">
                  <c:v>1.0220249561111776</c:v>
                </c:pt>
              </c:numCache>
            </c:numRef>
          </c:val>
          <c:extLst>
            <c:ext xmlns:c16="http://schemas.microsoft.com/office/drawing/2014/chart" uri="{C3380CC4-5D6E-409C-BE32-E72D297353CC}">
              <c16:uniqueId val="{00000002-D6D4-497E-8692-287899174EDD}"/>
            </c:ext>
          </c:extLst>
        </c:ser>
        <c:dLbls>
          <c:showLegendKey val="0"/>
          <c:showVal val="0"/>
          <c:showCatName val="0"/>
          <c:showSerName val="0"/>
          <c:showPercent val="0"/>
          <c:showBubbleSize val="0"/>
        </c:dLbls>
        <c:gapWidth val="219"/>
        <c:overlap val="-27"/>
        <c:axId val="515106479"/>
        <c:axId val="515103599"/>
      </c:barChart>
      <c:catAx>
        <c:axId val="515106479"/>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Scenarios per configuration </a:t>
                </a:r>
                <a:r>
                  <a:rPr lang="en-GB" sz="1000" b="0" i="0" u="none" strike="noStrike" kern="1200" baseline="0">
                    <a:solidFill>
                      <a:sysClr val="windowText" lastClr="000000">
                        <a:lumMod val="65000"/>
                        <a:lumOff val="35000"/>
                      </a:sysClr>
                    </a:solidFill>
                    <a:effectLst/>
                  </a:rPr>
                  <a:t>related to envelope possibilities (C), rooftops and façades  </a:t>
                </a:r>
                <a:endParaRPr lang="nl-NL" sz="1000" b="0" i="0" u="none" strike="noStrike" kern="1200" baseline="0">
                  <a:solidFill>
                    <a:sysClr val="windowText" lastClr="000000">
                      <a:lumMod val="65000"/>
                      <a:lumOff val="35000"/>
                    </a:sysClr>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15103599"/>
        <c:crosses val="autoZero"/>
        <c:auto val="1"/>
        <c:lblAlgn val="ctr"/>
        <c:lblOffset val="100"/>
        <c:noMultiLvlLbl val="0"/>
      </c:catAx>
      <c:valAx>
        <c:axId val="51510359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SF (including losses) Values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1510647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Building Annual Cooling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COOLreq!$D$2:$G$2</c:f>
              <c:strCache>
                <c:ptCount val="4"/>
                <c:pt idx="0">
                  <c:v>North (N)</c:v>
                </c:pt>
                <c:pt idx="1">
                  <c:v>South (S)</c:v>
                </c:pt>
                <c:pt idx="2">
                  <c:v>East (E)</c:v>
                </c:pt>
                <c:pt idx="3">
                  <c:v>West (W)</c:v>
                </c:pt>
              </c:strCache>
            </c:strRef>
          </c:cat>
          <c:val>
            <c:numRef>
              <c:f>COOLreq!$D$7:$G$7</c:f>
              <c:numCache>
                <c:formatCode>General</c:formatCode>
                <c:ptCount val="4"/>
                <c:pt idx="0">
                  <c:v>53.61</c:v>
                </c:pt>
                <c:pt idx="1">
                  <c:v>57.54</c:v>
                </c:pt>
                <c:pt idx="2">
                  <c:v>55.41</c:v>
                </c:pt>
                <c:pt idx="3">
                  <c:v>55.66</c:v>
                </c:pt>
              </c:numCache>
            </c:numRef>
          </c:val>
          <c:extLst>
            <c:ext xmlns:c16="http://schemas.microsoft.com/office/drawing/2014/chart" uri="{C3380CC4-5D6E-409C-BE32-E72D297353CC}">
              <c16:uniqueId val="{00000000-3DA2-4B02-898F-6D0687D8E4D1}"/>
            </c:ext>
          </c:extLst>
        </c:ser>
        <c:dLbls>
          <c:showLegendKey val="0"/>
          <c:showVal val="0"/>
          <c:showCatName val="0"/>
          <c:showSerName val="0"/>
          <c:showPercent val="0"/>
          <c:showBubbleSize val="0"/>
        </c:dLbls>
        <c:gapWidth val="219"/>
        <c:overlap val="-27"/>
        <c:axId val="1253137840"/>
        <c:axId val="1253140240"/>
        <c:extLst>
          <c:ext xmlns:c15="http://schemas.microsoft.com/office/drawing/2012/chart" uri="{02D57815-91ED-43cb-92C2-25804820EDAC}">
            <c15:filteredBarSeries>
              <c15:ser>
                <c:idx val="1"/>
                <c:order val="1"/>
                <c:spPr>
                  <a:solidFill>
                    <a:schemeClr val="accent2"/>
                  </a:solidFill>
                  <a:ln>
                    <a:noFill/>
                  </a:ln>
                  <a:effectLst/>
                </c:spPr>
                <c:invertIfNegative val="0"/>
                <c:cat>
                  <c:strRef>
                    <c:extLst>
                      <c:ext uri="{02D57815-91ED-43cb-92C2-25804820EDAC}">
                        <c15:formulaRef>
                          <c15:sqref>COOLreq!$D$2:$G$2</c15:sqref>
                        </c15:formulaRef>
                      </c:ext>
                    </c:extLst>
                    <c:strCache>
                      <c:ptCount val="4"/>
                      <c:pt idx="0">
                        <c:v>North (N)</c:v>
                      </c:pt>
                      <c:pt idx="1">
                        <c:v>South (S)</c:v>
                      </c:pt>
                      <c:pt idx="2">
                        <c:v>East (E)</c:v>
                      </c:pt>
                      <c:pt idx="3">
                        <c:v>West (W)</c:v>
                      </c:pt>
                    </c:strCache>
                  </c:strRef>
                </c:cat>
                <c:val>
                  <c:numRef>
                    <c:extLst>
                      <c:ext uri="{02D57815-91ED-43cb-92C2-25804820EDAC}">
                        <c15:formulaRef>
                          <c15:sqref>COOLreq!$D$8:$G$8</c15:sqref>
                        </c15:formulaRef>
                      </c:ext>
                    </c:extLst>
                    <c:numCache>
                      <c:formatCode>General</c:formatCode>
                      <c:ptCount val="4"/>
                    </c:numCache>
                  </c:numRef>
                </c:val>
                <c:extLst>
                  <c:ext xmlns:c16="http://schemas.microsoft.com/office/drawing/2014/chart" uri="{C3380CC4-5D6E-409C-BE32-E72D297353CC}">
                    <c16:uniqueId val="{00000001-3DA2-4B02-898F-6D0687D8E4D1}"/>
                  </c:ext>
                </c:extLst>
              </c15:ser>
            </c15:filteredBarSeries>
          </c:ext>
        </c:extLst>
      </c:barChart>
      <c:catAx>
        <c:axId val="12531378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spc="0" baseline="0">
                    <a:solidFill>
                      <a:sysClr val="windowText" lastClr="000000">
                        <a:lumMod val="65000"/>
                        <a:lumOff val="35000"/>
                      </a:sysClr>
                    </a:solidFill>
                  </a:rPr>
                  <a:t>Orientation of the Building Main Entrance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53140240"/>
        <c:crosses val="autoZero"/>
        <c:auto val="1"/>
        <c:lblAlgn val="ctr"/>
        <c:lblOffset val="100"/>
        <c:noMultiLvlLbl val="0"/>
      </c:catAx>
      <c:valAx>
        <c:axId val="12531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Building Annual Cooling Demand Intensity [kWh/m2/year]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531378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Building Summer Design Week Energy Use Intensity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COOLreq!$D$2:$G$2</c:f>
              <c:strCache>
                <c:ptCount val="4"/>
                <c:pt idx="0">
                  <c:v>North (N)</c:v>
                </c:pt>
                <c:pt idx="1">
                  <c:v>South (S)</c:v>
                </c:pt>
                <c:pt idx="2">
                  <c:v>East (E)</c:v>
                </c:pt>
                <c:pt idx="3">
                  <c:v>West (W)</c:v>
                </c:pt>
              </c:strCache>
            </c:strRef>
          </c:cat>
          <c:val>
            <c:numRef>
              <c:f>COOLreq!$D$11:$G$11</c:f>
              <c:numCache>
                <c:formatCode>General</c:formatCode>
                <c:ptCount val="4"/>
                <c:pt idx="0">
                  <c:v>8.6</c:v>
                </c:pt>
                <c:pt idx="1">
                  <c:v>8.82</c:v>
                </c:pt>
                <c:pt idx="2">
                  <c:v>8.68</c:v>
                </c:pt>
                <c:pt idx="3">
                  <c:v>8.8000000000000007</c:v>
                </c:pt>
              </c:numCache>
            </c:numRef>
          </c:val>
          <c:extLst>
            <c:ext xmlns:c16="http://schemas.microsoft.com/office/drawing/2014/chart" uri="{C3380CC4-5D6E-409C-BE32-E72D297353CC}">
              <c16:uniqueId val="{00000000-AA32-47CE-B1E7-E3B1173E764D}"/>
            </c:ext>
          </c:extLst>
        </c:ser>
        <c:dLbls>
          <c:showLegendKey val="0"/>
          <c:showVal val="0"/>
          <c:showCatName val="0"/>
          <c:showSerName val="0"/>
          <c:showPercent val="0"/>
          <c:showBubbleSize val="0"/>
        </c:dLbls>
        <c:gapWidth val="219"/>
        <c:overlap val="-27"/>
        <c:axId val="870213311"/>
        <c:axId val="870213791"/>
      </c:barChart>
      <c:catAx>
        <c:axId val="87021331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Orientation of the Building Main Entrance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870213791"/>
        <c:crosses val="autoZero"/>
        <c:auto val="1"/>
        <c:lblAlgn val="ctr"/>
        <c:lblOffset val="100"/>
        <c:noMultiLvlLbl val="0"/>
      </c:catAx>
      <c:valAx>
        <c:axId val="87021379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Building Summer Design Week Energy Use Intensity [kWh/m2/week]</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87021331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Building Cooling Demand Intensity in Summer Design Week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COOLreq!$D$2:$G$2</c:f>
              <c:strCache>
                <c:ptCount val="4"/>
                <c:pt idx="0">
                  <c:v>North (N)</c:v>
                </c:pt>
                <c:pt idx="1">
                  <c:v>South (S)</c:v>
                </c:pt>
                <c:pt idx="2">
                  <c:v>East (E)</c:v>
                </c:pt>
                <c:pt idx="3">
                  <c:v>West (W)</c:v>
                </c:pt>
              </c:strCache>
            </c:strRef>
          </c:cat>
          <c:val>
            <c:numRef>
              <c:f>COOLreq!$D$15:$G$15</c:f>
              <c:numCache>
                <c:formatCode>General</c:formatCode>
                <c:ptCount val="4"/>
                <c:pt idx="0">
                  <c:v>5.12</c:v>
                </c:pt>
                <c:pt idx="1">
                  <c:v>5.35</c:v>
                </c:pt>
                <c:pt idx="2">
                  <c:v>5.2</c:v>
                </c:pt>
                <c:pt idx="3">
                  <c:v>5.32</c:v>
                </c:pt>
              </c:numCache>
            </c:numRef>
          </c:val>
          <c:extLst>
            <c:ext xmlns:c16="http://schemas.microsoft.com/office/drawing/2014/chart" uri="{C3380CC4-5D6E-409C-BE32-E72D297353CC}">
              <c16:uniqueId val="{00000000-03D4-41DF-B443-AED4489F12AD}"/>
            </c:ext>
          </c:extLst>
        </c:ser>
        <c:dLbls>
          <c:showLegendKey val="0"/>
          <c:showVal val="0"/>
          <c:showCatName val="0"/>
          <c:showSerName val="0"/>
          <c:showPercent val="0"/>
          <c:showBubbleSize val="0"/>
        </c:dLbls>
        <c:gapWidth val="219"/>
        <c:overlap val="-27"/>
        <c:axId val="1250887855"/>
        <c:axId val="1250882095"/>
      </c:barChart>
      <c:catAx>
        <c:axId val="1250887855"/>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Orientation of the Building Main Entrance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50882095"/>
        <c:crosses val="autoZero"/>
        <c:auto val="1"/>
        <c:lblAlgn val="ctr"/>
        <c:lblOffset val="100"/>
        <c:noMultiLvlLbl val="0"/>
      </c:catAx>
      <c:valAx>
        <c:axId val="125088209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Building Cooling Demand Intensity in Summer Design Week [kWh/m2/week]</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5088785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Building AVG Daily Cooling in Summer Design Week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COOLreq!$D$2:$G$2</c:f>
              <c:strCache>
                <c:ptCount val="4"/>
                <c:pt idx="0">
                  <c:v>North (N)</c:v>
                </c:pt>
                <c:pt idx="1">
                  <c:v>South (S)</c:v>
                </c:pt>
                <c:pt idx="2">
                  <c:v>East (E)</c:v>
                </c:pt>
                <c:pt idx="3">
                  <c:v>West (W)</c:v>
                </c:pt>
              </c:strCache>
            </c:strRef>
          </c:cat>
          <c:val>
            <c:numRef>
              <c:f>COOLreq!$D$14:$G$14</c:f>
              <c:numCache>
                <c:formatCode>0.00</c:formatCode>
                <c:ptCount val="4"/>
                <c:pt idx="0">
                  <c:v>9805.5828571428574</c:v>
                </c:pt>
                <c:pt idx="1">
                  <c:v>10229.758571428571</c:v>
                </c:pt>
                <c:pt idx="2">
                  <c:v>9956.7914285714269</c:v>
                </c:pt>
                <c:pt idx="3">
                  <c:v>10187.958571428573</c:v>
                </c:pt>
              </c:numCache>
            </c:numRef>
          </c:val>
          <c:extLst>
            <c:ext xmlns:c16="http://schemas.microsoft.com/office/drawing/2014/chart" uri="{C3380CC4-5D6E-409C-BE32-E72D297353CC}">
              <c16:uniqueId val="{00000000-FBD5-49E1-ADDA-9A838AAF2DC5}"/>
            </c:ext>
          </c:extLst>
        </c:ser>
        <c:dLbls>
          <c:showLegendKey val="0"/>
          <c:showVal val="0"/>
          <c:showCatName val="0"/>
          <c:showSerName val="0"/>
          <c:showPercent val="0"/>
          <c:showBubbleSize val="0"/>
        </c:dLbls>
        <c:gapWidth val="219"/>
        <c:overlap val="-27"/>
        <c:axId val="1295097183"/>
        <c:axId val="1295107743"/>
      </c:barChart>
      <c:catAx>
        <c:axId val="129509718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Orientation of the Building Main Entrance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95107743"/>
        <c:crosses val="autoZero"/>
        <c:auto val="1"/>
        <c:lblAlgn val="ctr"/>
        <c:lblOffset val="100"/>
        <c:noMultiLvlLbl val="0"/>
      </c:catAx>
      <c:valAx>
        <c:axId val="129510774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Building AVG Daily Cooling in Summer Design Week (kWh/day) (COOLreq)</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9509718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'SOLinput(July)'!$C$29</c:f>
              <c:strCache>
                <c:ptCount val="1"/>
                <c:pt idx="0">
                  <c:v>Surface tile angel of 90°</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'SOLinput(July)'!$D$28:$G$28</c:f>
              <c:strCache>
                <c:ptCount val="4"/>
                <c:pt idx="0">
                  <c:v>North (N)</c:v>
                </c:pt>
                <c:pt idx="1">
                  <c:v>South (S)</c:v>
                </c:pt>
                <c:pt idx="2">
                  <c:v>East (E)</c:v>
                </c:pt>
                <c:pt idx="3">
                  <c:v>West (W)</c:v>
                </c:pt>
              </c:strCache>
            </c:strRef>
          </c:cat>
          <c:val>
            <c:numRef>
              <c:f>'SOLinput(July)'!$D$29:$G$29</c:f>
              <c:numCache>
                <c:formatCode>0.00</c:formatCode>
                <c:ptCount val="4"/>
                <c:pt idx="0">
                  <c:v>1.7805</c:v>
                </c:pt>
                <c:pt idx="1">
                  <c:v>3.0910700000000002</c:v>
                </c:pt>
                <c:pt idx="2">
                  <c:v>3.90082</c:v>
                </c:pt>
                <c:pt idx="3">
                  <c:v>3.7291699999999999</c:v>
                </c:pt>
              </c:numCache>
            </c:numRef>
          </c:val>
          <c:extLst>
            <c:ext xmlns:c16="http://schemas.microsoft.com/office/drawing/2014/chart" uri="{C3380CC4-5D6E-409C-BE32-E72D297353CC}">
              <c16:uniqueId val="{00000000-8D66-415A-9BAD-D24DA89CABAC}"/>
            </c:ext>
          </c:extLst>
        </c:ser>
        <c:ser>
          <c:idx val="1"/>
          <c:order val="1"/>
          <c:tx>
            <c:strRef>
              <c:f>'SOLinput(July)'!$C$30</c:f>
              <c:strCache>
                <c:ptCount val="1"/>
                <c:pt idx="0">
                  <c:v>Surface tile angel of 60°</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'SOLinput(July)'!$D$28:$G$28</c:f>
              <c:strCache>
                <c:ptCount val="4"/>
                <c:pt idx="0">
                  <c:v>North (N)</c:v>
                </c:pt>
                <c:pt idx="1">
                  <c:v>South (S)</c:v>
                </c:pt>
                <c:pt idx="2">
                  <c:v>East (E)</c:v>
                </c:pt>
                <c:pt idx="3">
                  <c:v>West (W)</c:v>
                </c:pt>
              </c:strCache>
            </c:strRef>
          </c:cat>
          <c:val>
            <c:numRef>
              <c:f>'SOLinput(July)'!$D$30:$G$30</c:f>
              <c:numCache>
                <c:formatCode>0.00</c:formatCode>
                <c:ptCount val="4"/>
                <c:pt idx="0">
                  <c:v>3.43526</c:v>
                </c:pt>
                <c:pt idx="1">
                  <c:v>5.7507299999999999</c:v>
                </c:pt>
                <c:pt idx="2">
                  <c:v>5.5069499999999998</c:v>
                </c:pt>
                <c:pt idx="3">
                  <c:v>5.2976400000000003</c:v>
                </c:pt>
              </c:numCache>
            </c:numRef>
          </c:val>
          <c:extLst>
            <c:ext xmlns:c16="http://schemas.microsoft.com/office/drawing/2014/chart" uri="{C3380CC4-5D6E-409C-BE32-E72D297353CC}">
              <c16:uniqueId val="{00000001-8D66-415A-9BAD-D24DA89CABAC}"/>
            </c:ext>
          </c:extLst>
        </c:ser>
        <c:ser>
          <c:idx val="2"/>
          <c:order val="2"/>
          <c:tx>
            <c:strRef>
              <c:f>'SOLinput(July)'!$C$31</c:f>
              <c:strCache>
                <c:ptCount val="1"/>
                <c:pt idx="0">
                  <c:v>Surface tile angel of 30°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'SOLinput(July)'!$D$28:$G$28</c:f>
              <c:strCache>
                <c:ptCount val="4"/>
                <c:pt idx="0">
                  <c:v>North (N)</c:v>
                </c:pt>
                <c:pt idx="1">
                  <c:v>South (S)</c:v>
                </c:pt>
                <c:pt idx="2">
                  <c:v>East (E)</c:v>
                </c:pt>
                <c:pt idx="3">
                  <c:v>West (W)</c:v>
                </c:pt>
              </c:strCache>
            </c:strRef>
          </c:cat>
          <c:val>
            <c:numRef>
              <c:f>'SOLinput(July)'!$D$31:$G$31</c:f>
              <c:numCache>
                <c:formatCode>0.00</c:formatCode>
                <c:ptCount val="4"/>
                <c:pt idx="0">
                  <c:v>6.0583</c:v>
                </c:pt>
                <c:pt idx="1">
                  <c:v>7.3691800000000001</c:v>
                </c:pt>
                <c:pt idx="2">
                  <c:v>6.8888299999999996</c:v>
                </c:pt>
                <c:pt idx="3">
                  <c:v>6.7215100000000003</c:v>
                </c:pt>
              </c:numCache>
            </c:numRef>
          </c:val>
          <c:extLst>
            <c:ext xmlns:c16="http://schemas.microsoft.com/office/drawing/2014/chart" uri="{C3380CC4-5D6E-409C-BE32-E72D297353CC}">
              <c16:uniqueId val="{00000002-8D66-415A-9BAD-D24DA89CABAC}"/>
            </c:ext>
          </c:extLst>
        </c:ser>
        <c:ser>
          <c:idx val="3"/>
          <c:order val="3"/>
          <c:tx>
            <c:strRef>
              <c:f>'SOLinput(July)'!$C$32</c:f>
              <c:strCache>
                <c:ptCount val="1"/>
                <c:pt idx="0">
                  <c:v>Surface tile angel of 0°</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'SOLinput(July)'!$D$28:$G$28</c:f>
              <c:strCache>
                <c:ptCount val="4"/>
                <c:pt idx="0">
                  <c:v>North (N)</c:v>
                </c:pt>
                <c:pt idx="1">
                  <c:v>South (S)</c:v>
                </c:pt>
                <c:pt idx="2">
                  <c:v>East (E)</c:v>
                </c:pt>
                <c:pt idx="3">
                  <c:v>West (W)</c:v>
                </c:pt>
              </c:strCache>
            </c:strRef>
          </c:cat>
          <c:val>
            <c:numRef>
              <c:f>'SOLinput(July)'!$D$32:$G$32</c:f>
              <c:numCache>
                <c:formatCode>0.00</c:formatCode>
                <c:ptCount val="4"/>
                <c:pt idx="0">
                  <c:v>7.4164399999999997</c:v>
                </c:pt>
                <c:pt idx="1">
                  <c:v>7.4164399999999997</c:v>
                </c:pt>
                <c:pt idx="2">
                  <c:v>7.4164399999999997</c:v>
                </c:pt>
                <c:pt idx="3">
                  <c:v>7.4164399999999997</c:v>
                </c:pt>
              </c:numCache>
            </c:numRef>
          </c:val>
          <c:extLst>
            <c:ext xmlns:c16="http://schemas.microsoft.com/office/drawing/2014/chart" uri="{C3380CC4-5D6E-409C-BE32-E72D297353CC}">
              <c16:uniqueId val="{00000003-8D66-415A-9BAD-D24DA89CABAC}"/>
            </c:ext>
          </c:extLst>
        </c:ser>
        <c:dLbls>
          <c:showLegendKey val="0"/>
          <c:showVal val="0"/>
          <c:showCatName val="0"/>
          <c:showSerName val="0"/>
          <c:showPercent val="0"/>
          <c:showBubbleSize val="0"/>
        </c:dLbls>
        <c:gapWidth val="219"/>
        <c:overlap val="-27"/>
        <c:axId val="1971935823"/>
        <c:axId val="2084332943"/>
      </c:barChart>
      <c:catAx>
        <c:axId val="197193582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Orientation of the solar collection system </a:t>
                </a:r>
                <a:endParaRPr lang="nl-NL"/>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084332943"/>
        <c:crosses val="autoZero"/>
        <c:auto val="1"/>
        <c:lblAlgn val="ctr"/>
        <c:lblOffset val="100"/>
        <c:noMultiLvlLbl val="0"/>
      </c:catAx>
      <c:valAx>
        <c:axId val="208433294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Daily Average Solar Irradiation SOLinput (kWh/m2/day)  for the in the Month of Madrid Summer Design Week</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97193582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'General Summary '!$D$6</c:f>
              <c:strCache>
                <c:ptCount val="1"/>
                <c:pt idx="0">
                  <c:v>UF: 0.25</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'!$E$5:$H$5</c:f>
              <c:strCache>
                <c:ptCount val="4"/>
                <c:pt idx="0">
                  <c:v>SE Absorption Chillers&amp; FPCs</c:v>
                </c:pt>
                <c:pt idx="1">
                  <c:v>SE Absorption Chillers&amp; ETCs</c:v>
                </c:pt>
                <c:pt idx="2">
                  <c:v>DE Absorption Chillers&amp; ETCs</c:v>
                </c:pt>
                <c:pt idx="3">
                  <c:v>Water-cooled VCC &amp; PV panel</c:v>
                </c:pt>
              </c:strCache>
            </c:strRef>
          </c:cat>
          <c:val>
            <c:numRef>
              <c:f>'General Summary '!$E$6:$H$6</c:f>
              <c:numCache>
                <c:formatCode>0.000</c:formatCode>
                <c:ptCount val="4"/>
                <c:pt idx="0">
                  <c:v>0.22498981515422847</c:v>
                </c:pt>
                <c:pt idx="1">
                  <c:v>0.24373896641708084</c:v>
                </c:pt>
                <c:pt idx="2">
                  <c:v>0.41783822814356719</c:v>
                </c:pt>
                <c:pt idx="3">
                  <c:v>0.30641470063861598</c:v>
                </c:pt>
              </c:numCache>
            </c:numRef>
          </c:val>
          <c:extLst>
            <c:ext xmlns:c16="http://schemas.microsoft.com/office/drawing/2014/chart" uri="{C3380CC4-5D6E-409C-BE32-E72D297353CC}">
              <c16:uniqueId val="{00000000-DCC6-49F3-BCE1-EC2297D5F738}"/>
            </c:ext>
          </c:extLst>
        </c:ser>
        <c:ser>
          <c:idx val="1"/>
          <c:order val="1"/>
          <c:tx>
            <c:strRef>
              <c:f>'General Summary '!$D$7</c:f>
              <c:strCache>
                <c:ptCount val="1"/>
                <c:pt idx="0">
                  <c:v>UF: 0.40</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'!$E$5:$H$5</c:f>
              <c:strCache>
                <c:ptCount val="4"/>
                <c:pt idx="0">
                  <c:v>SE Absorption Chillers&amp; FPCs</c:v>
                </c:pt>
                <c:pt idx="1">
                  <c:v>SE Absorption Chillers&amp; ETCs</c:v>
                </c:pt>
                <c:pt idx="2">
                  <c:v>DE Absorption Chillers&amp; ETCs</c:v>
                </c:pt>
                <c:pt idx="3">
                  <c:v>Water-cooled VCC &amp; PV panel</c:v>
                </c:pt>
              </c:strCache>
            </c:strRef>
          </c:cat>
          <c:val>
            <c:numRef>
              <c:f>'General Summary '!$E$7:$H$7</c:f>
              <c:numCache>
                <c:formatCode>0.000</c:formatCode>
                <c:ptCount val="4"/>
                <c:pt idx="0">
                  <c:v>0.35998370424676562</c:v>
                </c:pt>
                <c:pt idx="1">
                  <c:v>0.38998234626732942</c:v>
                </c:pt>
                <c:pt idx="2">
                  <c:v>0.66854116502970751</c:v>
                </c:pt>
                <c:pt idx="3">
                  <c:v>0.49026352102178561</c:v>
                </c:pt>
              </c:numCache>
            </c:numRef>
          </c:val>
          <c:extLst>
            <c:ext xmlns:c16="http://schemas.microsoft.com/office/drawing/2014/chart" uri="{C3380CC4-5D6E-409C-BE32-E72D297353CC}">
              <c16:uniqueId val="{00000001-DCC6-49F3-BCE1-EC2297D5F738}"/>
            </c:ext>
          </c:extLst>
        </c:ser>
        <c:ser>
          <c:idx val="2"/>
          <c:order val="2"/>
          <c:tx>
            <c:strRef>
              <c:f>'General Summary '!$D$8</c:f>
              <c:strCache>
                <c:ptCount val="1"/>
                <c:pt idx="0">
                  <c:v>UF: 0.50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'!$E$5:$H$5</c:f>
              <c:strCache>
                <c:ptCount val="4"/>
                <c:pt idx="0">
                  <c:v>SE Absorption Chillers&amp; FPCs</c:v>
                </c:pt>
                <c:pt idx="1">
                  <c:v>SE Absorption Chillers&amp; ETCs</c:v>
                </c:pt>
                <c:pt idx="2">
                  <c:v>DE Absorption Chillers&amp; ETCs</c:v>
                </c:pt>
                <c:pt idx="3">
                  <c:v>Water-cooled VCC &amp; PV panel</c:v>
                </c:pt>
              </c:strCache>
            </c:strRef>
          </c:cat>
          <c:val>
            <c:numRef>
              <c:f>'General Summary '!$E$8:$H$8</c:f>
              <c:numCache>
                <c:formatCode>0.000</c:formatCode>
                <c:ptCount val="4"/>
                <c:pt idx="0">
                  <c:v>0.44997963030845695</c:v>
                </c:pt>
                <c:pt idx="1">
                  <c:v>0.48747793283416169</c:v>
                </c:pt>
                <c:pt idx="2">
                  <c:v>0.83567645628713438</c:v>
                </c:pt>
                <c:pt idx="3">
                  <c:v>0.61282940127723196</c:v>
                </c:pt>
              </c:numCache>
            </c:numRef>
          </c:val>
          <c:extLst>
            <c:ext xmlns:c16="http://schemas.microsoft.com/office/drawing/2014/chart" uri="{C3380CC4-5D6E-409C-BE32-E72D297353CC}">
              <c16:uniqueId val="{00000002-DCC6-49F3-BCE1-EC2297D5F738}"/>
            </c:ext>
          </c:extLst>
        </c:ser>
        <c:ser>
          <c:idx val="3"/>
          <c:order val="3"/>
          <c:tx>
            <c:strRef>
              <c:f>'General Summary '!$D$9</c:f>
              <c:strCache>
                <c:ptCount val="1"/>
                <c:pt idx="0">
                  <c:v>UF: 0.6</c:v>
                </c:pt>
              </c:strCache>
            </c:strRef>
          </c:tx>
          <c:spPr>
            <a:solidFill>
              <a:schemeClr val="accent4"/>
            </a:solidFill>
            <a:ln>
              <a:noFill/>
            </a:ln>
            <a:effectLst/>
          </c:spPr>
          <c:invertIfNegative val="0"/>
          <c:dLbls>
            <c:dLbl>
              <c:idx val="2"/>
              <c:tx>
                <c:rich>
                  <a:bodyPr/>
                  <a:lstStyle/>
                  <a:p>
                    <a:fld id="{E6A9BCBE-58EA-41A4-A9B5-71FF28A9FD83}" type="VALUE">
                      <a:rPr lang="en-US" b="1"/>
                      <a:pPr/>
                      <a:t>[VALUE]</a:t>
                    </a:fld>
                    <a:endParaRPr lang="nl-NL"/>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DCC6-49F3-BCE1-EC2297D5F73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'!$E$5:$H$5</c:f>
              <c:strCache>
                <c:ptCount val="4"/>
                <c:pt idx="0">
                  <c:v>SE Absorption Chillers&amp; FPCs</c:v>
                </c:pt>
                <c:pt idx="1">
                  <c:v>SE Absorption Chillers&amp; ETCs</c:v>
                </c:pt>
                <c:pt idx="2">
                  <c:v>DE Absorption Chillers&amp; ETCs</c:v>
                </c:pt>
                <c:pt idx="3">
                  <c:v>Water-cooled VCC &amp; PV panel</c:v>
                </c:pt>
              </c:strCache>
            </c:strRef>
          </c:cat>
          <c:val>
            <c:numRef>
              <c:f>'General Summary '!$E$9:$H$9</c:f>
              <c:numCache>
                <c:formatCode>0.000</c:formatCode>
                <c:ptCount val="4"/>
                <c:pt idx="0">
                  <c:v>0.53997555637014838</c:v>
                </c:pt>
                <c:pt idx="1">
                  <c:v>0.58497351940099418</c:v>
                </c:pt>
                <c:pt idx="2">
                  <c:v>1.0028117475445615</c:v>
                </c:pt>
                <c:pt idx="3">
                  <c:v>0.73539528153267852</c:v>
                </c:pt>
              </c:numCache>
            </c:numRef>
          </c:val>
          <c:extLst>
            <c:ext xmlns:c16="http://schemas.microsoft.com/office/drawing/2014/chart" uri="{C3380CC4-5D6E-409C-BE32-E72D297353CC}">
              <c16:uniqueId val="{00000003-DCC6-49F3-BCE1-EC2297D5F738}"/>
            </c:ext>
          </c:extLst>
        </c:ser>
        <c:dLbls>
          <c:showLegendKey val="0"/>
          <c:showVal val="0"/>
          <c:showCatName val="0"/>
          <c:showSerName val="0"/>
          <c:showPercent val="0"/>
          <c:showBubbleSize val="0"/>
        </c:dLbls>
        <c:gapWidth val="219"/>
        <c:overlap val="-27"/>
        <c:axId val="1484093087"/>
        <c:axId val="1484091167"/>
      </c:barChart>
      <c:catAx>
        <c:axId val="148409308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Scenarios per configuration </a:t>
                </a:r>
                <a:r>
                  <a:rPr lang="en-GB" sz="1000" b="0" i="0" u="none" strike="noStrike" baseline="0">
                    <a:effectLst/>
                  </a:rPr>
                  <a:t>related to envelope possibilities (A), rooftops only</a:t>
                </a:r>
                <a:endParaRPr lang="nl-NL" sz="1000" b="0" i="0" u="none" strike="noStrike" kern="1200" baseline="0">
                  <a:solidFill>
                    <a:sysClr val="windowText" lastClr="000000">
                      <a:lumMod val="65000"/>
                      <a:lumOff val="35000"/>
                    </a:sysClr>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484091167"/>
        <c:crosses val="autoZero"/>
        <c:auto val="1"/>
        <c:lblAlgn val="ctr"/>
        <c:lblOffset val="100"/>
        <c:noMultiLvlLbl val="0"/>
      </c:catAx>
      <c:valAx>
        <c:axId val="148409116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SF (excluding losses) Values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48409308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'General Summary '!$L$6</c:f>
              <c:strCache>
                <c:ptCount val="1"/>
                <c:pt idx="0">
                  <c:v>UF: 0.25</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'!$M$5:$P$5</c:f>
              <c:strCache>
                <c:ptCount val="4"/>
                <c:pt idx="0">
                  <c:v>SE Absorption Chillers&amp; FPCs</c:v>
                </c:pt>
                <c:pt idx="1">
                  <c:v>SE Absorption Chillers&amp; ETCs</c:v>
                </c:pt>
                <c:pt idx="2">
                  <c:v>DE Absorption Chillers&amp; ETCs</c:v>
                </c:pt>
                <c:pt idx="3">
                  <c:v>Water-cooled VCC &amp; PV panel</c:v>
                </c:pt>
              </c:strCache>
            </c:strRef>
          </c:cat>
          <c:val>
            <c:numRef>
              <c:f>'General Summary '!$M$6:$P$6</c:f>
              <c:numCache>
                <c:formatCode>0.000</c:formatCode>
                <c:ptCount val="4"/>
                <c:pt idx="0">
                  <c:v>0.19349124103263649</c:v>
                </c:pt>
                <c:pt idx="1">
                  <c:v>0.20961551111868953</c:v>
                </c:pt>
                <c:pt idx="2">
                  <c:v>0.35934087620346777</c:v>
                </c:pt>
                <c:pt idx="3">
                  <c:v>0.26351664254920976</c:v>
                </c:pt>
              </c:numCache>
            </c:numRef>
          </c:val>
          <c:extLst>
            <c:ext xmlns:c16="http://schemas.microsoft.com/office/drawing/2014/chart" uri="{C3380CC4-5D6E-409C-BE32-E72D297353CC}">
              <c16:uniqueId val="{00000000-0DFA-491D-A17E-F241D0D7E285}"/>
            </c:ext>
          </c:extLst>
        </c:ser>
        <c:ser>
          <c:idx val="1"/>
          <c:order val="1"/>
          <c:tx>
            <c:strRef>
              <c:f>'General Summary '!$L$7</c:f>
              <c:strCache>
                <c:ptCount val="1"/>
                <c:pt idx="0">
                  <c:v>UF: 0.40</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'!$M$5:$P$5</c:f>
              <c:strCache>
                <c:ptCount val="4"/>
                <c:pt idx="0">
                  <c:v>SE Absorption Chillers&amp; FPCs</c:v>
                </c:pt>
                <c:pt idx="1">
                  <c:v>SE Absorption Chillers&amp; ETCs</c:v>
                </c:pt>
                <c:pt idx="2">
                  <c:v>DE Absorption Chillers&amp; ETCs</c:v>
                </c:pt>
                <c:pt idx="3">
                  <c:v>Water-cooled VCC &amp; PV panel</c:v>
                </c:pt>
              </c:strCache>
            </c:strRef>
          </c:cat>
          <c:val>
            <c:numRef>
              <c:f>'General Summary '!$M$7:$P$7</c:f>
              <c:numCache>
                <c:formatCode>0.000</c:formatCode>
                <c:ptCount val="4"/>
                <c:pt idx="0">
                  <c:v>0.30958598565221845</c:v>
                </c:pt>
                <c:pt idx="1">
                  <c:v>0.33538481778990331</c:v>
                </c:pt>
                <c:pt idx="2">
                  <c:v>0.57494540192554844</c:v>
                </c:pt>
                <c:pt idx="3">
                  <c:v>0.42162662807873563</c:v>
                </c:pt>
              </c:numCache>
            </c:numRef>
          </c:val>
          <c:extLst>
            <c:ext xmlns:c16="http://schemas.microsoft.com/office/drawing/2014/chart" uri="{C3380CC4-5D6E-409C-BE32-E72D297353CC}">
              <c16:uniqueId val="{00000001-0DFA-491D-A17E-F241D0D7E285}"/>
            </c:ext>
          </c:extLst>
        </c:ser>
        <c:ser>
          <c:idx val="2"/>
          <c:order val="2"/>
          <c:tx>
            <c:strRef>
              <c:f>'General Summary '!$L$8</c:f>
              <c:strCache>
                <c:ptCount val="1"/>
                <c:pt idx="0">
                  <c:v>UF: 0.50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'!$M$5:$P$5</c:f>
              <c:strCache>
                <c:ptCount val="4"/>
                <c:pt idx="0">
                  <c:v>SE Absorption Chillers&amp; FPCs</c:v>
                </c:pt>
                <c:pt idx="1">
                  <c:v>SE Absorption Chillers&amp; ETCs</c:v>
                </c:pt>
                <c:pt idx="2">
                  <c:v>DE Absorption Chillers&amp; ETCs</c:v>
                </c:pt>
                <c:pt idx="3">
                  <c:v>Water-cooled VCC &amp; PV panel</c:v>
                </c:pt>
              </c:strCache>
            </c:strRef>
          </c:cat>
          <c:val>
            <c:numRef>
              <c:f>'General Summary '!$M$8:$P$8</c:f>
              <c:numCache>
                <c:formatCode>0.000</c:formatCode>
                <c:ptCount val="4"/>
                <c:pt idx="0">
                  <c:v>0.38698248206527297</c:v>
                </c:pt>
                <c:pt idx="1">
                  <c:v>0.41923102223737907</c:v>
                </c:pt>
                <c:pt idx="2">
                  <c:v>0.71868175240693555</c:v>
                </c:pt>
                <c:pt idx="3">
                  <c:v>0.52703328509841951</c:v>
                </c:pt>
              </c:numCache>
            </c:numRef>
          </c:val>
          <c:extLst>
            <c:ext xmlns:c16="http://schemas.microsoft.com/office/drawing/2014/chart" uri="{C3380CC4-5D6E-409C-BE32-E72D297353CC}">
              <c16:uniqueId val="{00000002-0DFA-491D-A17E-F241D0D7E285}"/>
            </c:ext>
          </c:extLst>
        </c:ser>
        <c:ser>
          <c:idx val="3"/>
          <c:order val="3"/>
          <c:tx>
            <c:strRef>
              <c:f>'General Summary '!$L$9</c:f>
              <c:strCache>
                <c:ptCount val="1"/>
                <c:pt idx="0">
                  <c:v>UF: 0.6</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'!$M$5:$P$5</c:f>
              <c:strCache>
                <c:ptCount val="4"/>
                <c:pt idx="0">
                  <c:v>SE Absorption Chillers&amp; FPCs</c:v>
                </c:pt>
                <c:pt idx="1">
                  <c:v>SE Absorption Chillers&amp; ETCs</c:v>
                </c:pt>
                <c:pt idx="2">
                  <c:v>DE Absorption Chillers&amp; ETCs</c:v>
                </c:pt>
                <c:pt idx="3">
                  <c:v>Water-cooled VCC &amp; PV panel</c:v>
                </c:pt>
              </c:strCache>
            </c:strRef>
          </c:cat>
          <c:val>
            <c:numRef>
              <c:f>'General Summary '!$M$9:$P$9</c:f>
              <c:numCache>
                <c:formatCode>0.000</c:formatCode>
                <c:ptCount val="4"/>
                <c:pt idx="0">
                  <c:v>0.4643789784783276</c:v>
                </c:pt>
                <c:pt idx="1">
                  <c:v>0.50307722668485499</c:v>
                </c:pt>
                <c:pt idx="2">
                  <c:v>0.86241810288832288</c:v>
                </c:pt>
                <c:pt idx="3">
                  <c:v>0.6324399421181035</c:v>
                </c:pt>
              </c:numCache>
            </c:numRef>
          </c:val>
          <c:extLst>
            <c:ext xmlns:c16="http://schemas.microsoft.com/office/drawing/2014/chart" uri="{C3380CC4-5D6E-409C-BE32-E72D297353CC}">
              <c16:uniqueId val="{00000003-0DFA-491D-A17E-F241D0D7E285}"/>
            </c:ext>
          </c:extLst>
        </c:ser>
        <c:dLbls>
          <c:showLegendKey val="0"/>
          <c:showVal val="0"/>
          <c:showCatName val="0"/>
          <c:showSerName val="0"/>
          <c:showPercent val="0"/>
          <c:showBubbleSize val="0"/>
        </c:dLbls>
        <c:gapWidth val="219"/>
        <c:overlap val="-27"/>
        <c:axId val="270733199"/>
        <c:axId val="270732719"/>
      </c:barChart>
      <c:catAx>
        <c:axId val="270733199"/>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Scenarios per configuration </a:t>
                </a:r>
                <a:r>
                  <a:rPr lang="en-GB" sz="1000" b="0" i="0" u="none" strike="noStrike" kern="1200" baseline="0">
                    <a:solidFill>
                      <a:sysClr val="windowText" lastClr="000000">
                        <a:lumMod val="65000"/>
                        <a:lumOff val="35000"/>
                      </a:sysClr>
                    </a:solidFill>
                    <a:effectLst/>
                  </a:rPr>
                  <a:t>related to envelope possibilities (A), rooftops only</a:t>
                </a:r>
                <a:endParaRPr lang="nl-NL" sz="1000" b="0" i="0" u="none" strike="noStrike" kern="1200" baseline="0">
                  <a:solidFill>
                    <a:sysClr val="windowText" lastClr="000000">
                      <a:lumMod val="65000"/>
                      <a:lumOff val="35000"/>
                    </a:sysClr>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70732719"/>
        <c:crosses val="autoZero"/>
        <c:auto val="1"/>
        <c:lblAlgn val="ctr"/>
        <c:lblOffset val="100"/>
        <c:noMultiLvlLbl val="0"/>
      </c:catAx>
      <c:valAx>
        <c:axId val="27073271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SF (including losses) Values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707331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'General Summary '!$D$14</c:f>
              <c:strCache>
                <c:ptCount val="1"/>
                <c:pt idx="0">
                  <c:v>B.I.</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'!$E$13:$H$13</c:f>
              <c:strCache>
                <c:ptCount val="4"/>
                <c:pt idx="0">
                  <c:v>SE Absorption Chillers&amp; FPCs</c:v>
                </c:pt>
                <c:pt idx="1">
                  <c:v>SE Absorption Chillers&amp; ETCs</c:v>
                </c:pt>
                <c:pt idx="2">
                  <c:v>DE Absorption Chillers&amp; ETCs</c:v>
                </c:pt>
                <c:pt idx="3">
                  <c:v>Water-cooled VCC &amp; PV panel</c:v>
                </c:pt>
              </c:strCache>
            </c:strRef>
          </c:cat>
          <c:val>
            <c:numRef>
              <c:f>'General Summary '!$E$14:$H$14</c:f>
              <c:numCache>
                <c:formatCode>0.000</c:formatCode>
                <c:ptCount val="4"/>
                <c:pt idx="0">
                  <c:v>0.221</c:v>
                </c:pt>
                <c:pt idx="1">
                  <c:v>0.24</c:v>
                </c:pt>
                <c:pt idx="2">
                  <c:v>0.41099999999999998</c:v>
                </c:pt>
                <c:pt idx="3">
                  <c:v>0.30099999999999999</c:v>
                </c:pt>
              </c:numCache>
            </c:numRef>
          </c:val>
          <c:extLst>
            <c:ext xmlns:c16="http://schemas.microsoft.com/office/drawing/2014/chart" uri="{C3380CC4-5D6E-409C-BE32-E72D297353CC}">
              <c16:uniqueId val="{00000000-2240-4E67-85DE-D43C3318D464}"/>
            </c:ext>
          </c:extLst>
        </c:ser>
        <c:ser>
          <c:idx val="1"/>
          <c:order val="1"/>
          <c:tx>
            <c:strRef>
              <c:f>'General Summary '!$D$15</c:f>
              <c:strCache>
                <c:ptCount val="1"/>
                <c:pt idx="0">
                  <c:v>B.II.</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'!$E$13:$H$13</c:f>
              <c:strCache>
                <c:ptCount val="4"/>
                <c:pt idx="0">
                  <c:v>SE Absorption Chillers&amp; FPCs</c:v>
                </c:pt>
                <c:pt idx="1">
                  <c:v>SE Absorption Chillers&amp; ETCs</c:v>
                </c:pt>
                <c:pt idx="2">
                  <c:v>DE Absorption Chillers&amp; ETCs</c:v>
                </c:pt>
                <c:pt idx="3">
                  <c:v>Water-cooled VCC &amp; PV panel</c:v>
                </c:pt>
              </c:strCache>
            </c:strRef>
          </c:cat>
          <c:val>
            <c:numRef>
              <c:f>'General Summary '!$E$15:$H$15</c:f>
              <c:numCache>
                <c:formatCode>0.000</c:formatCode>
                <c:ptCount val="4"/>
                <c:pt idx="0">
                  <c:v>0.22800000000000001</c:v>
                </c:pt>
                <c:pt idx="1">
                  <c:v>0.247</c:v>
                </c:pt>
                <c:pt idx="2">
                  <c:v>0.42299999999999999</c:v>
                </c:pt>
                <c:pt idx="3">
                  <c:v>0.31</c:v>
                </c:pt>
              </c:numCache>
            </c:numRef>
          </c:val>
          <c:extLst>
            <c:ext xmlns:c16="http://schemas.microsoft.com/office/drawing/2014/chart" uri="{C3380CC4-5D6E-409C-BE32-E72D297353CC}">
              <c16:uniqueId val="{00000001-2240-4E67-85DE-D43C3318D464}"/>
            </c:ext>
          </c:extLst>
        </c:ser>
        <c:ser>
          <c:idx val="2"/>
          <c:order val="2"/>
          <c:tx>
            <c:strRef>
              <c:f>'General Summary '!$D$16</c:f>
              <c:strCache>
                <c:ptCount val="1"/>
                <c:pt idx="0">
                  <c:v>B.III.</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'General Summary '!$E$13:$H$13</c:f>
              <c:strCache>
                <c:ptCount val="4"/>
                <c:pt idx="0">
                  <c:v>SE Absorption Chillers&amp; FPCs</c:v>
                </c:pt>
                <c:pt idx="1">
                  <c:v>SE Absorption Chillers&amp; ETCs</c:v>
                </c:pt>
                <c:pt idx="2">
                  <c:v>DE Absorption Chillers&amp; ETCs</c:v>
                </c:pt>
                <c:pt idx="3">
                  <c:v>Water-cooled VCC &amp; PV panel</c:v>
                </c:pt>
              </c:strCache>
            </c:strRef>
          </c:cat>
          <c:val>
            <c:numRef>
              <c:f>'General Summary '!$E$16:$H$16</c:f>
              <c:numCache>
                <c:formatCode>0.000</c:formatCode>
                <c:ptCount val="4"/>
                <c:pt idx="0">
                  <c:v>0.33300000000000002</c:v>
                </c:pt>
                <c:pt idx="1">
                  <c:v>0.36</c:v>
                </c:pt>
                <c:pt idx="2">
                  <c:v>0.61799999999999999</c:v>
                </c:pt>
                <c:pt idx="3">
                  <c:v>0.45300000000000001</c:v>
                </c:pt>
              </c:numCache>
            </c:numRef>
          </c:val>
          <c:extLst>
            <c:ext xmlns:c16="http://schemas.microsoft.com/office/drawing/2014/chart" uri="{C3380CC4-5D6E-409C-BE32-E72D297353CC}">
              <c16:uniqueId val="{00000002-2240-4E67-85DE-D43C3318D464}"/>
            </c:ext>
          </c:extLst>
        </c:ser>
        <c:dLbls>
          <c:showLegendKey val="0"/>
          <c:showVal val="0"/>
          <c:showCatName val="0"/>
          <c:showSerName val="0"/>
          <c:showPercent val="0"/>
          <c:showBubbleSize val="0"/>
        </c:dLbls>
        <c:gapWidth val="219"/>
        <c:overlap val="-27"/>
        <c:axId val="557394063"/>
        <c:axId val="557394543"/>
      </c:barChart>
      <c:catAx>
        <c:axId val="55739406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Scenarios per configuration </a:t>
                </a:r>
                <a:r>
                  <a:rPr lang="en-GB" sz="1000" b="0" i="0" u="none" strike="noStrike" kern="1200" baseline="0">
                    <a:solidFill>
                      <a:sysClr val="windowText" lastClr="000000">
                        <a:lumMod val="65000"/>
                        <a:lumOff val="35000"/>
                      </a:sysClr>
                    </a:solidFill>
                    <a:effectLst/>
                  </a:rPr>
                  <a:t>related to envelope possibilities </a:t>
                </a:r>
                <a:r>
                  <a:rPr lang="en-GB" sz="1000" b="0" i="0" u="none" strike="noStrike" baseline="0">
                    <a:effectLst/>
                  </a:rPr>
                  <a:t>(B), façades only  </a:t>
                </a:r>
                <a:endParaRPr lang="nl-NL" sz="1000" b="0" i="0" u="none" strike="noStrike" kern="1200" baseline="0">
                  <a:solidFill>
                    <a:sysClr val="windowText" lastClr="000000">
                      <a:lumMod val="65000"/>
                      <a:lumOff val="35000"/>
                    </a:sysClr>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57394543"/>
        <c:crosses val="autoZero"/>
        <c:auto val="1"/>
        <c:lblAlgn val="ctr"/>
        <c:lblOffset val="100"/>
        <c:noMultiLvlLbl val="0"/>
      </c:catAx>
      <c:valAx>
        <c:axId val="55739454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u="none" strike="noStrike" kern="1200" baseline="0">
                    <a:solidFill>
                      <a:sysClr val="windowText" lastClr="000000">
                        <a:lumMod val="65000"/>
                        <a:lumOff val="35000"/>
                      </a:sysClr>
                    </a:solidFill>
                  </a:rPr>
                  <a:t>SF (excluding losses) Values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573940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2</xdr:col>
      <xdr:colOff>3067956</xdr:colOff>
      <xdr:row>37</xdr:row>
      <xdr:rowOff>54807</xdr:rowOff>
    </xdr:from>
    <xdr:to>
      <xdr:col>4</xdr:col>
      <xdr:colOff>510496</xdr:colOff>
      <xdr:row>52</xdr:row>
      <xdr:rowOff>178630</xdr:rowOff>
    </xdr:to>
    <xdr:graphicFrame macro="">
      <xdr:nvGraphicFramePr>
        <xdr:cNvPr id="2" name="Chart 1">
          <a:extLst>
            <a:ext uri="{FF2B5EF4-FFF2-40B4-BE49-F238E27FC236}">
              <a16:creationId xmlns:a16="http://schemas.microsoft.com/office/drawing/2014/main" id="{22FC1C34-3A3C-C64B-5762-067766E873B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726244</xdr:colOff>
      <xdr:row>37</xdr:row>
      <xdr:rowOff>25475</xdr:rowOff>
    </xdr:from>
    <xdr:to>
      <xdr:col>7</xdr:col>
      <xdr:colOff>2648404</xdr:colOff>
      <xdr:row>52</xdr:row>
      <xdr:rowOff>166536</xdr:rowOff>
    </xdr:to>
    <xdr:graphicFrame macro="">
      <xdr:nvGraphicFramePr>
        <xdr:cNvPr id="3" name="Chart 2">
          <a:extLst>
            <a:ext uri="{FF2B5EF4-FFF2-40B4-BE49-F238E27FC236}">
              <a16:creationId xmlns:a16="http://schemas.microsoft.com/office/drawing/2014/main" id="{D57E92C2-A5AE-BCAD-51EC-C23D0F0066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2502956</xdr:colOff>
      <xdr:row>53</xdr:row>
      <xdr:rowOff>83533</xdr:rowOff>
    </xdr:from>
    <xdr:to>
      <xdr:col>4</xdr:col>
      <xdr:colOff>598033</xdr:colOff>
      <xdr:row>68</xdr:row>
      <xdr:rowOff>127984</xdr:rowOff>
    </xdr:to>
    <xdr:graphicFrame macro="">
      <xdr:nvGraphicFramePr>
        <xdr:cNvPr id="4" name="Chart 3">
          <a:extLst>
            <a:ext uri="{FF2B5EF4-FFF2-40B4-BE49-F238E27FC236}">
              <a16:creationId xmlns:a16="http://schemas.microsoft.com/office/drawing/2014/main" id="{B8D22018-6957-9C7E-2558-5532EF129B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765402</xdr:colOff>
      <xdr:row>53</xdr:row>
      <xdr:rowOff>107722</xdr:rowOff>
    </xdr:from>
    <xdr:to>
      <xdr:col>7</xdr:col>
      <xdr:colOff>3025323</xdr:colOff>
      <xdr:row>69</xdr:row>
      <xdr:rowOff>32884</xdr:rowOff>
    </xdr:to>
    <xdr:graphicFrame macro="">
      <xdr:nvGraphicFramePr>
        <xdr:cNvPr id="5" name="Chart 4">
          <a:extLst>
            <a:ext uri="{FF2B5EF4-FFF2-40B4-BE49-F238E27FC236}">
              <a16:creationId xmlns:a16="http://schemas.microsoft.com/office/drawing/2014/main" id="{861D6799-6D3A-1C88-AF2E-AF0D42CE6F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1174750</xdr:colOff>
      <xdr:row>52</xdr:row>
      <xdr:rowOff>76654</xdr:rowOff>
    </xdr:from>
    <xdr:to>
      <xdr:col>2</xdr:col>
      <xdr:colOff>1793874</xdr:colOff>
      <xdr:row>90</xdr:row>
      <xdr:rowOff>80736</xdr:rowOff>
    </xdr:to>
    <xdr:graphicFrame macro="">
      <xdr:nvGraphicFramePr>
        <xdr:cNvPr id="8" name="Chart 7">
          <a:extLst>
            <a:ext uri="{FF2B5EF4-FFF2-40B4-BE49-F238E27FC236}">
              <a16:creationId xmlns:a16="http://schemas.microsoft.com/office/drawing/2014/main" id="{2AD1ED23-9274-C5F4-5BCA-C5009B587C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502103</xdr:colOff>
      <xdr:row>15</xdr:row>
      <xdr:rowOff>124504</xdr:rowOff>
    </xdr:from>
    <xdr:to>
      <xdr:col>10</xdr:col>
      <xdr:colOff>1453242</xdr:colOff>
      <xdr:row>39</xdr:row>
      <xdr:rowOff>81644</xdr:rowOff>
    </xdr:to>
    <xdr:graphicFrame macro="">
      <xdr:nvGraphicFramePr>
        <xdr:cNvPr id="2" name="Chart 1">
          <a:extLst>
            <a:ext uri="{FF2B5EF4-FFF2-40B4-BE49-F238E27FC236}">
              <a16:creationId xmlns:a16="http://schemas.microsoft.com/office/drawing/2014/main" id="{053A2269-C4DA-CC82-10F2-042D7CB06CA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457880</xdr:colOff>
      <xdr:row>24</xdr:row>
      <xdr:rowOff>119062</xdr:rowOff>
    </xdr:from>
    <xdr:to>
      <xdr:col>8</xdr:col>
      <xdr:colOff>287112</xdr:colOff>
      <xdr:row>46</xdr:row>
      <xdr:rowOff>119062</xdr:rowOff>
    </xdr:to>
    <xdr:graphicFrame macro="">
      <xdr:nvGraphicFramePr>
        <xdr:cNvPr id="2" name="Chart 1">
          <a:extLst>
            <a:ext uri="{FF2B5EF4-FFF2-40B4-BE49-F238E27FC236}">
              <a16:creationId xmlns:a16="http://schemas.microsoft.com/office/drawing/2014/main" id="{9B1CD410-DC6B-E778-D9AB-E93737966DD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47114</xdr:colOff>
      <xdr:row>24</xdr:row>
      <xdr:rowOff>54937</xdr:rowOff>
    </xdr:from>
    <xdr:to>
      <xdr:col>16</xdr:col>
      <xdr:colOff>519792</xdr:colOff>
      <xdr:row>46</xdr:row>
      <xdr:rowOff>50345</xdr:rowOff>
    </xdr:to>
    <xdr:graphicFrame macro="">
      <xdr:nvGraphicFramePr>
        <xdr:cNvPr id="3" name="Chart 2">
          <a:extLst>
            <a:ext uri="{FF2B5EF4-FFF2-40B4-BE49-F238E27FC236}">
              <a16:creationId xmlns:a16="http://schemas.microsoft.com/office/drawing/2014/main" id="{78D422D8-02A1-9AB2-FD2C-D25CFC1CC90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475399</xdr:colOff>
      <xdr:row>47</xdr:row>
      <xdr:rowOff>103583</xdr:rowOff>
    </xdr:from>
    <xdr:to>
      <xdr:col>8</xdr:col>
      <xdr:colOff>274864</xdr:colOff>
      <xdr:row>70</xdr:row>
      <xdr:rowOff>136072</xdr:rowOff>
    </xdr:to>
    <xdr:graphicFrame macro="">
      <xdr:nvGraphicFramePr>
        <xdr:cNvPr id="4" name="Chart 3">
          <a:extLst>
            <a:ext uri="{FF2B5EF4-FFF2-40B4-BE49-F238E27FC236}">
              <a16:creationId xmlns:a16="http://schemas.microsoft.com/office/drawing/2014/main" id="{4373B9CB-69EB-086E-0A7B-E967262F89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69395</xdr:colOff>
      <xdr:row>47</xdr:row>
      <xdr:rowOff>106135</xdr:rowOff>
    </xdr:from>
    <xdr:to>
      <xdr:col>16</xdr:col>
      <xdr:colOff>533399</xdr:colOff>
      <xdr:row>71</xdr:row>
      <xdr:rowOff>13607</xdr:rowOff>
    </xdr:to>
    <xdr:graphicFrame macro="">
      <xdr:nvGraphicFramePr>
        <xdr:cNvPr id="5" name="Chart 4">
          <a:extLst>
            <a:ext uri="{FF2B5EF4-FFF2-40B4-BE49-F238E27FC236}">
              <a16:creationId xmlns:a16="http://schemas.microsoft.com/office/drawing/2014/main" id="{1AB0CF46-F97B-F1E0-BCD0-AAFDC79DA5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381001</xdr:colOff>
      <xdr:row>71</xdr:row>
      <xdr:rowOff>131761</xdr:rowOff>
    </xdr:from>
    <xdr:to>
      <xdr:col>8</xdr:col>
      <xdr:colOff>285750</xdr:colOff>
      <xdr:row>98</xdr:row>
      <xdr:rowOff>40821</xdr:rowOff>
    </xdr:to>
    <xdr:graphicFrame macro="">
      <xdr:nvGraphicFramePr>
        <xdr:cNvPr id="6" name="Chart 5">
          <a:extLst>
            <a:ext uri="{FF2B5EF4-FFF2-40B4-BE49-F238E27FC236}">
              <a16:creationId xmlns:a16="http://schemas.microsoft.com/office/drawing/2014/main" id="{EC9E9267-B957-4EE3-A95F-A83B9C219AB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30843</xdr:colOff>
      <xdr:row>71</xdr:row>
      <xdr:rowOff>172810</xdr:rowOff>
    </xdr:from>
    <xdr:to>
      <xdr:col>17</xdr:col>
      <xdr:colOff>83344</xdr:colOff>
      <xdr:row>98</xdr:row>
      <xdr:rowOff>105681</xdr:rowOff>
    </xdr:to>
    <xdr:graphicFrame macro="">
      <xdr:nvGraphicFramePr>
        <xdr:cNvPr id="7" name="Chart 6">
          <a:extLst>
            <a:ext uri="{FF2B5EF4-FFF2-40B4-BE49-F238E27FC236}">
              <a16:creationId xmlns:a16="http://schemas.microsoft.com/office/drawing/2014/main" id="{3C77C1CF-D1A8-C79F-D747-28BD02325FF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2"/>
  <sheetViews>
    <sheetView topLeftCell="B1" zoomScale="70" zoomScaleNormal="70" workbookViewId="0">
      <selection activeCell="D3" sqref="D3:G3"/>
    </sheetView>
  </sheetViews>
  <sheetFormatPr defaultRowHeight="14.6" x14ac:dyDescent="0.4"/>
  <cols>
    <col min="1" max="1" width="61.69140625" customWidth="1"/>
    <col min="2" max="2" width="88.69140625" customWidth="1"/>
    <col min="3" max="3" width="94.921875" customWidth="1"/>
    <col min="4" max="4" width="20" bestFit="1" customWidth="1"/>
    <col min="5" max="5" width="20.921875" bestFit="1" customWidth="1"/>
    <col min="6" max="6" width="29.921875" customWidth="1"/>
    <col min="7" max="7" width="19.61328125" bestFit="1" customWidth="1"/>
    <col min="8" max="8" width="79.07421875" customWidth="1"/>
    <col min="9" max="9" width="92.765625" customWidth="1"/>
    <col min="10" max="10" width="70" customWidth="1"/>
    <col min="11" max="11" width="113.3046875" customWidth="1"/>
    <col min="12" max="12" width="38.07421875" customWidth="1"/>
    <col min="13" max="13" width="37.921875" customWidth="1"/>
    <col min="14" max="14" width="36" customWidth="1"/>
    <col min="15" max="15" width="52.3046875" customWidth="1"/>
  </cols>
  <sheetData>
    <row r="1" spans="1:11" ht="38.6" customHeight="1" x14ac:dyDescent="0.4">
      <c r="A1" s="119" t="s">
        <v>10</v>
      </c>
      <c r="B1" s="134" t="s">
        <v>0</v>
      </c>
      <c r="C1" s="134"/>
      <c r="D1" s="134" t="s">
        <v>1</v>
      </c>
      <c r="E1" s="134"/>
      <c r="F1" s="134"/>
      <c r="G1" s="134"/>
    </row>
    <row r="2" spans="1:11" ht="44.6" customHeight="1" x14ac:dyDescent="0.4">
      <c r="A2" s="120"/>
      <c r="B2" s="134"/>
      <c r="C2" s="134"/>
      <c r="D2" s="53" t="s">
        <v>2</v>
      </c>
      <c r="E2" s="53" t="s">
        <v>3</v>
      </c>
      <c r="F2" s="53" t="s">
        <v>4</v>
      </c>
      <c r="G2" s="53" t="s">
        <v>5</v>
      </c>
    </row>
    <row r="3" spans="1:11" x14ac:dyDescent="0.4">
      <c r="A3" s="122" t="s">
        <v>20</v>
      </c>
      <c r="B3" s="2" t="s">
        <v>6</v>
      </c>
      <c r="C3" s="2" t="s">
        <v>11</v>
      </c>
      <c r="D3" s="2">
        <v>227.02</v>
      </c>
      <c r="E3" s="2">
        <v>230.96</v>
      </c>
      <c r="F3" s="2">
        <v>228.81</v>
      </c>
      <c r="G3" s="2">
        <v>229.07</v>
      </c>
    </row>
    <row r="4" spans="1:11" x14ac:dyDescent="0.4">
      <c r="A4" s="122"/>
      <c r="B4" s="135" t="s">
        <v>7</v>
      </c>
      <c r="C4" s="136"/>
      <c r="D4" s="58">
        <v>13394.55</v>
      </c>
      <c r="E4" s="58">
        <v>13394.55</v>
      </c>
      <c r="F4" s="58">
        <v>13394.55</v>
      </c>
      <c r="G4" s="58">
        <v>13394.55</v>
      </c>
    </row>
    <row r="5" spans="1:11" x14ac:dyDescent="0.4">
      <c r="A5" s="122"/>
      <c r="B5" s="137" t="s">
        <v>8</v>
      </c>
      <c r="C5" s="123" t="s">
        <v>14</v>
      </c>
      <c r="D5" s="123">
        <v>718042.33</v>
      </c>
      <c r="E5" s="123">
        <v>770734.25</v>
      </c>
      <c r="F5" s="123">
        <v>742135.53</v>
      </c>
      <c r="G5" s="123">
        <v>745559.26</v>
      </c>
    </row>
    <row r="6" spans="1:11" x14ac:dyDescent="0.4">
      <c r="A6" s="122"/>
      <c r="B6" s="138"/>
      <c r="C6" s="124"/>
      <c r="D6" s="124"/>
      <c r="E6" s="124"/>
      <c r="F6" s="124"/>
      <c r="G6" s="124"/>
    </row>
    <row r="7" spans="1:11" x14ac:dyDescent="0.4">
      <c r="A7" s="122"/>
      <c r="B7" s="125" t="s">
        <v>9</v>
      </c>
      <c r="C7" s="128" t="s">
        <v>15</v>
      </c>
      <c r="D7" s="128">
        <v>53.61</v>
      </c>
      <c r="E7" s="128">
        <v>57.54</v>
      </c>
      <c r="F7" s="128">
        <v>55.41</v>
      </c>
      <c r="G7" s="128">
        <v>55.66</v>
      </c>
    </row>
    <row r="8" spans="1:11" x14ac:dyDescent="0.4">
      <c r="A8" s="122"/>
      <c r="B8" s="126"/>
      <c r="C8" s="129"/>
      <c r="D8" s="129"/>
      <c r="E8" s="129"/>
      <c r="F8" s="129"/>
      <c r="G8" s="129"/>
    </row>
    <row r="9" spans="1:11" x14ac:dyDescent="0.4">
      <c r="A9" s="122"/>
      <c r="B9" s="126"/>
      <c r="C9" s="129"/>
      <c r="D9" s="129"/>
      <c r="E9" s="129"/>
      <c r="F9" s="129"/>
      <c r="G9" s="129"/>
    </row>
    <row r="10" spans="1:11" x14ac:dyDescent="0.4">
      <c r="A10" s="122"/>
      <c r="B10" s="127"/>
      <c r="C10" s="130"/>
      <c r="D10" s="130"/>
      <c r="E10" s="130"/>
      <c r="F10" s="130"/>
      <c r="G10" s="130"/>
    </row>
    <row r="11" spans="1:11" x14ac:dyDescent="0.4">
      <c r="A11" s="118" t="s">
        <v>19</v>
      </c>
      <c r="B11" s="3" t="s">
        <v>12</v>
      </c>
      <c r="C11" s="3" t="s">
        <v>13</v>
      </c>
      <c r="D11" s="3">
        <v>8.6</v>
      </c>
      <c r="E11" s="3">
        <v>8.82</v>
      </c>
      <c r="F11" s="3">
        <v>8.68</v>
      </c>
      <c r="G11" s="3">
        <v>8.8000000000000007</v>
      </c>
    </row>
    <row r="12" spans="1:11" ht="26.6" customHeight="1" x14ac:dyDescent="0.4">
      <c r="A12" s="118"/>
      <c r="B12" s="121" t="s">
        <v>7</v>
      </c>
      <c r="C12" s="121"/>
      <c r="D12" s="59">
        <v>13394.55</v>
      </c>
      <c r="E12" s="59">
        <v>13394.55</v>
      </c>
      <c r="F12" s="59">
        <v>13394.55</v>
      </c>
      <c r="G12" s="59">
        <v>13394.55</v>
      </c>
    </row>
    <row r="13" spans="1:11" ht="36.450000000000003" customHeight="1" x14ac:dyDescent="0.4">
      <c r="A13" s="118"/>
      <c r="B13" s="131" t="s">
        <v>16</v>
      </c>
      <c r="C13" s="60" t="s">
        <v>17</v>
      </c>
      <c r="D13" s="60">
        <v>68639.08</v>
      </c>
      <c r="E13" s="60">
        <v>71608.31</v>
      </c>
      <c r="F13" s="60">
        <v>69697.539999999994</v>
      </c>
      <c r="G13" s="60">
        <v>71315.710000000006</v>
      </c>
    </row>
    <row r="14" spans="1:11" ht="42.45" customHeight="1" x14ac:dyDescent="0.4">
      <c r="A14" s="118"/>
      <c r="B14" s="132"/>
      <c r="C14" s="5" t="s">
        <v>47</v>
      </c>
      <c r="D14" s="7">
        <f>D13/7</f>
        <v>9805.5828571428574</v>
      </c>
      <c r="E14" s="7">
        <f t="shared" ref="E14:G14" si="0">E13/7</f>
        <v>10229.758571428571</v>
      </c>
      <c r="F14" s="7">
        <f t="shared" si="0"/>
        <v>9956.7914285714269</v>
      </c>
      <c r="G14" s="7">
        <f t="shared" si="0"/>
        <v>10187.958571428573</v>
      </c>
      <c r="H14" s="6"/>
      <c r="I14" s="6"/>
      <c r="J14" s="6"/>
      <c r="K14" s="6"/>
    </row>
    <row r="15" spans="1:11" x14ac:dyDescent="0.4">
      <c r="A15" s="118"/>
      <c r="B15" s="116" t="s">
        <v>9</v>
      </c>
      <c r="C15" s="116" t="s">
        <v>18</v>
      </c>
      <c r="D15" s="116">
        <v>5.12</v>
      </c>
      <c r="E15" s="116">
        <v>5.35</v>
      </c>
      <c r="F15" s="116">
        <v>5.2</v>
      </c>
      <c r="G15" s="116">
        <v>5.32</v>
      </c>
    </row>
    <row r="16" spans="1:11" x14ac:dyDescent="0.4">
      <c r="A16" s="118"/>
      <c r="B16" s="117"/>
      <c r="C16" s="117"/>
      <c r="D16" s="117"/>
      <c r="E16" s="117"/>
      <c r="F16" s="117"/>
      <c r="G16" s="117"/>
    </row>
    <row r="17" spans="1:12" x14ac:dyDescent="0.4">
      <c r="A17" s="11"/>
      <c r="B17" s="10"/>
      <c r="C17" s="10"/>
      <c r="D17" s="10"/>
      <c r="E17" s="10"/>
      <c r="F17" s="10"/>
      <c r="G17" s="10"/>
    </row>
    <row r="18" spans="1:12" x14ac:dyDescent="0.4">
      <c r="A18" s="11"/>
      <c r="B18" s="12"/>
      <c r="C18" s="12"/>
      <c r="D18" s="10"/>
      <c r="E18" s="10"/>
      <c r="F18" s="10"/>
      <c r="G18" s="10"/>
    </row>
    <row r="19" spans="1:12" x14ac:dyDescent="0.4">
      <c r="A19" s="11"/>
      <c r="B19" s="10"/>
      <c r="C19" s="10"/>
      <c r="D19" s="10"/>
      <c r="E19" s="10"/>
      <c r="F19" s="10"/>
      <c r="G19" s="10"/>
    </row>
    <row r="20" spans="1:12" x14ac:dyDescent="0.4">
      <c r="A20" s="11"/>
      <c r="B20" s="10"/>
      <c r="C20" s="10"/>
      <c r="D20" s="133"/>
      <c r="E20" s="133"/>
      <c r="F20" s="133"/>
      <c r="G20" s="133"/>
    </row>
    <row r="21" spans="1:12" ht="23.15" x14ac:dyDescent="0.4">
      <c r="A21" s="11"/>
      <c r="B21" s="10"/>
      <c r="C21" s="10"/>
      <c r="D21" s="112"/>
      <c r="E21" s="112"/>
      <c r="F21" s="112"/>
      <c r="G21" s="112"/>
    </row>
    <row r="22" spans="1:12" x14ac:dyDescent="0.4">
      <c r="A22" s="11"/>
      <c r="B22" s="10"/>
      <c r="C22" s="10"/>
      <c r="D22" s="113"/>
      <c r="E22" s="113"/>
      <c r="F22" s="113"/>
      <c r="G22" s="113"/>
    </row>
    <row r="23" spans="1:12" x14ac:dyDescent="0.4">
      <c r="A23" s="11"/>
      <c r="B23" s="10"/>
      <c r="C23" s="10"/>
      <c r="D23" s="10"/>
      <c r="E23" s="10"/>
      <c r="F23" s="10"/>
      <c r="G23" s="10"/>
    </row>
    <row r="24" spans="1:12" x14ac:dyDescent="0.4">
      <c r="B24" s="1"/>
      <c r="C24" s="1"/>
      <c r="D24" s="1"/>
      <c r="E24" s="1"/>
      <c r="F24" s="1"/>
      <c r="G24" s="1"/>
    </row>
    <row r="25" spans="1:12" x14ac:dyDescent="0.4">
      <c r="B25" s="1"/>
      <c r="C25" s="1"/>
      <c r="D25" s="1"/>
      <c r="E25" s="1"/>
      <c r="F25" s="1"/>
      <c r="G25" s="1"/>
    </row>
    <row r="26" spans="1:12" x14ac:dyDescent="0.4">
      <c r="B26" s="1"/>
      <c r="C26" s="1"/>
      <c r="D26" s="1"/>
      <c r="E26" s="1"/>
      <c r="F26" s="1"/>
      <c r="G26" s="1"/>
      <c r="I26" s="1"/>
      <c r="J26" s="1"/>
      <c r="K26" s="1"/>
      <c r="L26" s="1"/>
    </row>
    <row r="27" spans="1:12" x14ac:dyDescent="0.4">
      <c r="B27" s="1"/>
      <c r="C27" s="1"/>
      <c r="D27" s="1"/>
      <c r="E27" s="1"/>
      <c r="F27" s="1"/>
      <c r="G27" s="114"/>
      <c r="I27" s="1"/>
      <c r="J27" s="1"/>
      <c r="K27" s="1"/>
      <c r="L27" s="1"/>
    </row>
    <row r="28" spans="1:12" x14ac:dyDescent="0.4">
      <c r="B28" s="1"/>
      <c r="C28" s="1"/>
      <c r="D28" s="1"/>
      <c r="E28" s="1"/>
      <c r="F28" s="1"/>
      <c r="G28" s="1"/>
      <c r="I28" s="1"/>
      <c r="J28" s="1"/>
      <c r="K28" s="1"/>
      <c r="L28" s="1"/>
    </row>
    <row r="29" spans="1:12" x14ac:dyDescent="0.4">
      <c r="I29" s="1"/>
      <c r="J29" s="1"/>
      <c r="K29" s="1"/>
      <c r="L29" s="1"/>
    </row>
    <row r="47" spans="6:10" x14ac:dyDescent="0.4">
      <c r="F47" s="14"/>
      <c r="G47" s="14"/>
      <c r="H47" s="14"/>
      <c r="I47" s="14"/>
      <c r="J47" s="14"/>
    </row>
    <row r="48" spans="6:10" x14ac:dyDescent="0.4">
      <c r="F48" s="14"/>
      <c r="G48" s="14"/>
      <c r="H48" s="14"/>
      <c r="I48" s="14"/>
      <c r="J48" s="14"/>
    </row>
    <row r="49" spans="6:15" x14ac:dyDescent="0.4">
      <c r="F49" s="14"/>
      <c r="G49" s="14"/>
      <c r="H49" s="14"/>
      <c r="I49" s="14"/>
      <c r="J49" s="14"/>
    </row>
    <row r="50" spans="6:15" x14ac:dyDescent="0.4">
      <c r="F50" s="14"/>
      <c r="G50" s="14"/>
      <c r="H50" s="14"/>
      <c r="I50" s="14"/>
      <c r="J50" s="14"/>
    </row>
    <row r="51" spans="6:15" x14ac:dyDescent="0.4">
      <c r="F51" s="14"/>
      <c r="G51" s="14"/>
      <c r="H51" s="14"/>
      <c r="I51" s="14"/>
      <c r="J51" s="14"/>
    </row>
    <row r="59" spans="6:15" x14ac:dyDescent="0.4">
      <c r="I59" s="22"/>
      <c r="J59" s="22"/>
      <c r="K59" s="22"/>
      <c r="L59" s="22"/>
      <c r="M59" s="22"/>
      <c r="N59" s="22"/>
      <c r="O59" s="22"/>
    </row>
    <row r="60" spans="6:15" x14ac:dyDescent="0.4">
      <c r="I60" s="22"/>
      <c r="J60" s="22"/>
      <c r="K60" s="22"/>
      <c r="L60" s="22"/>
      <c r="M60" s="22"/>
      <c r="N60" s="22"/>
      <c r="O60" s="22"/>
    </row>
    <row r="61" spans="6:15" x14ac:dyDescent="0.4">
      <c r="I61" s="22"/>
      <c r="J61" s="22"/>
      <c r="K61" s="22"/>
      <c r="L61" s="15"/>
      <c r="M61" s="15"/>
      <c r="N61" s="15"/>
      <c r="O61" s="15"/>
    </row>
    <row r="62" spans="6:15" x14ac:dyDescent="0.4">
      <c r="I62" s="22"/>
      <c r="J62" s="22"/>
      <c r="K62" s="15"/>
      <c r="L62" s="14"/>
      <c r="M62" s="14"/>
      <c r="N62" s="14"/>
      <c r="O62" s="14"/>
    </row>
    <row r="63" spans="6:15" x14ac:dyDescent="0.4">
      <c r="I63" s="22"/>
      <c r="J63" s="22"/>
      <c r="K63" s="16"/>
      <c r="L63" s="17"/>
      <c r="M63" s="17"/>
      <c r="N63" s="17"/>
      <c r="O63" s="17"/>
    </row>
    <row r="64" spans="6:15" x14ac:dyDescent="0.4">
      <c r="I64" s="19"/>
      <c r="J64" s="19"/>
      <c r="K64" s="15"/>
      <c r="L64" s="14"/>
      <c r="M64" s="14"/>
      <c r="N64" s="14"/>
      <c r="O64" s="14"/>
    </row>
    <row r="65" spans="9:15" x14ac:dyDescent="0.4">
      <c r="I65" s="19"/>
      <c r="J65" s="19"/>
      <c r="K65" s="18"/>
      <c r="L65" s="1"/>
      <c r="M65" s="1"/>
      <c r="N65" s="1"/>
      <c r="O65" s="1"/>
    </row>
    <row r="66" spans="9:15" x14ac:dyDescent="0.4">
      <c r="I66" s="19"/>
      <c r="J66" s="19"/>
      <c r="K66" s="18"/>
      <c r="L66" s="1"/>
      <c r="M66" s="1"/>
      <c r="N66" s="1"/>
      <c r="O66" s="1"/>
    </row>
    <row r="67" spans="9:15" x14ac:dyDescent="0.4">
      <c r="I67" s="19"/>
      <c r="J67" s="19"/>
      <c r="K67" s="18"/>
      <c r="L67" s="1"/>
      <c r="M67" s="1"/>
      <c r="N67" s="1"/>
      <c r="O67" s="1"/>
    </row>
    <row r="68" spans="9:15" x14ac:dyDescent="0.4">
      <c r="I68" s="19"/>
      <c r="J68" s="19"/>
      <c r="K68" s="16"/>
      <c r="L68" s="17"/>
      <c r="M68" s="17"/>
      <c r="N68" s="17"/>
      <c r="O68" s="17"/>
    </row>
    <row r="69" spans="9:15" x14ac:dyDescent="0.4">
      <c r="I69" s="22"/>
      <c r="J69" s="19"/>
      <c r="K69" s="23"/>
      <c r="L69" s="24"/>
      <c r="M69" s="24"/>
      <c r="N69" s="24"/>
      <c r="O69" s="24"/>
    </row>
    <row r="70" spans="9:15" x14ac:dyDescent="0.4">
      <c r="I70" s="22"/>
      <c r="J70" s="19"/>
      <c r="K70" s="23"/>
      <c r="L70" s="24"/>
      <c r="M70" s="24"/>
      <c r="N70" s="24"/>
      <c r="O70" s="24"/>
    </row>
    <row r="71" spans="9:15" x14ac:dyDescent="0.4">
      <c r="I71" s="22"/>
      <c r="J71" s="19"/>
      <c r="K71" s="23"/>
      <c r="L71" s="24"/>
      <c r="M71" s="24"/>
      <c r="N71" s="24"/>
      <c r="O71" s="24"/>
    </row>
    <row r="72" spans="9:15" x14ac:dyDescent="0.4">
      <c r="I72" s="22"/>
      <c r="J72" s="19"/>
      <c r="K72" s="23"/>
      <c r="L72" s="24"/>
      <c r="M72" s="24"/>
      <c r="N72" s="24"/>
      <c r="O72" s="24"/>
    </row>
    <row r="73" spans="9:15" x14ac:dyDescent="0.4">
      <c r="I73" s="22"/>
      <c r="J73" s="19"/>
      <c r="K73" s="23"/>
    </row>
    <row r="74" spans="9:15" x14ac:dyDescent="0.4">
      <c r="I74" s="22"/>
      <c r="J74" s="19"/>
      <c r="K74" s="23"/>
    </row>
    <row r="75" spans="9:15" x14ac:dyDescent="0.4">
      <c r="I75" s="22"/>
      <c r="J75" s="19"/>
      <c r="K75" s="23"/>
    </row>
    <row r="76" spans="9:15" x14ac:dyDescent="0.4">
      <c r="I76" s="22"/>
      <c r="J76" s="19"/>
      <c r="K76" s="23"/>
    </row>
    <row r="77" spans="9:15" x14ac:dyDescent="0.4">
      <c r="I77" s="19"/>
      <c r="J77" s="19"/>
      <c r="K77" s="20"/>
      <c r="L77" s="16"/>
      <c r="M77" s="16"/>
      <c r="N77" s="16"/>
      <c r="O77" s="16"/>
    </row>
    <row r="78" spans="9:15" x14ac:dyDescent="0.4">
      <c r="I78" s="19"/>
      <c r="J78" s="19"/>
      <c r="K78" s="20"/>
      <c r="L78" s="16"/>
      <c r="M78" s="16"/>
      <c r="N78" s="16"/>
      <c r="O78" s="16"/>
    </row>
    <row r="79" spans="9:15" x14ac:dyDescent="0.4">
      <c r="I79" s="25"/>
      <c r="J79" s="26"/>
      <c r="K79" s="26"/>
      <c r="L79" s="21"/>
      <c r="M79" s="21"/>
      <c r="N79" s="21"/>
      <c r="O79" s="21"/>
    </row>
    <row r="80" spans="9:15" x14ac:dyDescent="0.4">
      <c r="I80" s="25"/>
      <c r="J80" s="26"/>
      <c r="K80" s="26"/>
      <c r="L80" s="16"/>
      <c r="M80" s="16"/>
      <c r="N80" s="16"/>
      <c r="O80" s="16"/>
    </row>
    <row r="81" spans="9:15" x14ac:dyDescent="0.4">
      <c r="I81" s="25"/>
      <c r="J81" s="26"/>
      <c r="K81" s="26"/>
      <c r="L81" s="16"/>
      <c r="M81" s="16"/>
      <c r="N81" s="16"/>
      <c r="O81" s="16"/>
    </row>
    <row r="82" spans="9:15" x14ac:dyDescent="0.4">
      <c r="I82" s="25"/>
      <c r="J82" s="26"/>
      <c r="K82" s="26"/>
      <c r="L82" s="19"/>
      <c r="M82" s="19"/>
      <c r="N82" s="19"/>
      <c r="O82" s="19"/>
    </row>
  </sheetData>
  <mergeCells count="27">
    <mergeCell ref="D20:G20"/>
    <mergeCell ref="D1:G1"/>
    <mergeCell ref="B1:C2"/>
    <mergeCell ref="B4:C4"/>
    <mergeCell ref="B5:B6"/>
    <mergeCell ref="D5:D6"/>
    <mergeCell ref="E5:E6"/>
    <mergeCell ref="F5:F6"/>
    <mergeCell ref="G5:G6"/>
    <mergeCell ref="G15:G16"/>
    <mergeCell ref="D7:D10"/>
    <mergeCell ref="E7:E10"/>
    <mergeCell ref="F7:F10"/>
    <mergeCell ref="G7:G10"/>
    <mergeCell ref="D15:D16"/>
    <mergeCell ref="E15:E16"/>
    <mergeCell ref="F15:F16"/>
    <mergeCell ref="A11:A16"/>
    <mergeCell ref="A1:A2"/>
    <mergeCell ref="B12:C12"/>
    <mergeCell ref="A3:A10"/>
    <mergeCell ref="C5:C6"/>
    <mergeCell ref="B7:B10"/>
    <mergeCell ref="C7:C10"/>
    <mergeCell ref="B13:B14"/>
    <mergeCell ref="B15:B16"/>
    <mergeCell ref="C15:C1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60264-979E-4A66-A7D3-E240A86D1678}">
  <dimension ref="B1:N46"/>
  <sheetViews>
    <sheetView zoomScale="70" zoomScaleNormal="70" workbookViewId="0">
      <selection activeCell="G41" sqref="G41"/>
    </sheetView>
  </sheetViews>
  <sheetFormatPr defaultRowHeight="14.6" x14ac:dyDescent="0.4"/>
  <cols>
    <col min="3" max="3" width="89.4609375" customWidth="1"/>
    <col min="4" max="4" width="29.15234375" customWidth="1"/>
    <col min="5" max="5" width="26.921875" customWidth="1"/>
    <col min="6" max="6" width="18.23046875" customWidth="1"/>
    <col min="7" max="7" width="23" customWidth="1"/>
    <col min="9" max="9" width="50.84375" customWidth="1"/>
    <col min="10" max="10" width="50.07421875" customWidth="1"/>
    <col min="11" max="11" width="81.15234375" customWidth="1"/>
    <col min="12" max="12" width="43.53515625" bestFit="1" customWidth="1"/>
    <col min="13" max="13" width="50.84375" customWidth="1"/>
    <col min="14" max="14" width="89.07421875" customWidth="1"/>
  </cols>
  <sheetData>
    <row r="1" spans="2:14" ht="36.450000000000003" customHeight="1" x14ac:dyDescent="0.4">
      <c r="B1" s="142" t="s">
        <v>48</v>
      </c>
      <c r="C1" s="142"/>
      <c r="D1" s="142"/>
      <c r="E1" s="142"/>
      <c r="F1" s="142"/>
      <c r="G1" s="142"/>
      <c r="I1" s="140" t="s">
        <v>58</v>
      </c>
      <c r="J1" s="140"/>
      <c r="K1" s="140"/>
      <c r="L1" s="19"/>
      <c r="M1" s="19"/>
      <c r="N1" s="19"/>
    </row>
    <row r="2" spans="2:14" x14ac:dyDescent="0.4">
      <c r="B2" s="143" t="s">
        <v>43</v>
      </c>
      <c r="C2" s="143"/>
      <c r="D2" s="144" t="s">
        <v>32</v>
      </c>
      <c r="E2" s="144"/>
      <c r="F2" s="144"/>
      <c r="G2" s="144"/>
      <c r="I2" s="27" t="s">
        <v>0</v>
      </c>
      <c r="J2" s="141" t="s">
        <v>60</v>
      </c>
      <c r="K2" s="141"/>
      <c r="L2" s="15"/>
      <c r="M2" s="22"/>
      <c r="N2" s="22"/>
    </row>
    <row r="3" spans="2:14" x14ac:dyDescent="0.4">
      <c r="B3" s="141" t="s">
        <v>44</v>
      </c>
      <c r="C3" s="141"/>
      <c r="D3" s="28" t="s">
        <v>2</v>
      </c>
      <c r="E3" s="28" t="s">
        <v>3</v>
      </c>
      <c r="F3" s="28" t="s">
        <v>4</v>
      </c>
      <c r="G3" s="28" t="s">
        <v>5</v>
      </c>
      <c r="I3" s="27" t="s">
        <v>27</v>
      </c>
      <c r="J3" s="27" t="s">
        <v>37</v>
      </c>
      <c r="K3" s="27" t="s">
        <v>25</v>
      </c>
      <c r="L3" s="15"/>
      <c r="M3" s="15"/>
      <c r="N3" s="15"/>
    </row>
    <row r="4" spans="2:14" x14ac:dyDescent="0.4">
      <c r="B4" s="143" t="s">
        <v>33</v>
      </c>
      <c r="C4" s="143"/>
      <c r="D4" s="30" t="s">
        <v>38</v>
      </c>
      <c r="E4" s="30" t="s">
        <v>39</v>
      </c>
      <c r="F4" s="30" t="s">
        <v>40</v>
      </c>
      <c r="G4" s="30" t="s">
        <v>41</v>
      </c>
      <c r="I4" s="27" t="s">
        <v>28</v>
      </c>
      <c r="J4" s="27" t="s">
        <v>29</v>
      </c>
      <c r="K4" s="27" t="s">
        <v>26</v>
      </c>
      <c r="L4" s="15"/>
      <c r="M4" s="15"/>
      <c r="N4" s="15"/>
    </row>
    <row r="5" spans="2:14" x14ac:dyDescent="0.4">
      <c r="B5" s="145" t="s">
        <v>42</v>
      </c>
      <c r="C5" s="146"/>
      <c r="D5" s="29">
        <v>55.195599999999999</v>
      </c>
      <c r="E5" s="29">
        <v>95.823099999999997</v>
      </c>
      <c r="F5" s="29">
        <v>120.925</v>
      </c>
      <c r="G5" s="29">
        <v>115.604</v>
      </c>
      <c r="I5" s="27" t="s">
        <v>30</v>
      </c>
      <c r="J5" s="141" t="s">
        <v>31</v>
      </c>
      <c r="K5" s="141"/>
      <c r="L5" s="15"/>
      <c r="M5" s="22"/>
      <c r="N5" s="22"/>
    </row>
    <row r="6" spans="2:14" x14ac:dyDescent="0.4">
      <c r="B6" s="147" t="s">
        <v>96</v>
      </c>
      <c r="C6" s="148"/>
      <c r="D6" s="31">
        <v>1.7805</v>
      </c>
      <c r="E6" s="31">
        <v>3.0910700000000002</v>
      </c>
      <c r="F6" s="31">
        <v>3.90082</v>
      </c>
      <c r="G6" s="31">
        <f>3.72917</f>
        <v>3.7291699999999999</v>
      </c>
      <c r="I6" s="141" t="s">
        <v>59</v>
      </c>
      <c r="J6" s="141" t="s">
        <v>62</v>
      </c>
      <c r="K6" s="141"/>
      <c r="L6" s="22"/>
      <c r="M6" s="22"/>
      <c r="N6" s="22"/>
    </row>
    <row r="7" spans="2:14" ht="41.6" customHeight="1" x14ac:dyDescent="0.4">
      <c r="B7" s="142" t="s">
        <v>49</v>
      </c>
      <c r="C7" s="142"/>
      <c r="D7" s="142"/>
      <c r="E7" s="142"/>
      <c r="F7" s="142"/>
      <c r="G7" s="142"/>
      <c r="I7" s="141"/>
      <c r="J7" s="141" t="s">
        <v>63</v>
      </c>
      <c r="K7" s="141"/>
      <c r="L7" s="22"/>
      <c r="M7" s="22"/>
      <c r="N7" s="22"/>
    </row>
    <row r="8" spans="2:14" x14ac:dyDescent="0.4">
      <c r="B8" s="143" t="s">
        <v>43</v>
      </c>
      <c r="C8" s="143"/>
      <c r="D8" s="144" t="s">
        <v>53</v>
      </c>
      <c r="E8" s="144"/>
      <c r="F8" s="144"/>
      <c r="G8" s="144"/>
      <c r="I8" s="141"/>
      <c r="J8" s="141" t="s">
        <v>64</v>
      </c>
      <c r="K8" s="141"/>
      <c r="L8" s="22"/>
      <c r="M8" s="22"/>
      <c r="N8" s="22"/>
    </row>
    <row r="9" spans="2:14" x14ac:dyDescent="0.4">
      <c r="B9" s="141" t="s">
        <v>44</v>
      </c>
      <c r="C9" s="141"/>
      <c r="D9" s="28" t="s">
        <v>2</v>
      </c>
      <c r="E9" s="28" t="s">
        <v>3</v>
      </c>
      <c r="F9" s="28" t="s">
        <v>4</v>
      </c>
      <c r="G9" s="28" t="s">
        <v>5</v>
      </c>
      <c r="I9" s="141"/>
      <c r="J9" s="141" t="s">
        <v>65</v>
      </c>
      <c r="K9" s="141"/>
      <c r="L9" s="22"/>
      <c r="M9" s="22"/>
      <c r="N9" s="22"/>
    </row>
    <row r="10" spans="2:14" x14ac:dyDescent="0.4">
      <c r="B10" s="143" t="s">
        <v>33</v>
      </c>
      <c r="C10" s="143"/>
      <c r="D10" s="30" t="s">
        <v>38</v>
      </c>
      <c r="E10" s="30" t="s">
        <v>39</v>
      </c>
      <c r="F10" s="30" t="s">
        <v>40</v>
      </c>
      <c r="G10" s="30" t="s">
        <v>41</v>
      </c>
      <c r="I10" s="141" t="s">
        <v>33</v>
      </c>
      <c r="J10" s="27" t="s">
        <v>2</v>
      </c>
      <c r="K10" s="27" t="s">
        <v>38</v>
      </c>
      <c r="L10" s="22"/>
      <c r="M10" s="15"/>
      <c r="N10" s="15"/>
    </row>
    <row r="11" spans="2:14" x14ac:dyDescent="0.4">
      <c r="B11" s="145" t="s">
        <v>42</v>
      </c>
      <c r="C11" s="146"/>
      <c r="D11" s="29">
        <v>106.49299999999999</v>
      </c>
      <c r="E11" s="29">
        <v>178.273</v>
      </c>
      <c r="F11" s="29">
        <v>170.715</v>
      </c>
      <c r="G11" s="29">
        <v>164.227</v>
      </c>
      <c r="I11" s="141"/>
      <c r="J11" s="27" t="s">
        <v>3</v>
      </c>
      <c r="K11" s="27" t="s">
        <v>39</v>
      </c>
      <c r="L11" s="22"/>
      <c r="M11" s="15"/>
      <c r="N11" s="15"/>
    </row>
    <row r="12" spans="2:14" x14ac:dyDescent="0.4">
      <c r="B12" s="147" t="s">
        <v>96</v>
      </c>
      <c r="C12" s="148"/>
      <c r="D12" s="31">
        <v>3.43526</v>
      </c>
      <c r="E12" s="31">
        <f>5.75073</f>
        <v>5.7507299999999999</v>
      </c>
      <c r="F12" s="31">
        <v>5.5069499999999998</v>
      </c>
      <c r="G12" s="31">
        <v>5.2976400000000003</v>
      </c>
      <c r="I12" s="141"/>
      <c r="J12" s="27" t="s">
        <v>4</v>
      </c>
      <c r="K12" s="27" t="s">
        <v>40</v>
      </c>
      <c r="L12" s="22"/>
      <c r="M12" s="15"/>
      <c r="N12" s="15"/>
    </row>
    <row r="13" spans="2:14" ht="39.450000000000003" customHeight="1" x14ac:dyDescent="0.4">
      <c r="B13" s="142" t="s">
        <v>50</v>
      </c>
      <c r="C13" s="142"/>
      <c r="D13" s="142"/>
      <c r="E13" s="142"/>
      <c r="F13" s="142"/>
      <c r="G13" s="142"/>
      <c r="I13" s="141"/>
      <c r="J13" s="27" t="s">
        <v>5</v>
      </c>
      <c r="K13" s="27" t="s">
        <v>41</v>
      </c>
      <c r="L13" s="22"/>
      <c r="M13" s="15"/>
      <c r="N13" s="15"/>
    </row>
    <row r="14" spans="2:14" x14ac:dyDescent="0.4">
      <c r="B14" s="143" t="s">
        <v>43</v>
      </c>
      <c r="C14" s="143"/>
      <c r="D14" s="144" t="s">
        <v>54</v>
      </c>
      <c r="E14" s="144"/>
      <c r="F14" s="144"/>
      <c r="G14" s="144"/>
      <c r="I14" s="27" t="s">
        <v>34</v>
      </c>
      <c r="J14" s="27" t="s">
        <v>35</v>
      </c>
      <c r="K14" s="27" t="s">
        <v>36</v>
      </c>
      <c r="L14" s="15"/>
      <c r="M14" s="15"/>
      <c r="N14" s="15"/>
    </row>
    <row r="15" spans="2:14" x14ac:dyDescent="0.4">
      <c r="B15" s="141" t="s">
        <v>45</v>
      </c>
      <c r="C15" s="141"/>
      <c r="D15" s="28" t="s">
        <v>2</v>
      </c>
      <c r="E15" s="28" t="s">
        <v>3</v>
      </c>
      <c r="F15" s="28" t="s">
        <v>4</v>
      </c>
      <c r="G15" s="28" t="s">
        <v>5</v>
      </c>
      <c r="I15" s="22"/>
      <c r="J15" s="15"/>
      <c r="K15" s="15"/>
    </row>
    <row r="16" spans="2:14" x14ac:dyDescent="0.4">
      <c r="B16" s="143" t="s">
        <v>33</v>
      </c>
      <c r="C16" s="143"/>
      <c r="D16" s="30" t="s">
        <v>38</v>
      </c>
      <c r="E16" s="30" t="s">
        <v>39</v>
      </c>
      <c r="F16" s="30" t="s">
        <v>40</v>
      </c>
      <c r="G16" s="30" t="s">
        <v>41</v>
      </c>
      <c r="I16" s="15"/>
      <c r="J16" s="15"/>
      <c r="K16" s="15"/>
    </row>
    <row r="17" spans="2:7" x14ac:dyDescent="0.4">
      <c r="B17" s="145" t="s">
        <v>42</v>
      </c>
      <c r="C17" s="146"/>
      <c r="D17" s="29">
        <v>187.80699999999999</v>
      </c>
      <c r="E17" s="29">
        <v>228.44499999999999</v>
      </c>
      <c r="F17" s="29">
        <v>213.554</v>
      </c>
      <c r="G17" s="29">
        <v>208.36699999999999</v>
      </c>
    </row>
    <row r="18" spans="2:7" x14ac:dyDescent="0.4">
      <c r="B18" s="147" t="s">
        <v>96</v>
      </c>
      <c r="C18" s="148"/>
      <c r="D18" s="31">
        <v>6.0583</v>
      </c>
      <c r="E18" s="31">
        <v>7.3691800000000001</v>
      </c>
      <c r="F18" s="31">
        <v>6.8888299999999996</v>
      </c>
      <c r="G18" s="31">
        <v>6.7215100000000003</v>
      </c>
    </row>
    <row r="19" spans="2:7" ht="39.450000000000003" customHeight="1" x14ac:dyDescent="0.4">
      <c r="B19" s="142" t="s">
        <v>51</v>
      </c>
      <c r="C19" s="142"/>
      <c r="D19" s="142"/>
      <c r="E19" s="142"/>
      <c r="F19" s="142"/>
      <c r="G19" s="142"/>
    </row>
    <row r="20" spans="2:7" x14ac:dyDescent="0.4">
      <c r="B20" s="143" t="s">
        <v>43</v>
      </c>
      <c r="C20" s="143"/>
      <c r="D20" s="144" t="s">
        <v>54</v>
      </c>
      <c r="E20" s="144"/>
      <c r="F20" s="144"/>
      <c r="G20" s="144"/>
    </row>
    <row r="21" spans="2:7" x14ac:dyDescent="0.4">
      <c r="B21" s="141" t="s">
        <v>45</v>
      </c>
      <c r="C21" s="141"/>
      <c r="D21" s="28" t="s">
        <v>2</v>
      </c>
      <c r="E21" s="28" t="s">
        <v>3</v>
      </c>
      <c r="F21" s="28" t="s">
        <v>4</v>
      </c>
      <c r="G21" s="28" t="s">
        <v>5</v>
      </c>
    </row>
    <row r="22" spans="2:7" x14ac:dyDescent="0.4">
      <c r="B22" s="143" t="s">
        <v>33</v>
      </c>
      <c r="C22" s="143"/>
      <c r="D22" s="30" t="s">
        <v>38</v>
      </c>
      <c r="E22" s="30" t="s">
        <v>39</v>
      </c>
      <c r="F22" s="30" t="s">
        <v>40</v>
      </c>
      <c r="G22" s="30" t="s">
        <v>41</v>
      </c>
    </row>
    <row r="23" spans="2:7" x14ac:dyDescent="0.4">
      <c r="B23" s="145" t="s">
        <v>42</v>
      </c>
      <c r="C23" s="146"/>
      <c r="D23" s="29">
        <v>229.91</v>
      </c>
      <c r="E23" s="29">
        <v>229.91</v>
      </c>
      <c r="F23" s="29">
        <v>229.91</v>
      </c>
      <c r="G23" s="29">
        <v>229.91</v>
      </c>
    </row>
    <row r="24" spans="2:7" x14ac:dyDescent="0.4">
      <c r="B24" s="147" t="s">
        <v>96</v>
      </c>
      <c r="C24" s="148"/>
      <c r="D24" s="31">
        <v>7.4164399999999997</v>
      </c>
      <c r="E24" s="31">
        <v>7.4164399999999997</v>
      </c>
      <c r="F24" s="31">
        <v>7.4164399999999997</v>
      </c>
      <c r="G24" s="31">
        <v>7.4164399999999997</v>
      </c>
    </row>
    <row r="27" spans="2:7" x14ac:dyDescent="0.4">
      <c r="D27" s="139" t="s">
        <v>97</v>
      </c>
      <c r="E27" s="139"/>
      <c r="F27" s="139"/>
      <c r="G27" s="139"/>
    </row>
    <row r="28" spans="2:7" x14ac:dyDescent="0.4">
      <c r="C28" s="32" t="s">
        <v>52</v>
      </c>
      <c r="D28" s="8" t="s">
        <v>2</v>
      </c>
      <c r="E28" s="32" t="s">
        <v>3</v>
      </c>
      <c r="F28" s="32" t="s">
        <v>4</v>
      </c>
      <c r="G28" s="32" t="s">
        <v>5</v>
      </c>
    </row>
    <row r="29" spans="2:7" x14ac:dyDescent="0.4">
      <c r="C29" s="33" t="s">
        <v>61</v>
      </c>
      <c r="D29" s="34">
        <v>1.7805</v>
      </c>
      <c r="E29" s="34">
        <v>3.0910700000000002</v>
      </c>
      <c r="F29" s="34">
        <v>3.90082</v>
      </c>
      <c r="G29" s="34">
        <f>3.72917</f>
        <v>3.7291699999999999</v>
      </c>
    </row>
    <row r="30" spans="2:7" x14ac:dyDescent="0.4">
      <c r="C30" s="35" t="s">
        <v>55</v>
      </c>
      <c r="D30" s="36">
        <v>3.43526</v>
      </c>
      <c r="E30" s="36">
        <f>5.75073</f>
        <v>5.7507299999999999</v>
      </c>
      <c r="F30" s="36">
        <v>5.5069499999999998</v>
      </c>
      <c r="G30" s="36">
        <v>5.2976400000000003</v>
      </c>
    </row>
    <row r="31" spans="2:7" x14ac:dyDescent="0.4">
      <c r="C31" s="37" t="s">
        <v>56</v>
      </c>
      <c r="D31" s="38">
        <v>6.0583</v>
      </c>
      <c r="E31" s="38">
        <v>7.3691800000000001</v>
      </c>
      <c r="F31" s="38">
        <v>6.8888299999999996</v>
      </c>
      <c r="G31" s="38">
        <v>6.7215100000000003</v>
      </c>
    </row>
    <row r="32" spans="2:7" x14ac:dyDescent="0.4">
      <c r="C32" s="39" t="s">
        <v>57</v>
      </c>
      <c r="D32" s="40">
        <v>7.4164399999999997</v>
      </c>
      <c r="E32" s="40">
        <v>7.4164399999999997</v>
      </c>
      <c r="F32" s="40">
        <v>7.4164399999999997</v>
      </c>
      <c r="G32" s="40">
        <v>7.4164399999999997</v>
      </c>
    </row>
    <row r="34" spans="3:9" x14ac:dyDescent="0.4">
      <c r="C34" s="1"/>
    </row>
    <row r="35" spans="3:9" x14ac:dyDescent="0.4">
      <c r="C35" s="1"/>
    </row>
    <row r="45" spans="3:9" x14ac:dyDescent="0.4">
      <c r="I45" s="9"/>
    </row>
    <row r="46" spans="3:9" x14ac:dyDescent="0.4">
      <c r="C46" s="13"/>
    </row>
  </sheetData>
  <mergeCells count="38">
    <mergeCell ref="B11:C11"/>
    <mergeCell ref="B12:C12"/>
    <mergeCell ref="B13:G13"/>
    <mergeCell ref="B14:C14"/>
    <mergeCell ref="J7:K7"/>
    <mergeCell ref="J8:K8"/>
    <mergeCell ref="J9:K9"/>
    <mergeCell ref="B7:G7"/>
    <mergeCell ref="B8:C8"/>
    <mergeCell ref="D8:G8"/>
    <mergeCell ref="B9:C9"/>
    <mergeCell ref="B10:C10"/>
    <mergeCell ref="B21:C21"/>
    <mergeCell ref="B22:C22"/>
    <mergeCell ref="B23:C23"/>
    <mergeCell ref="B24:C24"/>
    <mergeCell ref="B16:C16"/>
    <mergeCell ref="B17:C17"/>
    <mergeCell ref="B18:C18"/>
    <mergeCell ref="B19:G19"/>
    <mergeCell ref="B20:C20"/>
    <mergeCell ref="D20:G20"/>
    <mergeCell ref="D27:G27"/>
    <mergeCell ref="I1:K1"/>
    <mergeCell ref="J2:K2"/>
    <mergeCell ref="J5:K5"/>
    <mergeCell ref="I6:I9"/>
    <mergeCell ref="J6:K6"/>
    <mergeCell ref="I10:I13"/>
    <mergeCell ref="B1:G1"/>
    <mergeCell ref="B2:C2"/>
    <mergeCell ref="D2:G2"/>
    <mergeCell ref="B3:C3"/>
    <mergeCell ref="B4:C4"/>
    <mergeCell ref="B5:C5"/>
    <mergeCell ref="D14:G14"/>
    <mergeCell ref="B15:C15"/>
    <mergeCell ref="B6:C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3B21F-B6D0-4E7B-A044-C31BBCC01639}">
  <dimension ref="A2:E13"/>
  <sheetViews>
    <sheetView workbookViewId="0">
      <selection activeCell="C30" sqref="C30"/>
    </sheetView>
  </sheetViews>
  <sheetFormatPr defaultRowHeight="14.6" x14ac:dyDescent="0.4"/>
  <cols>
    <col min="1" max="1" width="118.921875" bestFit="1" customWidth="1"/>
    <col min="2" max="2" width="19.3828125" customWidth="1"/>
    <col min="3" max="3" width="23.61328125" customWidth="1"/>
    <col min="4" max="4" width="35.765625" bestFit="1" customWidth="1"/>
    <col min="5" max="5" width="20.69140625" customWidth="1"/>
  </cols>
  <sheetData>
    <row r="2" spans="1:5" x14ac:dyDescent="0.4">
      <c r="A2" s="151" t="s">
        <v>0</v>
      </c>
      <c r="B2" s="152"/>
      <c r="C2" s="150" t="s">
        <v>46</v>
      </c>
      <c r="D2" s="150"/>
      <c r="E2" s="150"/>
    </row>
    <row r="3" spans="1:5" x14ac:dyDescent="0.4">
      <c r="A3" s="153"/>
      <c r="B3" s="154"/>
      <c r="C3" s="150" t="s">
        <v>66</v>
      </c>
      <c r="D3" s="150"/>
      <c r="E3" s="44" t="s">
        <v>67</v>
      </c>
    </row>
    <row r="4" spans="1:5" x14ac:dyDescent="0.4">
      <c r="A4" s="155"/>
      <c r="B4" s="156"/>
      <c r="C4" s="45" t="s">
        <v>71</v>
      </c>
      <c r="D4" s="45" t="s">
        <v>72</v>
      </c>
      <c r="E4" s="51" t="s">
        <v>77</v>
      </c>
    </row>
    <row r="5" spans="1:5" x14ac:dyDescent="0.4">
      <c r="A5" s="149" t="s">
        <v>68</v>
      </c>
      <c r="B5" s="46" t="s">
        <v>69</v>
      </c>
      <c r="C5" s="42" t="s">
        <v>81</v>
      </c>
      <c r="D5" s="42" t="s">
        <v>78</v>
      </c>
      <c r="E5" s="52"/>
    </row>
    <row r="6" spans="1:5" x14ac:dyDescent="0.4">
      <c r="A6" s="149"/>
      <c r="B6" s="47" t="s">
        <v>70</v>
      </c>
      <c r="C6" s="49">
        <v>0.6</v>
      </c>
      <c r="D6" s="49">
        <v>0.65</v>
      </c>
      <c r="E6" s="51">
        <v>0.22</v>
      </c>
    </row>
    <row r="9" spans="1:5" x14ac:dyDescent="0.4">
      <c r="A9" s="151" t="s">
        <v>0</v>
      </c>
      <c r="B9" s="152"/>
      <c r="C9" s="150" t="s">
        <v>46</v>
      </c>
      <c r="D9" s="150"/>
      <c r="E9" s="150"/>
    </row>
    <row r="10" spans="1:5" x14ac:dyDescent="0.4">
      <c r="A10" s="153"/>
      <c r="B10" s="154"/>
      <c r="C10" s="150" t="s">
        <v>66</v>
      </c>
      <c r="D10" s="150"/>
      <c r="E10" s="44" t="s">
        <v>67</v>
      </c>
    </row>
    <row r="11" spans="1:5" x14ac:dyDescent="0.4">
      <c r="A11" s="155"/>
      <c r="B11" s="156"/>
      <c r="C11" s="45" t="s">
        <v>73</v>
      </c>
      <c r="D11" s="45" t="s">
        <v>74</v>
      </c>
      <c r="E11" s="41" t="s">
        <v>75</v>
      </c>
    </row>
    <row r="12" spans="1:5" ht="29.15" x14ac:dyDescent="0.4">
      <c r="A12" s="149" t="s">
        <v>80</v>
      </c>
      <c r="B12" s="46" t="s">
        <v>69</v>
      </c>
      <c r="C12" s="48" t="s">
        <v>79</v>
      </c>
      <c r="D12" s="48" t="s">
        <v>82</v>
      </c>
      <c r="E12" s="43" t="s">
        <v>76</v>
      </c>
    </row>
    <row r="13" spans="1:5" x14ac:dyDescent="0.4">
      <c r="A13" s="149"/>
      <c r="B13" s="47" t="s">
        <v>70</v>
      </c>
      <c r="C13" s="49">
        <v>0.7</v>
      </c>
      <c r="D13" s="49">
        <v>1.2</v>
      </c>
      <c r="E13" s="50">
        <v>2.6</v>
      </c>
    </row>
  </sheetData>
  <mergeCells count="8">
    <mergeCell ref="A12:A13"/>
    <mergeCell ref="C3:D3"/>
    <mergeCell ref="C2:E2"/>
    <mergeCell ref="A2:B4"/>
    <mergeCell ref="A5:A6"/>
    <mergeCell ref="A9:B11"/>
    <mergeCell ref="C9:E9"/>
    <mergeCell ref="C10:D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63E05-60C7-4F29-8FE0-50B9DA0F6B45}">
  <dimension ref="A1:AH91"/>
  <sheetViews>
    <sheetView topLeftCell="T47" zoomScale="70" zoomScaleNormal="70" workbookViewId="0">
      <selection activeCell="AH89" sqref="AH89"/>
    </sheetView>
  </sheetViews>
  <sheetFormatPr defaultRowHeight="14.6" x14ac:dyDescent="0.4"/>
  <cols>
    <col min="1" max="1" width="60.765625" bestFit="1" customWidth="1"/>
    <col min="2" max="2" width="255.69140625" bestFit="1" customWidth="1"/>
    <col min="3" max="3" width="143.921875" customWidth="1"/>
    <col min="4" max="4" width="27.84375" customWidth="1"/>
    <col min="5" max="5" width="70.53515625" customWidth="1"/>
    <col min="6" max="6" width="17.69140625" bestFit="1" customWidth="1"/>
    <col min="7" max="7" width="15.53515625" bestFit="1" customWidth="1"/>
    <col min="8" max="8" width="26.765625" bestFit="1" customWidth="1"/>
    <col min="9" max="9" width="15.3046875" bestFit="1" customWidth="1"/>
    <col min="10" max="10" width="26.3046875" bestFit="1" customWidth="1"/>
    <col min="11" max="11" width="15.3046875" bestFit="1" customWidth="1"/>
    <col min="12" max="12" width="26.3046875" bestFit="1" customWidth="1"/>
    <col min="13" max="13" width="16.07421875" bestFit="1" customWidth="1"/>
    <col min="14" max="14" width="27.15234375" bestFit="1" customWidth="1"/>
    <col min="15" max="15" width="14.921875" customWidth="1"/>
    <col min="16" max="16" width="16.921875" customWidth="1"/>
    <col min="17" max="17" width="19.765625" bestFit="1" customWidth="1"/>
    <col min="18" max="19" width="24.69140625" bestFit="1" customWidth="1"/>
    <col min="20" max="20" width="15.23046875" customWidth="1"/>
    <col min="21" max="21" width="11.23046875" customWidth="1"/>
    <col min="22" max="22" width="19.765625" bestFit="1" customWidth="1"/>
    <col min="23" max="23" width="25.53515625" bestFit="1" customWidth="1"/>
    <col min="24" max="24" width="24.69140625" bestFit="1" customWidth="1"/>
    <col min="25" max="25" width="18.53515625" customWidth="1"/>
    <col min="26" max="26" width="11.23046875" bestFit="1" customWidth="1"/>
    <col min="27" max="27" width="23" customWidth="1"/>
    <col min="28" max="28" width="25.53515625" bestFit="1" customWidth="1"/>
    <col min="29" max="29" width="24.69140625" bestFit="1" customWidth="1"/>
    <col min="30" max="30" width="22.23046875" customWidth="1"/>
    <col min="31" max="31" width="11.23046875" bestFit="1" customWidth="1"/>
    <col min="32" max="32" width="20.3046875" bestFit="1" customWidth="1"/>
    <col min="33" max="33" width="25.53515625" bestFit="1" customWidth="1"/>
    <col min="34" max="34" width="24.69140625" bestFit="1" customWidth="1"/>
  </cols>
  <sheetData>
    <row r="1" spans="1:34" ht="37.75" customHeight="1" x14ac:dyDescent="0.4">
      <c r="M1" s="158" t="s">
        <v>154</v>
      </c>
      <c r="N1" s="158"/>
      <c r="O1" s="158"/>
      <c r="P1" s="109">
        <v>9805.58</v>
      </c>
      <c r="R1" s="165" t="s">
        <v>155</v>
      </c>
      <c r="S1" s="165"/>
      <c r="T1" s="165"/>
      <c r="U1" s="165"/>
      <c r="V1" s="165"/>
      <c r="W1" s="165"/>
      <c r="X1" s="165"/>
      <c r="Y1" s="165"/>
    </row>
    <row r="2" spans="1:34" x14ac:dyDescent="0.4">
      <c r="A2" s="167" t="s">
        <v>112</v>
      </c>
      <c r="B2" s="202" t="s">
        <v>84</v>
      </c>
      <c r="C2" s="203" t="s">
        <v>127</v>
      </c>
      <c r="D2" s="204"/>
      <c r="E2" s="205"/>
      <c r="F2" s="167" t="s">
        <v>83</v>
      </c>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row>
    <row r="3" spans="1:34" x14ac:dyDescent="0.4">
      <c r="A3" s="167"/>
      <c r="B3" s="201"/>
      <c r="C3" s="206"/>
      <c r="D3" s="207"/>
      <c r="E3" s="208"/>
      <c r="F3" s="201" t="s">
        <v>85</v>
      </c>
      <c r="G3" s="162" t="s">
        <v>86</v>
      </c>
      <c r="H3" s="162"/>
      <c r="I3" s="162"/>
      <c r="J3" s="162"/>
      <c r="K3" s="162"/>
      <c r="L3" s="162"/>
      <c r="M3" s="162"/>
      <c r="N3" s="162"/>
      <c r="O3" s="159" t="s">
        <v>66</v>
      </c>
      <c r="P3" s="160"/>
      <c r="Q3" s="160"/>
      <c r="R3" s="160"/>
      <c r="S3" s="160"/>
      <c r="T3" s="160"/>
      <c r="U3" s="160"/>
      <c r="V3" s="160"/>
      <c r="W3" s="160"/>
      <c r="X3" s="160"/>
      <c r="Y3" s="160"/>
      <c r="Z3" s="160"/>
      <c r="AA3" s="160"/>
      <c r="AB3" s="161"/>
      <c r="AC3" s="115"/>
      <c r="AD3" s="157" t="s">
        <v>67</v>
      </c>
      <c r="AE3" s="157"/>
      <c r="AF3" s="157"/>
      <c r="AG3" s="157"/>
      <c r="AH3" s="157"/>
    </row>
    <row r="4" spans="1:34" x14ac:dyDescent="0.4">
      <c r="A4" s="167"/>
      <c r="B4" s="201"/>
      <c r="C4" s="206"/>
      <c r="D4" s="207"/>
      <c r="E4" s="208"/>
      <c r="F4" s="201"/>
      <c r="G4" s="163" t="s">
        <v>21</v>
      </c>
      <c r="H4" s="164"/>
      <c r="I4" s="163" t="s">
        <v>22</v>
      </c>
      <c r="J4" s="164"/>
      <c r="K4" s="163" t="s">
        <v>23</v>
      </c>
      <c r="L4" s="164"/>
      <c r="M4" s="163" t="s">
        <v>24</v>
      </c>
      <c r="N4" s="164"/>
      <c r="O4" s="163" t="s">
        <v>102</v>
      </c>
      <c r="P4" s="166"/>
      <c r="Q4" s="166"/>
      <c r="R4" s="166"/>
      <c r="S4" s="164"/>
      <c r="T4" s="163" t="s">
        <v>103</v>
      </c>
      <c r="U4" s="166"/>
      <c r="V4" s="166"/>
      <c r="W4" s="166"/>
      <c r="X4" s="164"/>
      <c r="Y4" s="163" t="s">
        <v>104</v>
      </c>
      <c r="Z4" s="166"/>
      <c r="AA4" s="166"/>
      <c r="AB4" s="166"/>
      <c r="AC4" s="164"/>
      <c r="AD4" s="157" t="s">
        <v>109</v>
      </c>
      <c r="AE4" s="157"/>
      <c r="AF4" s="157"/>
      <c r="AG4" s="157"/>
      <c r="AH4" s="157"/>
    </row>
    <row r="5" spans="1:34" x14ac:dyDescent="0.4">
      <c r="A5" s="167"/>
      <c r="B5" s="162"/>
      <c r="C5" s="209"/>
      <c r="D5" s="210"/>
      <c r="E5" s="211"/>
      <c r="F5" s="162"/>
      <c r="G5" s="55" t="s">
        <v>92</v>
      </c>
      <c r="H5" s="55" t="s">
        <v>98</v>
      </c>
      <c r="I5" s="55" t="s">
        <v>93</v>
      </c>
      <c r="J5" s="55" t="s">
        <v>99</v>
      </c>
      <c r="K5" s="55" t="s">
        <v>94</v>
      </c>
      <c r="L5" s="55" t="s">
        <v>100</v>
      </c>
      <c r="M5" s="55" t="s">
        <v>95</v>
      </c>
      <c r="N5" s="55" t="s">
        <v>101</v>
      </c>
      <c r="O5" s="55" t="s">
        <v>106</v>
      </c>
      <c r="P5" s="55" t="s">
        <v>105</v>
      </c>
      <c r="Q5" s="57" t="s">
        <v>107</v>
      </c>
      <c r="R5" s="86" t="s">
        <v>180</v>
      </c>
      <c r="S5" s="86" t="s">
        <v>182</v>
      </c>
      <c r="T5" s="55" t="s">
        <v>106</v>
      </c>
      <c r="U5" s="55" t="s">
        <v>105</v>
      </c>
      <c r="V5" s="57" t="s">
        <v>107</v>
      </c>
      <c r="W5" s="86" t="s">
        <v>181</v>
      </c>
      <c r="X5" s="86" t="s">
        <v>182</v>
      </c>
      <c r="Y5" s="55" t="s">
        <v>106</v>
      </c>
      <c r="Z5" s="55" t="s">
        <v>105</v>
      </c>
      <c r="AA5" s="57" t="s">
        <v>108</v>
      </c>
      <c r="AB5" s="86" t="s">
        <v>181</v>
      </c>
      <c r="AC5" s="86" t="s">
        <v>182</v>
      </c>
      <c r="AD5" s="55" t="s">
        <v>106</v>
      </c>
      <c r="AE5" s="55" t="s">
        <v>105</v>
      </c>
      <c r="AF5" s="57" t="s">
        <v>108</v>
      </c>
      <c r="AG5" s="86" t="s">
        <v>181</v>
      </c>
      <c r="AH5" s="86" t="s">
        <v>182</v>
      </c>
    </row>
    <row r="6" spans="1:34" x14ac:dyDescent="0.4">
      <c r="A6" s="212" t="s">
        <v>113</v>
      </c>
      <c r="B6" s="215" t="s">
        <v>114</v>
      </c>
      <c r="C6" s="215" t="s">
        <v>115</v>
      </c>
      <c r="D6" s="172" t="s">
        <v>116</v>
      </c>
      <c r="E6" s="174"/>
      <c r="F6" s="63">
        <v>30</v>
      </c>
      <c r="G6" s="54">
        <v>0</v>
      </c>
      <c r="H6" s="56">
        <v>6.0583</v>
      </c>
      <c r="I6" s="54">
        <v>427.68</v>
      </c>
      <c r="J6" s="56">
        <v>7.3691800000000001</v>
      </c>
      <c r="K6" s="54">
        <v>0</v>
      </c>
      <c r="L6" s="56">
        <v>6.8888299999999996</v>
      </c>
      <c r="M6" s="54">
        <v>0</v>
      </c>
      <c r="N6" s="56">
        <v>6.7215100000000003</v>
      </c>
      <c r="O6" s="54">
        <v>0.7</v>
      </c>
      <c r="P6" s="54">
        <v>0.6</v>
      </c>
      <c r="Q6" s="61">
        <f>(G6*H6+I6*J6+K6*L6+M6*N6)*O6*P6</f>
        <v>1323.693379008</v>
      </c>
      <c r="R6" s="87">
        <f t="shared" ref="R6:R11" si="0">Q6/$P$1</f>
        <v>0.13499388909253709</v>
      </c>
      <c r="S6" s="87">
        <f>R6*(1-0.14)</f>
        <v>0.1160947446195819</v>
      </c>
      <c r="T6" s="54">
        <v>0.7</v>
      </c>
      <c r="U6" s="54">
        <v>0.65</v>
      </c>
      <c r="V6" s="61">
        <f>(G6*H6+I6*J6+K6*L6+M6*N6)*T6*U6</f>
        <v>1434.0011605920001</v>
      </c>
      <c r="W6" s="87">
        <f>V6/$P$1</f>
        <v>0.14624337985024854</v>
      </c>
      <c r="X6" s="87">
        <f>W6*(1-0.14)</f>
        <v>0.12576930667121375</v>
      </c>
      <c r="Y6" s="54">
        <v>1.2</v>
      </c>
      <c r="Z6" s="54">
        <v>0.65</v>
      </c>
      <c r="AA6" s="61">
        <f>(G6*H6+I6*J6+K6*L6+M6*N6)*Y6*Z6</f>
        <v>2458.2877038720003</v>
      </c>
      <c r="AB6" s="87">
        <f t="shared" ref="AB6:AB11" si="1">AA6/$P$1</f>
        <v>0.25070293688614037</v>
      </c>
      <c r="AC6" s="87">
        <f>AB6*(1-0.14)</f>
        <v>0.21560452572208072</v>
      </c>
      <c r="AD6" s="54">
        <v>2.6</v>
      </c>
      <c r="AE6" s="54">
        <v>0.22</v>
      </c>
      <c r="AF6" s="61">
        <f>(G6*H6+I6*J6+K6*L6+M6*N6)*AD6*AE6</f>
        <v>1802.7443161728004</v>
      </c>
      <c r="AG6" s="87">
        <f>AF6/$P$1</f>
        <v>0.18384882038316963</v>
      </c>
      <c r="AH6" s="87">
        <f>AG6*(1-0.14)</f>
        <v>0.15810998552952588</v>
      </c>
    </row>
    <row r="7" spans="1:34" x14ac:dyDescent="0.4">
      <c r="A7" s="213"/>
      <c r="B7" s="216"/>
      <c r="C7" s="216"/>
      <c r="D7" s="172" t="s">
        <v>117</v>
      </c>
      <c r="E7" s="174"/>
      <c r="F7" s="63">
        <v>30</v>
      </c>
      <c r="G7" s="54">
        <v>0</v>
      </c>
      <c r="H7" s="56">
        <v>6.0583</v>
      </c>
      <c r="I7" s="54">
        <v>712.8</v>
      </c>
      <c r="J7" s="56">
        <v>7.3691800000000001</v>
      </c>
      <c r="K7" s="54">
        <v>0</v>
      </c>
      <c r="L7" s="56">
        <v>6.8888299999999996</v>
      </c>
      <c r="M7" s="54">
        <v>0</v>
      </c>
      <c r="N7" s="56">
        <v>6.7215100000000003</v>
      </c>
      <c r="O7" s="54">
        <v>0.7</v>
      </c>
      <c r="P7" s="54">
        <v>0.6</v>
      </c>
      <c r="Q7" s="61">
        <f>(G7*H7+I7*J7+K7*L7+M7*N7)*O7*P7</f>
        <v>2206.1556316799997</v>
      </c>
      <c r="R7" s="87">
        <f t="shared" si="0"/>
        <v>0.22498981515422847</v>
      </c>
      <c r="S7" s="87">
        <f t="shared" ref="S7:S70" si="2">R7*(1-0.14)</f>
        <v>0.19349124103263649</v>
      </c>
      <c r="T7" s="54">
        <v>0.7</v>
      </c>
      <c r="U7" s="54">
        <v>0.65</v>
      </c>
      <c r="V7" s="61">
        <f>(G7*H7+I7*J7+K7*L7+M7*N7)*T7*U7</f>
        <v>2390.0019343199997</v>
      </c>
      <c r="W7" s="87">
        <f t="shared" ref="W7:W69" si="3">V7/$P$1</f>
        <v>0.24373896641708084</v>
      </c>
      <c r="X7" s="87">
        <f t="shared" ref="X7:X70" si="4">W7*(1-0.14)</f>
        <v>0.20961551111868953</v>
      </c>
      <c r="Y7" s="54">
        <v>1.2</v>
      </c>
      <c r="Z7" s="54">
        <v>0.65</v>
      </c>
      <c r="AA7" s="61">
        <f>(G7*H7+I7*J7+K7*L7+M7*N7)*Y7*Z7</f>
        <v>4097.1461731199997</v>
      </c>
      <c r="AB7" s="87">
        <f t="shared" si="1"/>
        <v>0.41783822814356719</v>
      </c>
      <c r="AC7" s="87">
        <f t="shared" ref="AC7:AC70" si="5">AB7*(1-0.14)</f>
        <v>0.35934087620346777</v>
      </c>
      <c r="AD7" s="54">
        <v>2.6</v>
      </c>
      <c r="AE7" s="54">
        <v>0.22</v>
      </c>
      <c r="AF7" s="61">
        <f>(G7*H7+I7*J7+K7*L7+M7*N7)*AD7*AE7</f>
        <v>3004.5738602880001</v>
      </c>
      <c r="AG7" s="87">
        <f t="shared" ref="AG7:AG69" si="6">AF7/$P$1</f>
        <v>0.30641470063861598</v>
      </c>
      <c r="AH7" s="87">
        <f t="shared" ref="AH7:AH70" si="7">AG7*(1-0.14)</f>
        <v>0.26351664254920976</v>
      </c>
    </row>
    <row r="8" spans="1:34" x14ac:dyDescent="0.4">
      <c r="A8" s="213"/>
      <c r="B8" s="216"/>
      <c r="C8" s="216"/>
      <c r="D8" s="172" t="s">
        <v>118</v>
      </c>
      <c r="E8" s="174"/>
      <c r="F8" s="63">
        <v>30</v>
      </c>
      <c r="G8" s="54">
        <v>0</v>
      </c>
      <c r="H8" s="56">
        <v>6.0583</v>
      </c>
      <c r="I8" s="54">
        <v>1140.48</v>
      </c>
      <c r="J8" s="56">
        <v>7.3691800000000001</v>
      </c>
      <c r="K8" s="54">
        <v>0</v>
      </c>
      <c r="L8" s="56">
        <v>6.8888299999999996</v>
      </c>
      <c r="M8" s="54">
        <v>0</v>
      </c>
      <c r="N8" s="56">
        <v>6.7215100000000003</v>
      </c>
      <c r="O8" s="54">
        <v>0.7</v>
      </c>
      <c r="P8" s="54">
        <v>0.6</v>
      </c>
      <c r="Q8" s="61">
        <f>(G8*H8+I8*J8+K8*L8+M8*N8)*O8*P8</f>
        <v>3529.8490106879999</v>
      </c>
      <c r="R8" s="87">
        <f t="shared" si="0"/>
        <v>0.35998370424676562</v>
      </c>
      <c r="S8" s="87">
        <f t="shared" si="2"/>
        <v>0.30958598565221845</v>
      </c>
      <c r="T8" s="54">
        <v>0.7</v>
      </c>
      <c r="U8" s="54">
        <v>0.65</v>
      </c>
      <c r="V8" s="61">
        <f>(G8*H8+I8*J8+K8*L8+M8*N8)*T8*U8</f>
        <v>3824.0030949120001</v>
      </c>
      <c r="W8" s="87">
        <f t="shared" si="3"/>
        <v>0.38998234626732942</v>
      </c>
      <c r="X8" s="87">
        <f t="shared" si="4"/>
        <v>0.33538481778990331</v>
      </c>
      <c r="Y8" s="54">
        <v>1.2</v>
      </c>
      <c r="Z8" s="54">
        <v>0.65</v>
      </c>
      <c r="AA8" s="61">
        <f>(G8*H8+I8*J8+K8*L8+M8*N8)*Y8*Z8</f>
        <v>6555.4338769919996</v>
      </c>
      <c r="AB8" s="87">
        <f t="shared" si="1"/>
        <v>0.66854116502970751</v>
      </c>
      <c r="AC8" s="87">
        <f t="shared" si="5"/>
        <v>0.57494540192554844</v>
      </c>
      <c r="AD8" s="54">
        <v>2.6</v>
      </c>
      <c r="AE8" s="54">
        <v>0.22</v>
      </c>
      <c r="AF8" s="61">
        <f>(G8*H8+I8*J8+K8*L8+M8*N8)*AD8*AE8</f>
        <v>4807.3181764608007</v>
      </c>
      <c r="AG8" s="87">
        <f t="shared" si="6"/>
        <v>0.49026352102178561</v>
      </c>
      <c r="AH8" s="87">
        <f t="shared" si="7"/>
        <v>0.42162662807873563</v>
      </c>
    </row>
    <row r="9" spans="1:34" x14ac:dyDescent="0.4">
      <c r="A9" s="213"/>
      <c r="B9" s="216"/>
      <c r="C9" s="216"/>
      <c r="D9" s="200" t="s">
        <v>119</v>
      </c>
      <c r="E9" s="200"/>
      <c r="F9" s="63">
        <v>30</v>
      </c>
      <c r="G9" s="54">
        <v>0</v>
      </c>
      <c r="H9" s="56">
        <v>6.0583</v>
      </c>
      <c r="I9" s="54">
        <v>1425.6</v>
      </c>
      <c r="J9" s="56">
        <v>7.3691800000000001</v>
      </c>
      <c r="K9" s="54">
        <v>0</v>
      </c>
      <c r="L9" s="56">
        <v>6.8888299999999996</v>
      </c>
      <c r="M9" s="54">
        <v>0</v>
      </c>
      <c r="N9" s="56">
        <v>6.7215100000000003</v>
      </c>
      <c r="O9" s="54">
        <v>0.7</v>
      </c>
      <c r="P9" s="54">
        <v>0.6</v>
      </c>
      <c r="Q9" s="61">
        <f>(G9*H9+I9*J9+K9*L9+M9*N9)*O9*P9</f>
        <v>4412.3112633599994</v>
      </c>
      <c r="R9" s="87">
        <f t="shared" si="0"/>
        <v>0.44997963030845695</v>
      </c>
      <c r="S9" s="87">
        <f t="shared" si="2"/>
        <v>0.38698248206527297</v>
      </c>
      <c r="T9" s="54">
        <v>0.7</v>
      </c>
      <c r="U9" s="54">
        <v>0.65</v>
      </c>
      <c r="V9" s="61">
        <f>(G9*H9+I9*J9+K9*L9+M9*N9)*T9*U9</f>
        <v>4780.0038686399994</v>
      </c>
      <c r="W9" s="87">
        <f t="shared" si="3"/>
        <v>0.48747793283416169</v>
      </c>
      <c r="X9" s="87">
        <f t="shared" si="4"/>
        <v>0.41923102223737907</v>
      </c>
      <c r="Y9" s="54">
        <v>1.2</v>
      </c>
      <c r="Z9" s="54">
        <v>0.65</v>
      </c>
      <c r="AA9" s="61">
        <f>(G9*H9+I9*J9+K9*L9+M9*N9)*Y9*Z9</f>
        <v>8194.2923462399995</v>
      </c>
      <c r="AB9" s="87">
        <f t="shared" si="1"/>
        <v>0.83567645628713438</v>
      </c>
      <c r="AC9" s="87">
        <f t="shared" si="5"/>
        <v>0.71868175240693555</v>
      </c>
      <c r="AD9" s="54">
        <v>2.6</v>
      </c>
      <c r="AE9" s="54">
        <v>0.22</v>
      </c>
      <c r="AF9" s="61">
        <f>(G9*H9+I9*J9+K9*L9+M9*N9)*AD9*AE9</f>
        <v>6009.1477205760002</v>
      </c>
      <c r="AG9" s="87">
        <f t="shared" si="6"/>
        <v>0.61282940127723196</v>
      </c>
      <c r="AH9" s="87">
        <f t="shared" si="7"/>
        <v>0.52703328509841951</v>
      </c>
    </row>
    <row r="10" spans="1:34" x14ac:dyDescent="0.4">
      <c r="A10" s="214"/>
      <c r="B10" s="217"/>
      <c r="C10" s="217"/>
      <c r="D10" s="200" t="s">
        <v>120</v>
      </c>
      <c r="E10" s="200"/>
      <c r="F10" s="63">
        <v>30</v>
      </c>
      <c r="G10" s="54">
        <v>0</v>
      </c>
      <c r="H10" s="56">
        <v>6.0583</v>
      </c>
      <c r="I10" s="54">
        <v>1710.72</v>
      </c>
      <c r="J10" s="56">
        <v>7.3691800000000001</v>
      </c>
      <c r="K10" s="54">
        <v>0</v>
      </c>
      <c r="L10" s="56">
        <v>6.8888299999999996</v>
      </c>
      <c r="M10" s="54">
        <v>0</v>
      </c>
      <c r="N10" s="56">
        <v>6.7215100000000003</v>
      </c>
      <c r="O10" s="54">
        <v>0.7</v>
      </c>
      <c r="P10" s="54">
        <v>0.6</v>
      </c>
      <c r="Q10" s="61">
        <f>(G10*H10+I10*J10+K10*L10+M10*N10)*O10*P10</f>
        <v>5294.7735160319999</v>
      </c>
      <c r="R10" s="87">
        <f t="shared" si="0"/>
        <v>0.53997555637014838</v>
      </c>
      <c r="S10" s="87">
        <f t="shared" si="2"/>
        <v>0.4643789784783276</v>
      </c>
      <c r="T10" s="54">
        <v>0.7</v>
      </c>
      <c r="U10" s="54">
        <v>0.65</v>
      </c>
      <c r="V10" s="61">
        <f>(G10*H10+I10*J10+K10*L10+M10*N10)*T10*U10</f>
        <v>5736.0046423680005</v>
      </c>
      <c r="W10" s="87">
        <f t="shared" si="3"/>
        <v>0.58497351940099418</v>
      </c>
      <c r="X10" s="87">
        <f t="shared" si="4"/>
        <v>0.50307722668485499</v>
      </c>
      <c r="Y10" s="54">
        <v>1.2</v>
      </c>
      <c r="Z10" s="54">
        <v>0.65</v>
      </c>
      <c r="AA10" s="61">
        <f>(G10*H10+I10*J10+K10*L10+M10*N10)*Y10*Z10</f>
        <v>9833.1508154880012</v>
      </c>
      <c r="AB10" s="93">
        <f t="shared" si="1"/>
        <v>1.0028117475445615</v>
      </c>
      <c r="AC10" s="87">
        <f t="shared" si="5"/>
        <v>0.86241810288832288</v>
      </c>
      <c r="AD10" s="54">
        <v>2.6</v>
      </c>
      <c r="AE10" s="54">
        <v>0.22</v>
      </c>
      <c r="AF10" s="61">
        <f>(G10*H10+I10*J10+K10*L10+M10*N10)*AD10*AE10</f>
        <v>7210.9772646912015</v>
      </c>
      <c r="AG10" s="87">
        <f t="shared" si="6"/>
        <v>0.73539528153267852</v>
      </c>
      <c r="AH10" s="87">
        <f t="shared" si="7"/>
        <v>0.6324399421181035</v>
      </c>
    </row>
    <row r="11" spans="1:34" x14ac:dyDescent="0.4">
      <c r="A11" s="218" t="s">
        <v>110</v>
      </c>
      <c r="B11" s="43" t="s">
        <v>124</v>
      </c>
      <c r="C11" s="219" t="s">
        <v>90</v>
      </c>
      <c r="D11" s="220"/>
      <c r="E11" s="221"/>
      <c r="F11" s="28">
        <v>90</v>
      </c>
      <c r="G11" s="28">
        <v>0</v>
      </c>
      <c r="H11" s="29">
        <v>1.7805</v>
      </c>
      <c r="I11" s="29">
        <v>1670</v>
      </c>
      <c r="J11" s="29">
        <v>3.0910700000000002</v>
      </c>
      <c r="K11" s="28">
        <v>0</v>
      </c>
      <c r="L11" s="28">
        <v>3.90082</v>
      </c>
      <c r="M11" s="28">
        <v>0</v>
      </c>
      <c r="N11" s="29">
        <v>3.7291699999999999</v>
      </c>
      <c r="O11" s="43">
        <v>0.7</v>
      </c>
      <c r="P11" s="43">
        <v>0.6</v>
      </c>
      <c r="Q11" s="64">
        <f>(O11*P11)*(G11*H11+I11*J11+K11*L11+M11*N11)</f>
        <v>2168.0764979999999</v>
      </c>
      <c r="R11" s="88">
        <f t="shared" si="0"/>
        <v>0.22110640043730201</v>
      </c>
      <c r="S11" s="88">
        <f t="shared" si="2"/>
        <v>0.19015150437607972</v>
      </c>
      <c r="T11" s="43">
        <v>0.7</v>
      </c>
      <c r="U11" s="43">
        <v>0.65</v>
      </c>
      <c r="V11" s="64">
        <f>(T11*U11)*(G11*H11+I11*J11+K11*L11+M11*N11)</f>
        <v>2348.7495395000001</v>
      </c>
      <c r="W11" s="89">
        <f t="shared" si="3"/>
        <v>0.23953193380707721</v>
      </c>
      <c r="X11" s="89">
        <f t="shared" si="4"/>
        <v>0.2059974630740864</v>
      </c>
      <c r="Y11" s="43">
        <v>1.2</v>
      </c>
      <c r="Z11" s="43">
        <v>0.65</v>
      </c>
      <c r="AA11" s="64">
        <f>(Y11*Z11)*(G11*H11+I11*J11+K11*L11+M11*N11)</f>
        <v>4026.4277820000002</v>
      </c>
      <c r="AB11" s="89">
        <f t="shared" si="1"/>
        <v>0.4106261722407038</v>
      </c>
      <c r="AC11" s="89">
        <f t="shared" si="5"/>
        <v>0.35313850812700526</v>
      </c>
      <c r="AD11" s="28">
        <v>2.6</v>
      </c>
      <c r="AE11" s="43">
        <v>0.22</v>
      </c>
      <c r="AF11" s="64">
        <f>(AD11*AE11)*(G11*H11+I11*J11+K11*L11+M11*N11)</f>
        <v>2952.7137068000006</v>
      </c>
      <c r="AG11" s="89">
        <f t="shared" si="6"/>
        <v>0.30112585964318284</v>
      </c>
      <c r="AH11" s="89">
        <f t="shared" si="7"/>
        <v>0.25896823929313723</v>
      </c>
    </row>
    <row r="12" spans="1:34" x14ac:dyDescent="0.4">
      <c r="A12" s="218"/>
      <c r="B12" s="222" t="s">
        <v>121</v>
      </c>
      <c r="C12" s="172" t="s">
        <v>90</v>
      </c>
      <c r="D12" s="173"/>
      <c r="E12" s="174"/>
      <c r="F12" s="54">
        <v>90</v>
      </c>
      <c r="G12" s="54">
        <v>0</v>
      </c>
      <c r="H12" s="56">
        <v>1.7805</v>
      </c>
      <c r="I12" s="56">
        <v>1670</v>
      </c>
      <c r="J12" s="56">
        <v>3.0910700000000002</v>
      </c>
      <c r="K12" s="54">
        <v>0</v>
      </c>
      <c r="L12" s="56">
        <v>3.90082</v>
      </c>
      <c r="M12" s="54">
        <v>0</v>
      </c>
      <c r="N12" s="56">
        <v>3.7291699999999999</v>
      </c>
      <c r="O12" s="62">
        <v>0.7</v>
      </c>
      <c r="P12" s="62">
        <v>0.6</v>
      </c>
      <c r="Q12" s="65" t="s">
        <v>76</v>
      </c>
      <c r="R12" s="87" t="s">
        <v>76</v>
      </c>
      <c r="S12" s="87" t="s">
        <v>76</v>
      </c>
      <c r="T12" s="62">
        <v>0.7</v>
      </c>
      <c r="U12" s="62">
        <v>0.65</v>
      </c>
      <c r="V12" s="65" t="s">
        <v>76</v>
      </c>
      <c r="W12" s="87" t="s">
        <v>76</v>
      </c>
      <c r="X12" s="87" t="s">
        <v>76</v>
      </c>
      <c r="Y12" s="62">
        <v>1.2</v>
      </c>
      <c r="Z12" s="62">
        <v>0.65</v>
      </c>
      <c r="AA12" s="65" t="s">
        <v>76</v>
      </c>
      <c r="AB12" s="87" t="s">
        <v>76</v>
      </c>
      <c r="AC12" s="87" t="s">
        <v>76</v>
      </c>
      <c r="AD12" s="54">
        <v>2.6</v>
      </c>
      <c r="AE12" s="62">
        <v>0.22</v>
      </c>
      <c r="AF12" s="65" t="s">
        <v>76</v>
      </c>
      <c r="AG12" s="87" t="s">
        <v>76</v>
      </c>
      <c r="AH12" s="87" t="s">
        <v>76</v>
      </c>
    </row>
    <row r="13" spans="1:34" x14ac:dyDescent="0.4">
      <c r="A13" s="218"/>
      <c r="B13" s="222"/>
      <c r="C13" s="200" t="s">
        <v>54</v>
      </c>
      <c r="D13" s="200" t="s">
        <v>87</v>
      </c>
      <c r="E13" s="200"/>
      <c r="F13" s="54">
        <v>60</v>
      </c>
      <c r="G13" s="54">
        <v>0</v>
      </c>
      <c r="H13" s="56">
        <v>3.43526</v>
      </c>
      <c r="I13" s="56">
        <v>10.5</v>
      </c>
      <c r="J13" s="56">
        <v>5.7507299999999999</v>
      </c>
      <c r="K13" s="54">
        <v>5.25</v>
      </c>
      <c r="L13" s="56">
        <v>5.5069499999999998</v>
      </c>
      <c r="M13" s="54">
        <v>5.25</v>
      </c>
      <c r="N13" s="56">
        <v>5.2976400000000003</v>
      </c>
      <c r="O13" s="62">
        <v>0.7</v>
      </c>
      <c r="P13" s="62">
        <v>0.6</v>
      </c>
      <c r="Q13" s="66">
        <f>(O13*P13)*(G12*H12+I12*J12+K12*L12+M12*N12+G13*H13+I13*J13+K13*L13+M13*N13)</f>
        <v>2217.2613382499999</v>
      </c>
      <c r="R13" s="87">
        <f>Q13/$P$1</f>
        <v>0.22612240563536271</v>
      </c>
      <c r="S13" s="87">
        <f t="shared" si="2"/>
        <v>0.19446526884641194</v>
      </c>
      <c r="T13" s="62">
        <v>0.7</v>
      </c>
      <c r="U13" s="62">
        <v>0.65</v>
      </c>
      <c r="V13" s="67">
        <f>(T13*U13)*(G12*H12+I12*J12+K12*L12+M12*N12+G13*H13+I13*J13+K13*L13+M13*N13)</f>
        <v>2402.0331164374998</v>
      </c>
      <c r="W13" s="87">
        <f t="shared" si="3"/>
        <v>0.2449659394383096</v>
      </c>
      <c r="X13" s="87">
        <f t="shared" si="4"/>
        <v>0.21067070791694625</v>
      </c>
      <c r="Y13" s="62">
        <v>1.2</v>
      </c>
      <c r="Z13" s="62">
        <v>0.65</v>
      </c>
      <c r="AA13" s="67">
        <f>(Y13*Z13)*(G12*H12+I12*J12+K12*L12+M12*N12+G13*H13+I13*J13+K13*L13+M13*N13)</f>
        <v>4117.7710567499998</v>
      </c>
      <c r="AB13" s="87">
        <f>AA13/$P$1</f>
        <v>0.41994161046567363</v>
      </c>
      <c r="AC13" s="87">
        <f t="shared" si="5"/>
        <v>0.36114978500047934</v>
      </c>
      <c r="AD13" s="54">
        <v>2.6</v>
      </c>
      <c r="AE13" s="62">
        <v>0.22</v>
      </c>
      <c r="AF13" s="67">
        <f>(AD13*AE13)*(G12*H12+I12*J12+K12*L12+M12*N12+G13*H13+I13*J13+K13*L13+M13*N13)</f>
        <v>3019.6987749500004</v>
      </c>
      <c r="AG13" s="87">
        <f t="shared" si="6"/>
        <v>0.30795718100816072</v>
      </c>
      <c r="AH13" s="87">
        <f t="shared" si="7"/>
        <v>0.2648431756670182</v>
      </c>
    </row>
    <row r="14" spans="1:34" x14ac:dyDescent="0.4">
      <c r="A14" s="218"/>
      <c r="B14" s="222"/>
      <c r="C14" s="200"/>
      <c r="D14" s="200" t="s">
        <v>88</v>
      </c>
      <c r="E14" s="200"/>
      <c r="F14" s="54">
        <v>30</v>
      </c>
      <c r="G14" s="54">
        <v>0</v>
      </c>
      <c r="H14" s="56">
        <v>6.0583</v>
      </c>
      <c r="I14" s="56">
        <v>10.5</v>
      </c>
      <c r="J14" s="56">
        <v>7.3691800000000001</v>
      </c>
      <c r="K14" s="54">
        <v>5.25</v>
      </c>
      <c r="L14" s="56">
        <v>6.8888299999999996</v>
      </c>
      <c r="M14" s="54">
        <v>5.25</v>
      </c>
      <c r="N14" s="56">
        <v>6.7215100000000003</v>
      </c>
      <c r="O14" s="62">
        <v>0.7</v>
      </c>
      <c r="P14" s="62">
        <v>0.6</v>
      </c>
      <c r="Q14" s="67">
        <f>(O14*P14)*(G12*H12+I12*J12+K12*L12+M12*N12+G14*H14+I14*J14+K14*L14+M14*N14)</f>
        <v>2230.5853815</v>
      </c>
      <c r="R14" s="87">
        <f>Q14/$P$1</f>
        <v>0.22748122818843966</v>
      </c>
      <c r="S14" s="87">
        <f t="shared" si="2"/>
        <v>0.19563385624205812</v>
      </c>
      <c r="T14" s="62">
        <v>0.7</v>
      </c>
      <c r="U14" s="62">
        <v>0.65</v>
      </c>
      <c r="V14" s="67">
        <f>(T14*U14)*(G12*H12+I12*J12+K12*L12+M12*N12+G14*H14+I14*J14+K14*L14+M14*N14)</f>
        <v>2416.467496625</v>
      </c>
      <c r="W14" s="87">
        <f t="shared" si="3"/>
        <v>0.24643799720414294</v>
      </c>
      <c r="X14" s="87">
        <f t="shared" si="4"/>
        <v>0.21193667759556292</v>
      </c>
      <c r="Y14" s="62">
        <v>1.2</v>
      </c>
      <c r="Z14" s="62">
        <v>0.65</v>
      </c>
      <c r="AA14" s="67">
        <f>(Y14*Z14)*(G12*H12+I12*J12+K12*L12+M12*N12+G14*H14+I14*J14+K14*L14+M14*N14)</f>
        <v>4142.5157085000001</v>
      </c>
      <c r="AB14" s="87">
        <f>AA14/$P$1</f>
        <v>0.42246513806424507</v>
      </c>
      <c r="AC14" s="87">
        <f t="shared" si="5"/>
        <v>0.36332001873525077</v>
      </c>
      <c r="AD14" s="54">
        <v>2.6</v>
      </c>
      <c r="AE14" s="62">
        <v>0.22</v>
      </c>
      <c r="AF14" s="67">
        <f>(AD14*AE14)*(G12*H12+I12*J12+K12*L12+M12*N12+G14*H14+I14*J14+K14*L14+M14*N14)</f>
        <v>3037.8448529000007</v>
      </c>
      <c r="AG14" s="87">
        <f t="shared" si="6"/>
        <v>0.30980776791377979</v>
      </c>
      <c r="AH14" s="87">
        <f t="shared" si="7"/>
        <v>0.26643468040585061</v>
      </c>
    </row>
    <row r="15" spans="1:34" x14ac:dyDescent="0.4">
      <c r="A15" s="218"/>
      <c r="B15" s="222"/>
      <c r="C15" s="200"/>
      <c r="D15" s="200" t="s">
        <v>89</v>
      </c>
      <c r="E15" s="200"/>
      <c r="F15" s="54">
        <v>0</v>
      </c>
      <c r="G15" s="54">
        <v>0</v>
      </c>
      <c r="H15" s="56">
        <v>7.4164399999999997</v>
      </c>
      <c r="I15" s="56">
        <v>10.5</v>
      </c>
      <c r="J15" s="56">
        <v>7.4164399999999997</v>
      </c>
      <c r="K15" s="54">
        <v>5.25</v>
      </c>
      <c r="L15" s="56">
        <v>7.4164399999999997</v>
      </c>
      <c r="M15" s="54">
        <v>5.25</v>
      </c>
      <c r="N15" s="56">
        <v>7.4164399999999997</v>
      </c>
      <c r="O15" s="62">
        <v>0.7</v>
      </c>
      <c r="P15" s="62">
        <v>0.6</v>
      </c>
      <c r="Q15" s="67">
        <f>(O15*P15)*(G12*H12+I12*J12+K12*L12+M12*N12+G15*H15+I15*J15+K15*L15+M15*N15)</f>
        <v>2233.4894988000001</v>
      </c>
      <c r="R15" s="87">
        <f>Q15/$P$1</f>
        <v>0.22777739805294536</v>
      </c>
      <c r="S15" s="87">
        <f t="shared" si="2"/>
        <v>0.19588856232553301</v>
      </c>
      <c r="T15" s="62">
        <v>0.7</v>
      </c>
      <c r="U15" s="62">
        <v>0.65</v>
      </c>
      <c r="V15" s="67">
        <f>(T15*U15)*(G12*H12+I12*J12+K12*L12+M12*N12+G15*H15+I15*J15+K15*L15+M15*N15)</f>
        <v>2419.6136237000001</v>
      </c>
      <c r="W15" s="87">
        <f t="shared" si="3"/>
        <v>0.24675884789069083</v>
      </c>
      <c r="X15" s="87">
        <f t="shared" si="4"/>
        <v>0.21221260918599411</v>
      </c>
      <c r="Y15" s="62">
        <v>1.2</v>
      </c>
      <c r="Z15" s="62">
        <v>0.65</v>
      </c>
      <c r="AA15" s="67">
        <f>(Y15*Z15)*(G12*H12+I12*J12+K12*L12+M12*N12+G15*H15+I15*J15+K15*L15+M15*N15)</f>
        <v>4147.9090692000009</v>
      </c>
      <c r="AB15" s="87">
        <f>AA15/$P$1</f>
        <v>0.42301516781261289</v>
      </c>
      <c r="AC15" s="87">
        <f t="shared" si="5"/>
        <v>0.36379304431884707</v>
      </c>
      <c r="AD15" s="54">
        <v>2.6</v>
      </c>
      <c r="AE15" s="62">
        <v>0.22</v>
      </c>
      <c r="AF15" s="67">
        <f>(AD15*AE15)*(G12*H12+I12*J12+K12*L12+M12*N12+G15*H15+I15*J15+K15*L15+M15*N15)</f>
        <v>3041.7999840800007</v>
      </c>
      <c r="AG15" s="87">
        <f t="shared" si="6"/>
        <v>0.31021112306258281</v>
      </c>
      <c r="AH15" s="87">
        <f t="shared" si="7"/>
        <v>0.26678156583382123</v>
      </c>
    </row>
    <row r="16" spans="1:34" x14ac:dyDescent="0.4">
      <c r="A16" s="218"/>
      <c r="B16" s="193" t="s">
        <v>123</v>
      </c>
      <c r="C16" s="196" t="s">
        <v>32</v>
      </c>
      <c r="D16" s="197" t="s">
        <v>91</v>
      </c>
      <c r="E16" s="198"/>
      <c r="F16" s="28">
        <v>90</v>
      </c>
      <c r="G16" s="28">
        <v>0</v>
      </c>
      <c r="H16" s="29">
        <v>1.7805</v>
      </c>
      <c r="I16" s="29">
        <v>1670</v>
      </c>
      <c r="J16" s="29">
        <v>3.0910700000000002</v>
      </c>
      <c r="K16" s="28">
        <v>0</v>
      </c>
      <c r="L16" s="29">
        <v>3.90082</v>
      </c>
      <c r="M16" s="28">
        <v>0</v>
      </c>
      <c r="N16" s="29">
        <v>3.7291699999999999</v>
      </c>
      <c r="O16" s="43">
        <v>0.7</v>
      </c>
      <c r="P16" s="43">
        <v>0.6</v>
      </c>
      <c r="Q16" s="70" t="s">
        <v>76</v>
      </c>
      <c r="R16" s="89" t="s">
        <v>76</v>
      </c>
      <c r="S16" s="89" t="s">
        <v>76</v>
      </c>
      <c r="T16" s="71">
        <v>0.7</v>
      </c>
      <c r="U16" s="71">
        <v>0.65</v>
      </c>
      <c r="V16" s="70" t="s">
        <v>76</v>
      </c>
      <c r="W16" s="89" t="s">
        <v>76</v>
      </c>
      <c r="X16" s="89" t="s">
        <v>76</v>
      </c>
      <c r="Y16" s="71">
        <v>1.2</v>
      </c>
      <c r="Z16" s="71">
        <v>0.65</v>
      </c>
      <c r="AA16" s="70" t="s">
        <v>76</v>
      </c>
      <c r="AB16" s="89" t="s">
        <v>76</v>
      </c>
      <c r="AC16" s="89" t="s">
        <v>76</v>
      </c>
      <c r="AD16" s="68">
        <v>2.6</v>
      </c>
      <c r="AE16" s="71">
        <v>0.22</v>
      </c>
      <c r="AF16" s="70" t="s">
        <v>76</v>
      </c>
      <c r="AG16" s="89" t="s">
        <v>76</v>
      </c>
      <c r="AH16" s="89" t="s">
        <v>76</v>
      </c>
    </row>
    <row r="17" spans="1:34" x14ac:dyDescent="0.4">
      <c r="A17" s="218"/>
      <c r="B17" s="194"/>
      <c r="C17" s="196"/>
      <c r="D17" s="171" t="s">
        <v>122</v>
      </c>
      <c r="E17" s="171"/>
      <c r="F17" s="68">
        <v>90</v>
      </c>
      <c r="G17" s="68">
        <v>110.88</v>
      </c>
      <c r="H17" s="69">
        <v>1.7805</v>
      </c>
      <c r="I17" s="69">
        <v>63.36</v>
      </c>
      <c r="J17" s="69">
        <v>3.0910700000000002</v>
      </c>
      <c r="K17" s="68">
        <v>269.27999999999997</v>
      </c>
      <c r="L17" s="69">
        <v>3.90082</v>
      </c>
      <c r="M17" s="68">
        <v>269.27999999999997</v>
      </c>
      <c r="N17" s="69">
        <v>3.7291699999999999</v>
      </c>
      <c r="O17" s="43">
        <v>0.7</v>
      </c>
      <c r="P17" s="43">
        <v>0.6</v>
      </c>
      <c r="Q17" s="70" t="s">
        <v>76</v>
      </c>
      <c r="R17" s="89" t="s">
        <v>76</v>
      </c>
      <c r="S17" s="89" t="s">
        <v>76</v>
      </c>
      <c r="T17" s="71">
        <v>0.7</v>
      </c>
      <c r="U17" s="71">
        <v>0.65</v>
      </c>
      <c r="V17" s="70" t="s">
        <v>76</v>
      </c>
      <c r="W17" s="89" t="s">
        <v>76</v>
      </c>
      <c r="X17" s="89" t="s">
        <v>76</v>
      </c>
      <c r="Y17" s="71">
        <v>1.2</v>
      </c>
      <c r="Z17" s="71">
        <v>0.65</v>
      </c>
      <c r="AA17" s="70" t="s">
        <v>76</v>
      </c>
      <c r="AB17" s="89" t="s">
        <v>76</v>
      </c>
      <c r="AC17" s="89" t="s">
        <v>76</v>
      </c>
      <c r="AD17" s="68">
        <v>2.6</v>
      </c>
      <c r="AE17" s="71">
        <v>0.22</v>
      </c>
      <c r="AF17" s="70" t="s">
        <v>76</v>
      </c>
      <c r="AG17" s="89" t="s">
        <v>76</v>
      </c>
      <c r="AH17" s="89" t="s">
        <v>76</v>
      </c>
    </row>
    <row r="18" spans="1:34" x14ac:dyDescent="0.4">
      <c r="A18" s="218"/>
      <c r="B18" s="194"/>
      <c r="C18" s="196" t="s">
        <v>54</v>
      </c>
      <c r="D18" s="199" t="s">
        <v>87</v>
      </c>
      <c r="E18" s="199"/>
      <c r="F18" s="28">
        <v>60</v>
      </c>
      <c r="G18" s="28">
        <v>0</v>
      </c>
      <c r="H18" s="29">
        <v>3.43526</v>
      </c>
      <c r="I18" s="29">
        <v>10.5</v>
      </c>
      <c r="J18" s="29">
        <v>5.7507299999999999</v>
      </c>
      <c r="K18" s="28">
        <v>5.25</v>
      </c>
      <c r="L18" s="29">
        <v>5.5069499999999998</v>
      </c>
      <c r="M18" s="28">
        <v>5.25</v>
      </c>
      <c r="N18" s="29">
        <v>5.2976400000000003</v>
      </c>
      <c r="O18" s="43">
        <v>0.7</v>
      </c>
      <c r="P18" s="43">
        <v>0.6</v>
      </c>
      <c r="Q18" s="64">
        <f>(G16*H16+I16*J16+K16*L16+M16*N16+G17*H17+I17*J17+K17*L17+M17*N17+G18*H18+I18*J18+K18*L18+M18*N18)*O18*P18</f>
        <v>3245.3691500579994</v>
      </c>
      <c r="R18" s="89">
        <f>Q18/$P$1</f>
        <v>0.33097166613887191</v>
      </c>
      <c r="S18" s="89">
        <f t="shared" si="2"/>
        <v>0.28463563287942983</v>
      </c>
      <c r="T18" s="43">
        <v>0.7</v>
      </c>
      <c r="U18" s="43">
        <v>0.65</v>
      </c>
      <c r="V18" s="64">
        <f>(G16*H16+I16*J16+K16*L16+M16*N16+G17*H17+I17*J17+K17*L17+M17*N17+G18*H18+I18*J18+K18*L18+M18*N18)*T18*U18</f>
        <v>3515.8165792294999</v>
      </c>
      <c r="W18" s="89">
        <f t="shared" si="3"/>
        <v>0.35855263831711126</v>
      </c>
      <c r="X18" s="89">
        <f t="shared" si="4"/>
        <v>0.3083552689527157</v>
      </c>
      <c r="Y18" s="43">
        <v>1.2</v>
      </c>
      <c r="Z18" s="43">
        <v>0.65</v>
      </c>
      <c r="AA18" s="64">
        <f>(G16*H16+I16*J16+K16*L16+M16*N16+G17*H17+I17*J17+K17*L17+M17*N17+G18*H18+I18*J18+K18*L18+M18*N18)*Y18*Z18</f>
        <v>6027.1141358219993</v>
      </c>
      <c r="AB18" s="89">
        <f>AA18/$P$1</f>
        <v>0.6146616656864764</v>
      </c>
      <c r="AC18" s="89">
        <f t="shared" si="5"/>
        <v>0.52860903249036972</v>
      </c>
      <c r="AD18" s="28">
        <v>2.6</v>
      </c>
      <c r="AE18" s="43">
        <v>0.22</v>
      </c>
      <c r="AF18" s="64">
        <f>(G16*H16+I16*J16+K16*L16+M16*N16+G17*H17+I17*J17+K17*L17+M17*N17+G18*H18+I18*J18+K18*L18+M18*N18)*AD18*AE18</f>
        <v>4419.8836996027994</v>
      </c>
      <c r="AG18" s="89">
        <f t="shared" si="6"/>
        <v>0.45075188817008272</v>
      </c>
      <c r="AH18" s="89">
        <f t="shared" si="7"/>
        <v>0.38764662382627113</v>
      </c>
    </row>
    <row r="19" spans="1:34" x14ac:dyDescent="0.4">
      <c r="A19" s="218"/>
      <c r="B19" s="194"/>
      <c r="C19" s="196"/>
      <c r="D19" s="196" t="s">
        <v>88</v>
      </c>
      <c r="E19" s="196"/>
      <c r="F19" s="28">
        <v>30</v>
      </c>
      <c r="G19" s="28">
        <v>0</v>
      </c>
      <c r="H19" s="29">
        <v>6.0583</v>
      </c>
      <c r="I19" s="29">
        <v>10.5</v>
      </c>
      <c r="J19" s="29">
        <v>7.3691800000000001</v>
      </c>
      <c r="K19" s="28">
        <v>5.25</v>
      </c>
      <c r="L19" s="29">
        <v>6.8888299999999996</v>
      </c>
      <c r="M19" s="28">
        <v>5.25</v>
      </c>
      <c r="N19" s="29">
        <v>6.7215100000000003</v>
      </c>
      <c r="O19" s="43">
        <v>0.7</v>
      </c>
      <c r="P19" s="43">
        <v>0.6</v>
      </c>
      <c r="Q19" s="64">
        <f>(G16*H16+I16*J16+K16*L16+M16*N16+G17*H17+I17*J17+K17*L17+M17*N17+G19*H19+I19*J19+K19*L19+M19*N19)*O19*P19</f>
        <v>3258.6931933079995</v>
      </c>
      <c r="R19" s="89">
        <f>Q19/$P$1</f>
        <v>0.33233048869194881</v>
      </c>
      <c r="S19" s="89">
        <f t="shared" si="2"/>
        <v>0.28580422027507596</v>
      </c>
      <c r="T19" s="43">
        <v>0.7</v>
      </c>
      <c r="U19" s="43">
        <v>0.65</v>
      </c>
      <c r="V19" s="64">
        <f>(G16*H16+I16*J16+K16*L16+M16*N16+G17*H17+I17*J17+K17*L17+M17*N17+G19*H19+I19*J19+K19*L19+M19*N19)*T19*U19</f>
        <v>3530.2509594169996</v>
      </c>
      <c r="W19" s="89">
        <f t="shared" si="3"/>
        <v>0.36002469608294457</v>
      </c>
      <c r="X19" s="89">
        <f t="shared" si="4"/>
        <v>0.30962123863133234</v>
      </c>
      <c r="Y19" s="43">
        <v>1.2</v>
      </c>
      <c r="Z19" s="43">
        <v>0.65</v>
      </c>
      <c r="AA19" s="64">
        <f>(G16*H16+I16*J16+K16*L16+M16*N16+G17*H17+I17*J17+K17*L17+M17*N17+G19*H19+I19*J19+K19*L19+M19*N19)*Y19*Z19</f>
        <v>6051.8587875720004</v>
      </c>
      <c r="AB19" s="89">
        <f>AA19/$P$1</f>
        <v>0.61718519328504795</v>
      </c>
      <c r="AC19" s="89">
        <f t="shared" si="5"/>
        <v>0.53077926622514127</v>
      </c>
      <c r="AD19" s="28">
        <v>2.6</v>
      </c>
      <c r="AE19" s="43">
        <v>0.22</v>
      </c>
      <c r="AF19" s="64">
        <f>(G16*H16+I16*J16+K16*L16+M16*N16+G17*H17+I17*J17+K17*L17+M17*N17+G19*H19+I19*J19+K19*L19+M19*N19)*AD19*AE19</f>
        <v>4438.0297775527997</v>
      </c>
      <c r="AG19" s="89">
        <f t="shared" si="6"/>
        <v>0.45260247507570178</v>
      </c>
      <c r="AH19" s="89">
        <f t="shared" si="7"/>
        <v>0.38923812856510354</v>
      </c>
    </row>
    <row r="20" spans="1:34" x14ac:dyDescent="0.4">
      <c r="A20" s="218"/>
      <c r="B20" s="195"/>
      <c r="C20" s="196"/>
      <c r="D20" s="196" t="s">
        <v>89</v>
      </c>
      <c r="E20" s="196"/>
      <c r="F20" s="28">
        <v>0</v>
      </c>
      <c r="G20" s="28">
        <v>0</v>
      </c>
      <c r="H20" s="29">
        <v>7.4164399999999997</v>
      </c>
      <c r="I20" s="29">
        <v>10.5</v>
      </c>
      <c r="J20" s="29">
        <v>7.4164399999999997</v>
      </c>
      <c r="K20" s="28">
        <v>5.25</v>
      </c>
      <c r="L20" s="29">
        <v>7.4164399999999997</v>
      </c>
      <c r="M20" s="28">
        <v>5.25</v>
      </c>
      <c r="N20" s="29">
        <v>7.4164399999999997</v>
      </c>
      <c r="O20" s="43">
        <v>0.7</v>
      </c>
      <c r="P20" s="43">
        <v>0.6</v>
      </c>
      <c r="Q20" s="64">
        <f>(G16*H16+I16*J16+K16*L16+M16*N16+G17*H17+I17*J17+K17*L17+M17*N17+G20*H20+I20*J20+K20*L20+M20*N20)*O20*P20</f>
        <v>3261.5973106079996</v>
      </c>
      <c r="R20" s="89">
        <f>Q20/$P$1</f>
        <v>0.33262665855645457</v>
      </c>
      <c r="S20" s="89">
        <f t="shared" si="2"/>
        <v>0.2860589263585509</v>
      </c>
      <c r="T20" s="43">
        <v>0.7</v>
      </c>
      <c r="U20" s="43">
        <v>0.65</v>
      </c>
      <c r="V20" s="64">
        <f>(G16*H16+I16*J16+K16*L16+M16*N16+G17*H17+I17*J17+K17*L17+M17*N17+G20*H20+I20*J20+K20*L20+M20*N20)*T20*U20</f>
        <v>3533.3970864919997</v>
      </c>
      <c r="W20" s="89">
        <f t="shared" si="3"/>
        <v>0.36034554676949243</v>
      </c>
      <c r="X20" s="89">
        <f t="shared" si="4"/>
        <v>0.3098971702217635</v>
      </c>
      <c r="Y20" s="43">
        <v>1.2</v>
      </c>
      <c r="Z20" s="43">
        <v>0.65</v>
      </c>
      <c r="AA20" s="64">
        <f>(G16*H16+I16*J16+K16*L16+M16*N16+G17*H17+I17*J17+K17*L17+M17*N17+G20*H20+I20*J20+K20*L20+M20*N20)*Y20*Z20</f>
        <v>6057.2521482720003</v>
      </c>
      <c r="AB20" s="89">
        <f>AA20/$P$1</f>
        <v>0.61773522303341566</v>
      </c>
      <c r="AC20" s="89">
        <f t="shared" si="5"/>
        <v>0.53125229180873745</v>
      </c>
      <c r="AD20" s="28">
        <v>2.6</v>
      </c>
      <c r="AE20" s="43">
        <v>0.22</v>
      </c>
      <c r="AF20" s="64">
        <f>(G16*H16+I16*J16+K16*L16+M16*N16+G17*H17+I17*J17+K17*L17+M17*N17+G20*H20+I20*J20+K20*L20+M20*N20)*AD20*AE20</f>
        <v>4441.9849087328002</v>
      </c>
      <c r="AG20" s="89">
        <f t="shared" si="6"/>
        <v>0.45300583022450486</v>
      </c>
      <c r="AH20" s="89">
        <f t="shared" si="7"/>
        <v>0.38958501399307416</v>
      </c>
    </row>
    <row r="21" spans="1:34" x14ac:dyDescent="0.4">
      <c r="A21" s="180" t="s">
        <v>111</v>
      </c>
      <c r="B21" s="179" t="s">
        <v>125</v>
      </c>
      <c r="C21" s="183" t="s">
        <v>90</v>
      </c>
      <c r="D21" s="183"/>
      <c r="E21" s="183"/>
      <c r="F21" s="79">
        <v>90</v>
      </c>
      <c r="G21" s="54">
        <v>0</v>
      </c>
      <c r="H21" s="56">
        <v>1.7805</v>
      </c>
      <c r="I21" s="56">
        <v>1670</v>
      </c>
      <c r="J21" s="56">
        <v>3.0910700000000002</v>
      </c>
      <c r="K21" s="54">
        <v>0</v>
      </c>
      <c r="L21" s="56">
        <v>3.90082</v>
      </c>
      <c r="M21" s="54">
        <v>0</v>
      </c>
      <c r="N21" s="56">
        <v>3.7291699999999999</v>
      </c>
      <c r="O21" s="62">
        <v>0.7</v>
      </c>
      <c r="P21" s="62">
        <v>0.6</v>
      </c>
      <c r="Q21" s="65" t="s">
        <v>76</v>
      </c>
      <c r="R21" s="87" t="s">
        <v>76</v>
      </c>
      <c r="S21" s="87" t="s">
        <v>76</v>
      </c>
      <c r="T21" s="62">
        <v>0.7</v>
      </c>
      <c r="U21" s="62">
        <v>0.65</v>
      </c>
      <c r="V21" s="65" t="s">
        <v>76</v>
      </c>
      <c r="W21" s="87" t="s">
        <v>76</v>
      </c>
      <c r="X21" s="87" t="s">
        <v>76</v>
      </c>
      <c r="Y21" s="62">
        <v>1.2</v>
      </c>
      <c r="Z21" s="62">
        <v>0.65</v>
      </c>
      <c r="AA21" s="65" t="s">
        <v>76</v>
      </c>
      <c r="AB21" s="87" t="s">
        <v>76</v>
      </c>
      <c r="AC21" s="87" t="s">
        <v>76</v>
      </c>
      <c r="AD21" s="54">
        <v>2.6</v>
      </c>
      <c r="AE21" s="62">
        <v>0.22</v>
      </c>
      <c r="AF21" s="65" t="s">
        <v>76</v>
      </c>
      <c r="AG21" s="87" t="s">
        <v>76</v>
      </c>
      <c r="AH21" s="87" t="s">
        <v>76</v>
      </c>
    </row>
    <row r="22" spans="1:34" x14ac:dyDescent="0.4">
      <c r="A22" s="181"/>
      <c r="B22" s="179"/>
      <c r="C22" s="184" t="s">
        <v>115</v>
      </c>
      <c r="D22" s="187" t="s">
        <v>116</v>
      </c>
      <c r="E22" s="188"/>
      <c r="F22" s="80">
        <v>30</v>
      </c>
      <c r="G22" s="54">
        <v>0</v>
      </c>
      <c r="H22" s="56">
        <v>6.0583</v>
      </c>
      <c r="I22" s="54">
        <v>427.68</v>
      </c>
      <c r="J22" s="56">
        <v>7.3691800000000001</v>
      </c>
      <c r="K22" s="54">
        <v>0</v>
      </c>
      <c r="L22" s="56">
        <v>6.8888299999999996</v>
      </c>
      <c r="M22" s="54">
        <v>0</v>
      </c>
      <c r="N22" s="56">
        <v>6.7215100000000003</v>
      </c>
      <c r="O22" s="54">
        <v>0.7</v>
      </c>
      <c r="P22" s="54">
        <v>0.6</v>
      </c>
      <c r="Q22" s="61">
        <f>(G21*H21+I21*J21+K21*L21+M21*N21+G22*H22+I22*J22+K22*L22+M22*N22)*O22*P22</f>
        <v>3491.7698770080001</v>
      </c>
      <c r="R22" s="87">
        <f>Q22/$P$1</f>
        <v>0.35610028952983913</v>
      </c>
      <c r="S22" s="87">
        <f t="shared" si="2"/>
        <v>0.30624624899566166</v>
      </c>
      <c r="T22" s="54">
        <v>0.7</v>
      </c>
      <c r="U22" s="54">
        <v>0.65</v>
      </c>
      <c r="V22" s="61">
        <f>(G21*H21+I21*J21+K21*L21+M21*N21+G22*H22+I22*J22+K22*L22+M22*N22)*T22*U22</f>
        <v>3782.7507000920004</v>
      </c>
      <c r="W22" s="87">
        <f t="shared" si="3"/>
        <v>0.38577531365732576</v>
      </c>
      <c r="X22" s="87">
        <f t="shared" si="4"/>
        <v>0.33176676974530017</v>
      </c>
      <c r="Y22" s="54">
        <v>1.2</v>
      </c>
      <c r="Z22" s="54">
        <v>0.65</v>
      </c>
      <c r="AA22" s="61">
        <f>(G21*H21+I21*J21+K21*L21+M21*N21+G22*H22+I22*J22+K22*L22+M22*N22)*Y22*Z22</f>
        <v>6484.7154858720005</v>
      </c>
      <c r="AB22" s="87">
        <f>AA22/$P$1</f>
        <v>0.66132910912684417</v>
      </c>
      <c r="AC22" s="87">
        <f t="shared" si="5"/>
        <v>0.56874303384908598</v>
      </c>
      <c r="AD22" s="54">
        <v>2.6</v>
      </c>
      <c r="AE22" s="54">
        <v>0.22</v>
      </c>
      <c r="AF22" s="61">
        <f>(G21*H21+I21*J21+K21*L21+M21*N21+G22*H22+I22*J22+K22*L22+M22*N22)*AD22*AE22</f>
        <v>4755.4580229728008</v>
      </c>
      <c r="AG22" s="87">
        <f t="shared" si="6"/>
        <v>0.48497468002635241</v>
      </c>
      <c r="AH22" s="87">
        <f t="shared" si="7"/>
        <v>0.41707822482266305</v>
      </c>
    </row>
    <row r="23" spans="1:34" x14ac:dyDescent="0.4">
      <c r="A23" s="181"/>
      <c r="B23" s="179"/>
      <c r="C23" s="185"/>
      <c r="D23" s="187" t="s">
        <v>117</v>
      </c>
      <c r="E23" s="188"/>
      <c r="F23" s="80">
        <v>30</v>
      </c>
      <c r="G23" s="54">
        <v>0</v>
      </c>
      <c r="H23" s="56">
        <v>6.0583</v>
      </c>
      <c r="I23" s="54">
        <v>712.8</v>
      </c>
      <c r="J23" s="56">
        <v>7.3691800000000001</v>
      </c>
      <c r="K23" s="54">
        <v>0</v>
      </c>
      <c r="L23" s="56">
        <v>6.8888299999999996</v>
      </c>
      <c r="M23" s="54">
        <v>0</v>
      </c>
      <c r="N23" s="56">
        <v>6.7215100000000003</v>
      </c>
      <c r="O23" s="54">
        <v>0.7</v>
      </c>
      <c r="P23" s="54">
        <v>0.6</v>
      </c>
      <c r="Q23" s="61">
        <f>(G21*H21+I21*J21+K21*L21+M21*N21+G23*H23+I23*J23+K23*L23+M23*N23)*O23*P23</f>
        <v>4374.2321296799992</v>
      </c>
      <c r="R23" s="87">
        <f>Q23/$P$1</f>
        <v>0.44609621559153045</v>
      </c>
      <c r="S23" s="87">
        <f t="shared" si="2"/>
        <v>0.38364274540871618</v>
      </c>
      <c r="T23" s="54">
        <v>0.7</v>
      </c>
      <c r="U23" s="54">
        <v>0.65</v>
      </c>
      <c r="V23" s="61">
        <f>(G21*H21+I21*J21+K21*L21+M21*N21+G23*H23+I23*J23+K23*L23+M23*N23)*T23*U23</f>
        <v>4738.7514738199998</v>
      </c>
      <c r="W23" s="87">
        <f t="shared" si="3"/>
        <v>0.48327090022415808</v>
      </c>
      <c r="X23" s="87">
        <f t="shared" si="4"/>
        <v>0.41561297419277593</v>
      </c>
      <c r="Y23" s="54">
        <v>1.2</v>
      </c>
      <c r="Z23" s="54">
        <v>0.65</v>
      </c>
      <c r="AA23" s="61">
        <f>(G21*H21+I21*J21+K21*L21+M21*N21+G23*H23+I23*J23+K23*L23+M23*N23)*Y23*Z23</f>
        <v>8123.5739551200004</v>
      </c>
      <c r="AB23" s="87">
        <f>AA23/$P$1</f>
        <v>0.82846440038427105</v>
      </c>
      <c r="AC23" s="87">
        <f t="shared" si="5"/>
        <v>0.71247938433047309</v>
      </c>
      <c r="AD23" s="54">
        <v>2.6</v>
      </c>
      <c r="AE23" s="54">
        <v>0.22</v>
      </c>
      <c r="AF23" s="61">
        <f>(G21*H21+I21*J21+K21*L21+M21*N21+G23*H23+I23*J23+K23*L23+M23*N23)*AD23*AE23</f>
        <v>5957.2875670880003</v>
      </c>
      <c r="AG23" s="87">
        <f t="shared" si="6"/>
        <v>0.60754056028179881</v>
      </c>
      <c r="AH23" s="87">
        <f t="shared" si="7"/>
        <v>0.52248488184234698</v>
      </c>
    </row>
    <row r="24" spans="1:34" x14ac:dyDescent="0.4">
      <c r="A24" s="181"/>
      <c r="B24" s="179"/>
      <c r="C24" s="185"/>
      <c r="D24" s="187" t="s">
        <v>118</v>
      </c>
      <c r="E24" s="188"/>
      <c r="F24" s="80">
        <v>30</v>
      </c>
      <c r="G24" s="54">
        <v>0</v>
      </c>
      <c r="H24" s="56">
        <v>6.0583</v>
      </c>
      <c r="I24" s="54">
        <v>1140.48</v>
      </c>
      <c r="J24" s="56">
        <v>7.3691800000000001</v>
      </c>
      <c r="K24" s="54">
        <v>0</v>
      </c>
      <c r="L24" s="56">
        <v>6.8888299999999996</v>
      </c>
      <c r="M24" s="54">
        <v>0</v>
      </c>
      <c r="N24" s="56">
        <v>6.7215100000000003</v>
      </c>
      <c r="O24" s="54">
        <v>0.7</v>
      </c>
      <c r="P24" s="54">
        <v>0.6</v>
      </c>
      <c r="Q24" s="61">
        <f>(G21*H21+I21*J21+K21*L21+M21*N21+G24*H24+I24*J24+K24*L24+M24*N24)*O24*P24</f>
        <v>5697.9255086879994</v>
      </c>
      <c r="R24" s="87">
        <f>Q24/$P$1</f>
        <v>0.58109010468406763</v>
      </c>
      <c r="S24" s="87">
        <f t="shared" si="2"/>
        <v>0.49973749002829815</v>
      </c>
      <c r="T24" s="54">
        <v>0.7</v>
      </c>
      <c r="U24" s="54">
        <v>0.65</v>
      </c>
      <c r="V24" s="61">
        <f>(G21*H21+I21*J21+K21*L21+M21*N21+G24*H24+I24*J24+K24*L24+M24*N24)*T24*U24</f>
        <v>6172.7526344119997</v>
      </c>
      <c r="W24" s="87">
        <f t="shared" si="3"/>
        <v>0.62951428007440657</v>
      </c>
      <c r="X24" s="87">
        <f t="shared" si="4"/>
        <v>0.54138228086398965</v>
      </c>
      <c r="Y24" s="54">
        <v>1.2</v>
      </c>
      <c r="Z24" s="54">
        <v>0.65</v>
      </c>
      <c r="AA24" s="61">
        <f>(G21*H21+I21*J21+K21*L21+M21*N21+G24*H24+I24*J24+K24*L24+M24*N24)*Y24*Z24</f>
        <v>10581.861658992</v>
      </c>
      <c r="AB24" s="93">
        <f>AA24/$P$1</f>
        <v>1.0791673372704114</v>
      </c>
      <c r="AC24" s="87">
        <f t="shared" si="5"/>
        <v>0.92808391005255375</v>
      </c>
      <c r="AD24" s="54">
        <v>2.6</v>
      </c>
      <c r="AE24" s="54">
        <v>0.22</v>
      </c>
      <c r="AF24" s="61">
        <f>(G21*H21+I21*J21+K21*L21+M21*N21+G24*H24+I24*J24+K24*L24+M24*N24)*AD24*AE24</f>
        <v>7760.0318832608009</v>
      </c>
      <c r="AG24" s="87">
        <f t="shared" si="6"/>
        <v>0.79138938066496844</v>
      </c>
      <c r="AH24" s="87">
        <f t="shared" si="7"/>
        <v>0.6805948673718728</v>
      </c>
    </row>
    <row r="25" spans="1:34" x14ac:dyDescent="0.4">
      <c r="A25" s="181"/>
      <c r="B25" s="179"/>
      <c r="C25" s="185"/>
      <c r="D25" s="183" t="s">
        <v>119</v>
      </c>
      <c r="E25" s="183"/>
      <c r="F25" s="80">
        <v>30</v>
      </c>
      <c r="G25" s="54">
        <v>0</v>
      </c>
      <c r="H25" s="56">
        <v>6.0583</v>
      </c>
      <c r="I25" s="54">
        <v>1425.6</v>
      </c>
      <c r="J25" s="56">
        <v>7.3691800000000001</v>
      </c>
      <c r="K25" s="54">
        <v>0</v>
      </c>
      <c r="L25" s="56">
        <v>6.8888299999999996</v>
      </c>
      <c r="M25" s="54">
        <v>0</v>
      </c>
      <c r="N25" s="56">
        <v>6.7215100000000003</v>
      </c>
      <c r="O25" s="54">
        <v>0.7</v>
      </c>
      <c r="P25" s="54">
        <v>0.6</v>
      </c>
      <c r="Q25" s="61">
        <f>(G21*H21+I21*J21+K21*L21+M21*N21+G25*H25+I25*J25+K25*L25+M25*N25)*O25*P25</f>
        <v>6580.3877613599989</v>
      </c>
      <c r="R25" s="87">
        <f>Q25/$P$1</f>
        <v>0.6710860307457589</v>
      </c>
      <c r="S25" s="87">
        <f t="shared" si="2"/>
        <v>0.57713398644135261</v>
      </c>
      <c r="T25" s="54">
        <v>0.7</v>
      </c>
      <c r="U25" s="54">
        <v>0.65</v>
      </c>
      <c r="V25" s="61">
        <f>(G21*H21+I21*J21+K21*L21+M21*N21+G25*H25+I25*J25+K25*L25+M25*N25)*T25*U25</f>
        <v>7128.7534081399999</v>
      </c>
      <c r="W25" s="87">
        <f t="shared" si="3"/>
        <v>0.72700986664123901</v>
      </c>
      <c r="X25" s="87">
        <f t="shared" si="4"/>
        <v>0.62522848531146558</v>
      </c>
      <c r="Y25" s="54">
        <v>1.2</v>
      </c>
      <c r="Z25" s="54">
        <v>0.65</v>
      </c>
      <c r="AA25" s="61">
        <f>(G21*H21+I21*J21+K21*L21+M21*N21+G25*H25+I25*J25+K25*L25+M25*N25)*Y25*Z25</f>
        <v>12220.72012824</v>
      </c>
      <c r="AB25" s="93">
        <f>AA25/$P$1</f>
        <v>1.2463026285278382</v>
      </c>
      <c r="AC25" s="93">
        <f t="shared" si="5"/>
        <v>1.0718202605339409</v>
      </c>
      <c r="AD25" s="54">
        <v>2.6</v>
      </c>
      <c r="AE25" s="54">
        <v>0.22</v>
      </c>
      <c r="AF25" s="61">
        <f>(G21*H21+I21*J21+K21*L21+M21*N21+G25*H25+I25*J25+K25*L25+M25*N25)*AD25*AE25</f>
        <v>8961.8614273760013</v>
      </c>
      <c r="AG25" s="87">
        <f t="shared" si="6"/>
        <v>0.91395526092041479</v>
      </c>
      <c r="AH25" s="87">
        <f t="shared" si="7"/>
        <v>0.78600152439155668</v>
      </c>
    </row>
    <row r="26" spans="1:34" x14ac:dyDescent="0.4">
      <c r="A26" s="181"/>
      <c r="B26" s="179"/>
      <c r="C26" s="186"/>
      <c r="D26" s="183" t="s">
        <v>120</v>
      </c>
      <c r="E26" s="183"/>
      <c r="F26" s="80">
        <v>30</v>
      </c>
      <c r="G26" s="54">
        <v>0</v>
      </c>
      <c r="H26" s="56">
        <v>6.0583</v>
      </c>
      <c r="I26" s="54">
        <v>1710.72</v>
      </c>
      <c r="J26" s="56">
        <v>7.3691800000000001</v>
      </c>
      <c r="K26" s="54">
        <v>0</v>
      </c>
      <c r="L26" s="56">
        <v>6.8888299999999996</v>
      </c>
      <c r="M26" s="54">
        <v>0</v>
      </c>
      <c r="N26" s="56">
        <v>6.7215100000000003</v>
      </c>
      <c r="O26" s="54">
        <v>0.7</v>
      </c>
      <c r="P26" s="54">
        <v>0.6</v>
      </c>
      <c r="Q26" s="61">
        <f>(G21*H21+I21*J21+K21*L21+M21*N21+G26*H26+I26*J26+K26*L26+M26*N26)*O26*P26</f>
        <v>7462.8500140320002</v>
      </c>
      <c r="R26" s="87">
        <f>Q26/$P$1</f>
        <v>0.7610819568074505</v>
      </c>
      <c r="S26" s="87">
        <f t="shared" si="2"/>
        <v>0.6545304828544074</v>
      </c>
      <c r="T26" s="54">
        <v>0.7</v>
      </c>
      <c r="U26" s="54">
        <v>0.65</v>
      </c>
      <c r="V26" s="61">
        <f>(G21*H21+I21*J21+K21*L21+M21*N21+G26*H26+I26*J26+K26*L26+M26*N26)*T26*U26</f>
        <v>8084.7541818680011</v>
      </c>
      <c r="W26" s="87">
        <f t="shared" si="3"/>
        <v>0.82450545320807145</v>
      </c>
      <c r="X26" s="87">
        <f t="shared" si="4"/>
        <v>0.70907468975894139</v>
      </c>
      <c r="Y26" s="54">
        <v>1.2</v>
      </c>
      <c r="Z26" s="54">
        <v>0.65</v>
      </c>
      <c r="AA26" s="61">
        <f>(G21*H21+I21*J21+K21*L21+M21*N21+G26*H26+I26*J26+K26*L26+M26*N26)*Y26*Z26</f>
        <v>13859.578597488002</v>
      </c>
      <c r="AB26" s="93">
        <f>AA26/$P$1</f>
        <v>1.4134379197852653</v>
      </c>
      <c r="AC26" s="93">
        <f t="shared" si="5"/>
        <v>1.2155566110153282</v>
      </c>
      <c r="AD26" s="54">
        <v>2.6</v>
      </c>
      <c r="AE26" s="54">
        <v>0.22</v>
      </c>
      <c r="AF26" s="61">
        <f>(G21*H21+I21*J21+K21*L21+M21*N21+G26*H26+I26*J26+K26*L26+M26*N26)*AD26*AE26</f>
        <v>10163.690971491202</v>
      </c>
      <c r="AG26" s="93">
        <f t="shared" si="6"/>
        <v>1.0365211411758612</v>
      </c>
      <c r="AH26" s="87">
        <f t="shared" si="7"/>
        <v>0.89140818141124067</v>
      </c>
    </row>
    <row r="27" spans="1:34" x14ac:dyDescent="0.4">
      <c r="A27" s="181"/>
      <c r="B27" s="189" t="s">
        <v>126</v>
      </c>
      <c r="C27" s="192" t="s">
        <v>90</v>
      </c>
      <c r="D27" s="171"/>
      <c r="E27" s="171"/>
      <c r="F27" s="68">
        <v>90</v>
      </c>
      <c r="G27" s="28">
        <v>0</v>
      </c>
      <c r="H27" s="29">
        <v>1.7805</v>
      </c>
      <c r="I27" s="29">
        <v>1670</v>
      </c>
      <c r="J27" s="29">
        <v>3.0910700000000002</v>
      </c>
      <c r="K27" s="28">
        <v>0</v>
      </c>
      <c r="L27" s="28">
        <v>3.90082</v>
      </c>
      <c r="M27" s="28">
        <v>0</v>
      </c>
      <c r="N27" s="29">
        <v>3.7291699999999999</v>
      </c>
      <c r="O27" s="43">
        <v>0.7</v>
      </c>
      <c r="P27" s="43">
        <v>0.6</v>
      </c>
      <c r="Q27" s="72" t="s">
        <v>76</v>
      </c>
      <c r="R27" s="89" t="s">
        <v>76</v>
      </c>
      <c r="S27" s="89" t="s">
        <v>76</v>
      </c>
      <c r="T27" s="71">
        <v>0.7</v>
      </c>
      <c r="U27" s="71">
        <v>0.65</v>
      </c>
      <c r="V27" s="72" t="s">
        <v>76</v>
      </c>
      <c r="W27" s="89" t="s">
        <v>76</v>
      </c>
      <c r="X27" s="89" t="s">
        <v>76</v>
      </c>
      <c r="Y27" s="71">
        <v>1.2</v>
      </c>
      <c r="Z27" s="71">
        <v>0.65</v>
      </c>
      <c r="AA27" s="72" t="s">
        <v>76</v>
      </c>
      <c r="AB27" s="89" t="s">
        <v>76</v>
      </c>
      <c r="AC27" s="89" t="s">
        <v>76</v>
      </c>
      <c r="AD27" s="68">
        <v>2.6</v>
      </c>
      <c r="AE27" s="71">
        <v>0.22</v>
      </c>
      <c r="AF27" s="72" t="s">
        <v>76</v>
      </c>
      <c r="AG27" s="89" t="s">
        <v>76</v>
      </c>
      <c r="AH27" s="89" t="s">
        <v>76</v>
      </c>
    </row>
    <row r="28" spans="1:34" x14ac:dyDescent="0.4">
      <c r="A28" s="181"/>
      <c r="B28" s="190"/>
      <c r="C28" s="171" t="s">
        <v>128</v>
      </c>
      <c r="D28" s="170" t="s">
        <v>129</v>
      </c>
      <c r="E28" s="81" t="s">
        <v>144</v>
      </c>
      <c r="F28" s="81">
        <v>30</v>
      </c>
      <c r="G28" s="73">
        <v>0</v>
      </c>
      <c r="H28" s="74">
        <v>6.0583</v>
      </c>
      <c r="I28" s="73">
        <v>427.68</v>
      </c>
      <c r="J28" s="74">
        <v>7.3691800000000001</v>
      </c>
      <c r="K28" s="73">
        <v>0</v>
      </c>
      <c r="L28" s="74">
        <v>6.8888299999999996</v>
      </c>
      <c r="M28" s="73">
        <v>0</v>
      </c>
      <c r="N28" s="74">
        <v>6.7215100000000003</v>
      </c>
      <c r="O28" s="73">
        <v>0.7</v>
      </c>
      <c r="P28" s="73">
        <v>0.6</v>
      </c>
      <c r="Q28" s="84" t="s">
        <v>76</v>
      </c>
      <c r="R28" s="90" t="s">
        <v>76</v>
      </c>
      <c r="S28" s="90" t="s">
        <v>76</v>
      </c>
      <c r="T28" s="73">
        <v>0.7</v>
      </c>
      <c r="U28" s="73">
        <v>0.65</v>
      </c>
      <c r="V28" s="84" t="s">
        <v>76</v>
      </c>
      <c r="W28" s="90" t="s">
        <v>76</v>
      </c>
      <c r="X28" s="90" t="s">
        <v>76</v>
      </c>
      <c r="Y28" s="73">
        <v>1.2</v>
      </c>
      <c r="Z28" s="73">
        <v>0.65</v>
      </c>
      <c r="AA28" s="84" t="s">
        <v>76</v>
      </c>
      <c r="AB28" s="90" t="s">
        <v>76</v>
      </c>
      <c r="AC28" s="90" t="s">
        <v>76</v>
      </c>
      <c r="AD28" s="73">
        <v>2.6</v>
      </c>
      <c r="AE28" s="73">
        <v>0.22</v>
      </c>
      <c r="AF28" s="84" t="s">
        <v>76</v>
      </c>
      <c r="AG28" s="90" t="s">
        <v>76</v>
      </c>
      <c r="AH28" s="90" t="s">
        <v>76</v>
      </c>
    </row>
    <row r="29" spans="1:34" x14ac:dyDescent="0.4">
      <c r="A29" s="181"/>
      <c r="B29" s="190"/>
      <c r="C29" s="171"/>
      <c r="D29" s="170"/>
      <c r="E29" s="81" t="s">
        <v>149</v>
      </c>
      <c r="F29" s="81">
        <v>60</v>
      </c>
      <c r="G29" s="73">
        <v>0</v>
      </c>
      <c r="H29" s="74">
        <v>3.43526</v>
      </c>
      <c r="I29" s="74">
        <v>10.5</v>
      </c>
      <c r="J29" s="74">
        <v>5.7507299999999999</v>
      </c>
      <c r="K29" s="73">
        <v>5.25</v>
      </c>
      <c r="L29" s="74">
        <v>5.5069499999999998</v>
      </c>
      <c r="M29" s="73">
        <v>5.25</v>
      </c>
      <c r="N29" s="74">
        <v>5.2976400000000003</v>
      </c>
      <c r="O29" s="76">
        <v>0.7</v>
      </c>
      <c r="P29" s="76">
        <v>0.6</v>
      </c>
      <c r="Q29" s="77">
        <f>(O29*P29)*(G27*H27+I27*J27+K27*L27+M27*N27+G28*H28+I28*J28+K28*L28+M28*N28+G29*H29+I29*J29+K29*L29+M29*N29)</f>
        <v>3540.9547172580001</v>
      </c>
      <c r="R29" s="90">
        <f>Q29/$P$1</f>
        <v>0.36111629472789986</v>
      </c>
      <c r="S29" s="90">
        <f t="shared" si="2"/>
        <v>0.31056001346599388</v>
      </c>
      <c r="T29" s="76">
        <v>0.7</v>
      </c>
      <c r="U29" s="76">
        <v>0.65</v>
      </c>
      <c r="V29" s="4">
        <f>(T29*U29)*(G27*H27+I27*J27+K27*L27+M27*N27+G28*H28+I28*J28+K28*L28+M28*N28+G29*H29+I29*J29+K29*L29+M29*N29)</f>
        <v>3836.0342770294997</v>
      </c>
      <c r="W29" s="90">
        <f t="shared" si="3"/>
        <v>0.39120931928855812</v>
      </c>
      <c r="X29" s="90">
        <f t="shared" si="4"/>
        <v>0.33644001458815997</v>
      </c>
      <c r="Y29" s="76">
        <v>1.2</v>
      </c>
      <c r="Z29" s="76">
        <v>0.65</v>
      </c>
      <c r="AA29" s="4">
        <f>(Y29*Z29)*(G27*H27+I27*J27+K27*L27+M27*N27+G28*H28+I28*J28+K28*L28+M28*N28+G29*H29+I29*J29+K29*L29+M29*N29)</f>
        <v>6576.0587606220006</v>
      </c>
      <c r="AB29" s="90">
        <f>AA29/$P$1</f>
        <v>0.670644547351814</v>
      </c>
      <c r="AC29" s="90">
        <f t="shared" si="5"/>
        <v>0.57675431072256</v>
      </c>
      <c r="AD29" s="73">
        <v>2.6</v>
      </c>
      <c r="AE29" s="76">
        <v>0.22</v>
      </c>
      <c r="AF29" s="4">
        <f>(AD29*AE29)*(G27*H27+I27*J27+K27*L27+M27*N27+G28*H28+I28*J28+K28*L28+M28*N28+G29*H29+I29*J29+K29*L29+M29*N29)</f>
        <v>4822.443091122801</v>
      </c>
      <c r="AG29" s="90">
        <f t="shared" si="6"/>
        <v>0.49180600139133035</v>
      </c>
      <c r="AH29" s="90">
        <f t="shared" si="7"/>
        <v>0.42295316119654408</v>
      </c>
    </row>
    <row r="30" spans="1:34" x14ac:dyDescent="0.4">
      <c r="A30" s="181"/>
      <c r="B30" s="190"/>
      <c r="C30" s="171"/>
      <c r="D30" s="171" t="s">
        <v>130</v>
      </c>
      <c r="E30" s="68" t="s">
        <v>144</v>
      </c>
      <c r="F30" s="68">
        <v>30</v>
      </c>
      <c r="G30" s="28">
        <v>0</v>
      </c>
      <c r="H30" s="29">
        <v>6.0583</v>
      </c>
      <c r="I30" s="28">
        <v>427.68</v>
      </c>
      <c r="J30" s="29">
        <v>7.3691800000000001</v>
      </c>
      <c r="K30" s="28">
        <v>0</v>
      </c>
      <c r="L30" s="29">
        <v>6.8888299999999996</v>
      </c>
      <c r="M30" s="28">
        <v>0</v>
      </c>
      <c r="N30" s="29">
        <v>6.7215100000000003</v>
      </c>
      <c r="O30" s="28">
        <v>0.7</v>
      </c>
      <c r="P30" s="28">
        <v>0.6</v>
      </c>
      <c r="Q30" s="85" t="s">
        <v>76</v>
      </c>
      <c r="R30" s="89" t="s">
        <v>76</v>
      </c>
      <c r="S30" s="89" t="s">
        <v>76</v>
      </c>
      <c r="T30" s="28">
        <v>0.7</v>
      </c>
      <c r="U30" s="28">
        <v>0.65</v>
      </c>
      <c r="V30" s="83" t="s">
        <v>76</v>
      </c>
      <c r="W30" s="89" t="s">
        <v>76</v>
      </c>
      <c r="X30" s="89" t="s">
        <v>76</v>
      </c>
      <c r="Y30" s="28">
        <v>1.2</v>
      </c>
      <c r="Z30" s="28">
        <v>0.65</v>
      </c>
      <c r="AA30" s="83" t="s">
        <v>76</v>
      </c>
      <c r="AB30" s="89" t="s">
        <v>76</v>
      </c>
      <c r="AC30" s="89" t="s">
        <v>76</v>
      </c>
      <c r="AD30" s="28">
        <v>2.6</v>
      </c>
      <c r="AE30" s="28">
        <v>0.22</v>
      </c>
      <c r="AF30" s="83" t="s">
        <v>76</v>
      </c>
      <c r="AG30" s="89" t="s">
        <v>76</v>
      </c>
      <c r="AH30" s="89" t="s">
        <v>76</v>
      </c>
    </row>
    <row r="31" spans="1:34" x14ac:dyDescent="0.4">
      <c r="A31" s="181"/>
      <c r="B31" s="190"/>
      <c r="C31" s="171"/>
      <c r="D31" s="171"/>
      <c r="E31" s="68" t="s">
        <v>150</v>
      </c>
      <c r="F31" s="68">
        <v>30</v>
      </c>
      <c r="G31" s="28">
        <v>0</v>
      </c>
      <c r="H31" s="29">
        <v>6.0583</v>
      </c>
      <c r="I31" s="29">
        <v>10.5</v>
      </c>
      <c r="J31" s="29">
        <v>7.3691800000000001</v>
      </c>
      <c r="K31" s="28">
        <v>5.25</v>
      </c>
      <c r="L31" s="29">
        <v>6.8888299999999996</v>
      </c>
      <c r="M31" s="28">
        <v>5.25</v>
      </c>
      <c r="N31" s="29">
        <v>6.7215100000000003</v>
      </c>
      <c r="O31" s="43">
        <v>0.7</v>
      </c>
      <c r="P31" s="43">
        <v>0.6</v>
      </c>
      <c r="Q31" s="64">
        <f>(O31*P31)*(G27*H27+I27*J27+K27*L27+M27*N27+G30*H30+I30*J30+K30*L30+M30*N30+G31*H31+I31*J31+K31*L31+M31*N31)</f>
        <v>3554.2787605079998</v>
      </c>
      <c r="R31" s="89">
        <f>Q31/$P$1</f>
        <v>0.36247511728097676</v>
      </c>
      <c r="S31" s="89">
        <f t="shared" si="2"/>
        <v>0.31172860086164</v>
      </c>
      <c r="T31" s="43">
        <v>0.7</v>
      </c>
      <c r="U31" s="43">
        <v>0.65</v>
      </c>
      <c r="V31" s="64">
        <f>(T31*U31)*(G27*H27+I27*J27+K27*L27+M27*N27+G30*H30+I30*J30+K30*L30+M30*N30+G31*H31+I31*J31+K31*L31+M31*N31)</f>
        <v>3850.4686572169999</v>
      </c>
      <c r="W31" s="89">
        <f t="shared" si="3"/>
        <v>0.39268137705439149</v>
      </c>
      <c r="X31" s="89">
        <f t="shared" si="4"/>
        <v>0.33770598426677667</v>
      </c>
      <c r="Y31" s="43">
        <v>1.2</v>
      </c>
      <c r="Z31" s="43">
        <v>0.65</v>
      </c>
      <c r="AA31" s="64">
        <f>(Y31*Z31)*(G27*H27+I27*J27+K27*L27+M27*N27+G30*H30+I30*J30+K30*L30+M30*N30+G31*H31+I31*J31+K31*L31+M31*N31)</f>
        <v>6600.8034123719999</v>
      </c>
      <c r="AB31" s="89">
        <f>AA31/$P$1</f>
        <v>0.67316807495038544</v>
      </c>
      <c r="AC31" s="89">
        <f t="shared" si="5"/>
        <v>0.57892454445733144</v>
      </c>
      <c r="AD31" s="28">
        <v>2.6</v>
      </c>
      <c r="AE31" s="43">
        <v>0.22</v>
      </c>
      <c r="AF31" s="64">
        <f>(AD31*AE31)*(G27*H27+I27*J27+K27*L27+M27*N27+G30*H30+I30*J30+K30*L30+M30*N30+G31*H31+I31*J31+K31*L31+M31*N31)</f>
        <v>4840.5891690728004</v>
      </c>
      <c r="AG31" s="89">
        <f t="shared" si="6"/>
        <v>0.49365658829694931</v>
      </c>
      <c r="AH31" s="89">
        <f t="shared" si="7"/>
        <v>0.42454466593537638</v>
      </c>
    </row>
    <row r="32" spans="1:34" x14ac:dyDescent="0.4">
      <c r="A32" s="181"/>
      <c r="B32" s="190"/>
      <c r="C32" s="171"/>
      <c r="D32" s="170" t="s">
        <v>131</v>
      </c>
      <c r="E32" s="81" t="s">
        <v>144</v>
      </c>
      <c r="F32" s="81">
        <v>30</v>
      </c>
      <c r="G32" s="73">
        <v>0</v>
      </c>
      <c r="H32" s="74">
        <v>6.0583</v>
      </c>
      <c r="I32" s="73">
        <v>427.68</v>
      </c>
      <c r="J32" s="74">
        <v>7.3691800000000001</v>
      </c>
      <c r="K32" s="73">
        <v>0</v>
      </c>
      <c r="L32" s="74">
        <v>6.8888299999999996</v>
      </c>
      <c r="M32" s="73">
        <v>0</v>
      </c>
      <c r="N32" s="74">
        <v>6.7215100000000003</v>
      </c>
      <c r="O32" s="73">
        <v>0.7</v>
      </c>
      <c r="P32" s="73">
        <v>0.6</v>
      </c>
      <c r="Q32" s="75" t="s">
        <v>76</v>
      </c>
      <c r="R32" s="90" t="s">
        <v>76</v>
      </c>
      <c r="S32" s="90" t="s">
        <v>76</v>
      </c>
      <c r="T32" s="73">
        <v>0.7</v>
      </c>
      <c r="U32" s="73">
        <v>0.65</v>
      </c>
      <c r="V32" s="82" t="s">
        <v>76</v>
      </c>
      <c r="W32" s="90" t="s">
        <v>76</v>
      </c>
      <c r="X32" s="90" t="s">
        <v>76</v>
      </c>
      <c r="Y32" s="73">
        <v>1.2</v>
      </c>
      <c r="Z32" s="73">
        <v>0.65</v>
      </c>
      <c r="AA32" s="82" t="s">
        <v>76</v>
      </c>
      <c r="AB32" s="90" t="s">
        <v>76</v>
      </c>
      <c r="AC32" s="90" t="s">
        <v>76</v>
      </c>
      <c r="AD32" s="73">
        <v>2.6</v>
      </c>
      <c r="AE32" s="73">
        <v>0.22</v>
      </c>
      <c r="AF32" s="82" t="s">
        <v>76</v>
      </c>
      <c r="AG32" s="90" t="s">
        <v>76</v>
      </c>
      <c r="AH32" s="90" t="s">
        <v>76</v>
      </c>
    </row>
    <row r="33" spans="1:34" x14ac:dyDescent="0.4">
      <c r="A33" s="181"/>
      <c r="B33" s="190"/>
      <c r="C33" s="171"/>
      <c r="D33" s="170"/>
      <c r="E33" s="81" t="s">
        <v>151</v>
      </c>
      <c r="F33" s="81">
        <v>0</v>
      </c>
      <c r="G33" s="73">
        <v>0</v>
      </c>
      <c r="H33" s="74">
        <v>7.4164399999999997</v>
      </c>
      <c r="I33" s="74">
        <v>10.5</v>
      </c>
      <c r="J33" s="74">
        <v>7.4164399999999997</v>
      </c>
      <c r="K33" s="73">
        <v>5.25</v>
      </c>
      <c r="L33" s="74">
        <v>7.4164399999999997</v>
      </c>
      <c r="M33" s="73">
        <v>5.25</v>
      </c>
      <c r="N33" s="74">
        <v>7.4164399999999997</v>
      </c>
      <c r="O33" s="76">
        <v>0.7</v>
      </c>
      <c r="P33" s="76">
        <v>0.6</v>
      </c>
      <c r="Q33" s="4">
        <f>(O33*P33)*(G27*H27+I27*J27+K27*L27+M27*N27+G32*H32+I32*J32+K32*L32+M32*N32+G33*H33+I33*J33+K33*L33+M33*N33)</f>
        <v>3557.1828778079994</v>
      </c>
      <c r="R33" s="90">
        <f>Q33/$P$1</f>
        <v>0.3627712871454824</v>
      </c>
      <c r="S33" s="90">
        <f t="shared" si="2"/>
        <v>0.31198330694511484</v>
      </c>
      <c r="T33" s="76">
        <v>0.7</v>
      </c>
      <c r="U33" s="76">
        <v>0.65</v>
      </c>
      <c r="V33" s="4">
        <f>(T33*U33)*(G27*H27+I27*J27+K27*L27+M27*N27+G32*H32+I32*J32+K32*L32+M32*N32+G33*H33+I33*J33+K33*L33+M33*N33)</f>
        <v>3853.6147842919995</v>
      </c>
      <c r="W33" s="90">
        <f t="shared" si="3"/>
        <v>0.39300222774093929</v>
      </c>
      <c r="X33" s="90">
        <f t="shared" si="4"/>
        <v>0.33798191585720777</v>
      </c>
      <c r="Y33" s="76">
        <v>1.2</v>
      </c>
      <c r="Z33" s="76">
        <v>0.65</v>
      </c>
      <c r="AA33" s="4">
        <f>(Y33*Z33)*(G27*H27+I27*J27+K27*L27+M27*N27+G32*H32+I32*J32+K32*L32+M32*N32+G33*H33+I33*J33+K33*L33+M33*N33)</f>
        <v>6606.1967730719998</v>
      </c>
      <c r="AB33" s="90">
        <f>AA33/$P$1</f>
        <v>0.67371810469875315</v>
      </c>
      <c r="AC33" s="90">
        <f t="shared" si="5"/>
        <v>0.57939757004092773</v>
      </c>
      <c r="AD33" s="73">
        <v>2.6</v>
      </c>
      <c r="AE33" s="76">
        <v>0.22</v>
      </c>
      <c r="AF33" s="4">
        <f>(AD33*AE33)*(G27*H27+I27*J27+K27*L27+M27*N27+G32*H32+I32*J32+K32*L32+M32*N32+G33*H33+I33*J33+K33*L33+M33*N33)</f>
        <v>4844.5443002528</v>
      </c>
      <c r="AG33" s="90">
        <f t="shared" si="6"/>
        <v>0.49405994344575233</v>
      </c>
      <c r="AH33" s="90">
        <f t="shared" si="7"/>
        <v>0.424891551363347</v>
      </c>
    </row>
    <row r="34" spans="1:34" x14ac:dyDescent="0.4">
      <c r="A34" s="181"/>
      <c r="B34" s="190"/>
      <c r="C34" s="171"/>
      <c r="D34" s="171" t="s">
        <v>132</v>
      </c>
      <c r="E34" s="68" t="s">
        <v>145</v>
      </c>
      <c r="F34" s="68">
        <v>30</v>
      </c>
      <c r="G34" s="28">
        <v>0</v>
      </c>
      <c r="H34" s="29">
        <v>6.0583</v>
      </c>
      <c r="I34" s="28">
        <v>712.8</v>
      </c>
      <c r="J34" s="29">
        <v>7.3691800000000001</v>
      </c>
      <c r="K34" s="28">
        <v>0</v>
      </c>
      <c r="L34" s="29">
        <v>6.8888299999999996</v>
      </c>
      <c r="M34" s="28">
        <v>0</v>
      </c>
      <c r="N34" s="29">
        <v>6.7215100000000003</v>
      </c>
      <c r="O34" s="28">
        <v>0.7</v>
      </c>
      <c r="P34" s="28">
        <v>0.6</v>
      </c>
      <c r="Q34" s="85" t="s">
        <v>76</v>
      </c>
      <c r="R34" s="89" t="s">
        <v>76</v>
      </c>
      <c r="S34" s="89" t="s">
        <v>76</v>
      </c>
      <c r="T34" s="28">
        <v>0.7</v>
      </c>
      <c r="U34" s="28">
        <v>0.65</v>
      </c>
      <c r="V34" s="83" t="s">
        <v>76</v>
      </c>
      <c r="W34" s="89" t="s">
        <v>76</v>
      </c>
      <c r="X34" s="89" t="s">
        <v>76</v>
      </c>
      <c r="Y34" s="28">
        <v>1.2</v>
      </c>
      <c r="Z34" s="28">
        <v>0.65</v>
      </c>
      <c r="AA34" s="83" t="s">
        <v>76</v>
      </c>
      <c r="AB34" s="89" t="s">
        <v>76</v>
      </c>
      <c r="AC34" s="89" t="s">
        <v>76</v>
      </c>
      <c r="AD34" s="28">
        <v>2.6</v>
      </c>
      <c r="AE34" s="28">
        <v>0.22</v>
      </c>
      <c r="AF34" s="83" t="s">
        <v>76</v>
      </c>
      <c r="AG34" s="89" t="s">
        <v>76</v>
      </c>
      <c r="AH34" s="89" t="s">
        <v>76</v>
      </c>
    </row>
    <row r="35" spans="1:34" x14ac:dyDescent="0.4">
      <c r="A35" s="181"/>
      <c r="B35" s="190"/>
      <c r="C35" s="171"/>
      <c r="D35" s="171"/>
      <c r="E35" s="68" t="s">
        <v>149</v>
      </c>
      <c r="F35" s="68">
        <v>60</v>
      </c>
      <c r="G35" s="28">
        <v>0</v>
      </c>
      <c r="H35" s="29">
        <v>3.43526</v>
      </c>
      <c r="I35" s="29">
        <v>10.5</v>
      </c>
      <c r="J35" s="29">
        <v>5.7507299999999999</v>
      </c>
      <c r="K35" s="28">
        <v>5.25</v>
      </c>
      <c r="L35" s="29">
        <v>5.5069499999999998</v>
      </c>
      <c r="M35" s="28">
        <v>5.25</v>
      </c>
      <c r="N35" s="29">
        <v>5.2976400000000003</v>
      </c>
      <c r="O35" s="43">
        <v>0.7</v>
      </c>
      <c r="P35" s="43">
        <v>0.6</v>
      </c>
      <c r="Q35" s="78">
        <f>(O35*P35)*(G27*H27+I27*J27+K27*L27+M27*N27+G34*H34+I34*J34+K34*L34+M34*N34+G35*H35+I35*J35+K35*L35+M35*N35)</f>
        <v>4423.4169699300001</v>
      </c>
      <c r="R35" s="89">
        <f>Q35/$P$1</f>
        <v>0.45111222078959123</v>
      </c>
      <c r="S35" s="89">
        <f t="shared" si="2"/>
        <v>0.38795650987904845</v>
      </c>
      <c r="T35" s="43">
        <v>0.7</v>
      </c>
      <c r="U35" s="43">
        <v>0.65</v>
      </c>
      <c r="V35" s="64">
        <f>(T35*U35)*(G27*H27+I27*J27+K27*L27+M27*N27+G34*H34+I34*J34+K34*L34+M34*N34+G35*H35+I35*J35+K35*L35+M35*N35)</f>
        <v>4792.0350507574994</v>
      </c>
      <c r="W35" s="89">
        <f t="shared" si="3"/>
        <v>0.48870490585539045</v>
      </c>
      <c r="X35" s="89">
        <f t="shared" si="4"/>
        <v>0.42028621903563579</v>
      </c>
      <c r="Y35" s="43">
        <v>1.2</v>
      </c>
      <c r="Z35" s="43">
        <v>0.65</v>
      </c>
      <c r="AA35" s="64">
        <f>(Y35*Z35)*(G27*H27+I27*J27+K27*L27+M27*N27+G34*H34+I34*J34+K34*L34+M34*N34+G35*H35+I35*J35+K35*L35+M35*N35)</f>
        <v>8214.9172298699996</v>
      </c>
      <c r="AB35" s="89">
        <f>AA35/$P$1</f>
        <v>0.83777983860924088</v>
      </c>
      <c r="AC35" s="89">
        <f t="shared" si="5"/>
        <v>0.72049066120394711</v>
      </c>
      <c r="AD35" s="28">
        <v>2.6</v>
      </c>
      <c r="AE35" s="43">
        <v>0.22</v>
      </c>
      <c r="AF35" s="64">
        <f>(AD35*AE35)*(G27*H27+I27*J27+K27*L27+M27*N27+G34*H34+I34*J34+K34*L34+M34*N34+G35*H35+I35*J35+K35*L35+M35*N35)</f>
        <v>6024.2726352380005</v>
      </c>
      <c r="AG35" s="89">
        <f t="shared" si="6"/>
        <v>0.6143718816467767</v>
      </c>
      <c r="AH35" s="89">
        <f t="shared" si="7"/>
        <v>0.52835981821622791</v>
      </c>
    </row>
    <row r="36" spans="1:34" x14ac:dyDescent="0.4">
      <c r="A36" s="181"/>
      <c r="B36" s="190"/>
      <c r="C36" s="171"/>
      <c r="D36" s="170" t="s">
        <v>133</v>
      </c>
      <c r="E36" s="81" t="s">
        <v>145</v>
      </c>
      <c r="F36" s="81">
        <v>30</v>
      </c>
      <c r="G36" s="73">
        <v>0</v>
      </c>
      <c r="H36" s="74">
        <v>6.0583</v>
      </c>
      <c r="I36" s="73">
        <v>712.8</v>
      </c>
      <c r="J36" s="74">
        <v>7.3691800000000001</v>
      </c>
      <c r="K36" s="73">
        <v>0</v>
      </c>
      <c r="L36" s="74">
        <v>6.8888299999999996</v>
      </c>
      <c r="M36" s="73">
        <v>0</v>
      </c>
      <c r="N36" s="74">
        <v>6.7215100000000003</v>
      </c>
      <c r="O36" s="73">
        <v>0.7</v>
      </c>
      <c r="P36" s="73">
        <v>0.6</v>
      </c>
      <c r="Q36" s="82" t="s">
        <v>76</v>
      </c>
      <c r="R36" s="90" t="s">
        <v>76</v>
      </c>
      <c r="S36" s="90" t="s">
        <v>76</v>
      </c>
      <c r="T36" s="73">
        <v>0.7</v>
      </c>
      <c r="U36" s="73">
        <v>0.65</v>
      </c>
      <c r="V36" s="82" t="s">
        <v>76</v>
      </c>
      <c r="W36" s="90" t="s">
        <v>76</v>
      </c>
      <c r="X36" s="90" t="s">
        <v>76</v>
      </c>
      <c r="Y36" s="73">
        <v>1.2</v>
      </c>
      <c r="Z36" s="73">
        <v>0.65</v>
      </c>
      <c r="AA36" s="82" t="s">
        <v>76</v>
      </c>
      <c r="AB36" s="90" t="s">
        <v>76</v>
      </c>
      <c r="AC36" s="90" t="s">
        <v>76</v>
      </c>
      <c r="AD36" s="73">
        <v>2.6</v>
      </c>
      <c r="AE36" s="73">
        <v>0.22</v>
      </c>
      <c r="AF36" s="82" t="s">
        <v>76</v>
      </c>
      <c r="AG36" s="90" t="s">
        <v>76</v>
      </c>
      <c r="AH36" s="90" t="s">
        <v>76</v>
      </c>
    </row>
    <row r="37" spans="1:34" x14ac:dyDescent="0.4">
      <c r="A37" s="181"/>
      <c r="B37" s="190"/>
      <c r="C37" s="171"/>
      <c r="D37" s="170"/>
      <c r="E37" s="81" t="s">
        <v>150</v>
      </c>
      <c r="F37" s="81">
        <v>30</v>
      </c>
      <c r="G37" s="73">
        <v>0</v>
      </c>
      <c r="H37" s="74">
        <v>6.0583</v>
      </c>
      <c r="I37" s="74">
        <v>10.5</v>
      </c>
      <c r="J37" s="74">
        <v>7.3691800000000001</v>
      </c>
      <c r="K37" s="73">
        <v>5.25</v>
      </c>
      <c r="L37" s="74">
        <v>6.8888299999999996</v>
      </c>
      <c r="M37" s="73">
        <v>5.25</v>
      </c>
      <c r="N37" s="74">
        <v>6.7215100000000003</v>
      </c>
      <c r="O37" s="76">
        <v>0.7</v>
      </c>
      <c r="P37" s="76">
        <v>0.6</v>
      </c>
      <c r="Q37" s="4">
        <f>(O37*P37)*(G27*H27+I27*J27+K27*L27+M27*N27+G36*H36+I36*J36+K36*L36+M36*N36+G37*H37+I37*J37+K37*L37+M37*N37)</f>
        <v>4436.7410131799998</v>
      </c>
      <c r="R37" s="90">
        <f>Q37/$P$1</f>
        <v>0.45247104334266813</v>
      </c>
      <c r="S37" s="90">
        <f t="shared" si="2"/>
        <v>0.38912509727469458</v>
      </c>
      <c r="T37" s="76">
        <v>0.7</v>
      </c>
      <c r="U37" s="76">
        <v>0.65</v>
      </c>
      <c r="V37" s="4">
        <f>(T37*U37)*(G27*H27+I27*J27+K27*L27+M27*N27+G36*H36+I36*J36+K36*L36+M36*N36+G37*H37+I37*J37+K37*L37+M37*N37)</f>
        <v>4806.4694309449997</v>
      </c>
      <c r="W37" s="90">
        <f t="shared" si="3"/>
        <v>0.49017696362122382</v>
      </c>
      <c r="X37" s="90">
        <f t="shared" si="4"/>
        <v>0.42155218871425248</v>
      </c>
      <c r="Y37" s="76">
        <v>1.2</v>
      </c>
      <c r="Z37" s="76">
        <v>0.65</v>
      </c>
      <c r="AA37" s="4">
        <f>(Y37*Z37)*(G27*H27+I27*J27+K27*L27+M27*N27+G36*H36+I36*J36+K36*L36+M36*N36+G37*H37+I37*J37+K37*L37+M37*N37)</f>
        <v>8239.6618816199989</v>
      </c>
      <c r="AB37" s="90">
        <f>AA37/$P$1</f>
        <v>0.84030336620781221</v>
      </c>
      <c r="AC37" s="90">
        <f t="shared" si="5"/>
        <v>0.72266089493871843</v>
      </c>
      <c r="AD37" s="73">
        <v>2.6</v>
      </c>
      <c r="AE37" s="76">
        <v>0.22</v>
      </c>
      <c r="AF37" s="4">
        <f>(AD37*AE37)*(G27*H27+I27*J27+K27*L27+M27*N27+G36*H36+I36*J36+K36*L36+M36*N36+G37*H37+I37*J37+K37*L37+M37*N37)</f>
        <v>6042.4187131879999</v>
      </c>
      <c r="AG37" s="90">
        <f t="shared" si="6"/>
        <v>0.61622246855239571</v>
      </c>
      <c r="AH37" s="90">
        <f t="shared" si="7"/>
        <v>0.52995132295506031</v>
      </c>
    </row>
    <row r="38" spans="1:34" x14ac:dyDescent="0.4">
      <c r="A38" s="181"/>
      <c r="B38" s="190"/>
      <c r="C38" s="171"/>
      <c r="D38" s="171" t="s">
        <v>134</v>
      </c>
      <c r="E38" s="68" t="s">
        <v>145</v>
      </c>
      <c r="F38" s="68">
        <v>30</v>
      </c>
      <c r="G38" s="28">
        <v>0</v>
      </c>
      <c r="H38" s="29">
        <v>6.0583</v>
      </c>
      <c r="I38" s="28">
        <v>712.8</v>
      </c>
      <c r="J38" s="29">
        <v>7.3691800000000001</v>
      </c>
      <c r="K38" s="28">
        <v>0</v>
      </c>
      <c r="L38" s="29">
        <v>6.8888299999999996</v>
      </c>
      <c r="M38" s="28">
        <v>0</v>
      </c>
      <c r="N38" s="29">
        <v>6.7215100000000003</v>
      </c>
      <c r="O38" s="28">
        <v>0.7</v>
      </c>
      <c r="P38" s="28">
        <v>0.6</v>
      </c>
      <c r="Q38" s="83" t="s">
        <v>76</v>
      </c>
      <c r="R38" s="89" t="s">
        <v>76</v>
      </c>
      <c r="S38" s="89" t="s">
        <v>76</v>
      </c>
      <c r="T38" s="28">
        <v>0.7</v>
      </c>
      <c r="U38" s="28">
        <v>0.65</v>
      </c>
      <c r="V38" s="83" t="s">
        <v>76</v>
      </c>
      <c r="W38" s="89" t="s">
        <v>76</v>
      </c>
      <c r="X38" s="89" t="s">
        <v>76</v>
      </c>
      <c r="Y38" s="28">
        <v>1.2</v>
      </c>
      <c r="Z38" s="28">
        <v>0.65</v>
      </c>
      <c r="AA38" s="83" t="s">
        <v>76</v>
      </c>
      <c r="AB38" s="89" t="s">
        <v>76</v>
      </c>
      <c r="AC38" s="89" t="s">
        <v>76</v>
      </c>
      <c r="AD38" s="28">
        <v>2.6</v>
      </c>
      <c r="AE38" s="28">
        <v>0.22</v>
      </c>
      <c r="AF38" s="83" t="s">
        <v>76</v>
      </c>
      <c r="AG38" s="89" t="s">
        <v>76</v>
      </c>
      <c r="AH38" s="89" t="s">
        <v>76</v>
      </c>
    </row>
    <row r="39" spans="1:34" x14ac:dyDescent="0.4">
      <c r="A39" s="181"/>
      <c r="B39" s="190"/>
      <c r="C39" s="171"/>
      <c r="D39" s="171"/>
      <c r="E39" s="68" t="s">
        <v>151</v>
      </c>
      <c r="F39" s="68">
        <v>0</v>
      </c>
      <c r="G39" s="28">
        <v>0</v>
      </c>
      <c r="H39" s="29">
        <v>7.4164399999999997</v>
      </c>
      <c r="I39" s="29">
        <v>10.5</v>
      </c>
      <c r="J39" s="29">
        <v>7.4164399999999997</v>
      </c>
      <c r="K39" s="28">
        <v>5.25</v>
      </c>
      <c r="L39" s="29">
        <v>7.4164399999999997</v>
      </c>
      <c r="M39" s="28">
        <v>5.25</v>
      </c>
      <c r="N39" s="29">
        <v>7.4164399999999997</v>
      </c>
      <c r="O39" s="43">
        <v>0.7</v>
      </c>
      <c r="P39" s="43">
        <v>0.6</v>
      </c>
      <c r="Q39" s="64">
        <f>(O39*P39)*(G27*H27+I27*J27+K27*L27+M27*N27+G38*H38+I38*J38+K38*L38+M38*N38+G39*H39+I39*J39+K39*L39+M39*N39)</f>
        <v>4439.6451304799994</v>
      </c>
      <c r="R39" s="89">
        <f>Q39/$P$1</f>
        <v>0.45276721320717384</v>
      </c>
      <c r="S39" s="89">
        <f t="shared" si="2"/>
        <v>0.38937980335816952</v>
      </c>
      <c r="T39" s="43">
        <v>0.7</v>
      </c>
      <c r="U39" s="43">
        <v>0.65</v>
      </c>
      <c r="V39" s="64">
        <f>(T39*U39)*(G27*H27+I27*J27+K27*L27+M27*N27+G38*H38+I38*J38+K38*L38+M38*N38+G39*H39+I39*J39+K39*L39+M39*N39)</f>
        <v>4809.6155580199993</v>
      </c>
      <c r="W39" s="89">
        <f t="shared" si="3"/>
        <v>0.49049781430777162</v>
      </c>
      <c r="X39" s="89">
        <f t="shared" si="4"/>
        <v>0.42182812030468358</v>
      </c>
      <c r="Y39" s="43">
        <v>1.2</v>
      </c>
      <c r="Z39" s="43">
        <v>0.65</v>
      </c>
      <c r="AA39" s="64">
        <f>(Y39*Z39)*(G27*H27+I27*J27+K27*L27+M27*N27+G38*H38+I38*J38+K38*L38+M38*N38+G39*H39+I39*J39+K39*L39+M39*N39)</f>
        <v>8245.0552423199988</v>
      </c>
      <c r="AB39" s="89">
        <f>AA39/$P$1</f>
        <v>0.84085339595617992</v>
      </c>
      <c r="AC39" s="89">
        <f t="shared" si="5"/>
        <v>0.72313392052231473</v>
      </c>
      <c r="AD39" s="28">
        <v>2.6</v>
      </c>
      <c r="AE39" s="43">
        <v>0.22</v>
      </c>
      <c r="AF39" s="64">
        <f>(AD39*AE39)*(G27*H27+I27*J27+K27*L27+M27*N27+G38*H38+I38*J38+K38*L38+M38*N38+G39*H39+I39*J39+K39*L39+M39*N39)</f>
        <v>6046.3738443679995</v>
      </c>
      <c r="AG39" s="89">
        <f t="shared" si="6"/>
        <v>0.61662582370119867</v>
      </c>
      <c r="AH39" s="89">
        <f t="shared" si="7"/>
        <v>0.53029820838303088</v>
      </c>
    </row>
    <row r="40" spans="1:34" x14ac:dyDescent="0.4">
      <c r="A40" s="181"/>
      <c r="B40" s="190"/>
      <c r="C40" s="171"/>
      <c r="D40" s="170" t="s">
        <v>135</v>
      </c>
      <c r="E40" s="81" t="s">
        <v>146</v>
      </c>
      <c r="F40" s="81">
        <v>30</v>
      </c>
      <c r="G40" s="73">
        <v>0</v>
      </c>
      <c r="H40" s="74">
        <v>6.0583</v>
      </c>
      <c r="I40" s="73">
        <v>1140.48</v>
      </c>
      <c r="J40" s="74">
        <v>7.3691800000000001</v>
      </c>
      <c r="K40" s="73">
        <v>0</v>
      </c>
      <c r="L40" s="74">
        <v>6.8888299999999996</v>
      </c>
      <c r="M40" s="73">
        <v>0</v>
      </c>
      <c r="N40" s="74">
        <v>6.7215100000000003</v>
      </c>
      <c r="O40" s="73">
        <v>0.7</v>
      </c>
      <c r="P40" s="73">
        <v>0.6</v>
      </c>
      <c r="Q40" s="82" t="s">
        <v>76</v>
      </c>
      <c r="R40" s="90" t="s">
        <v>76</v>
      </c>
      <c r="S40" s="90" t="s">
        <v>76</v>
      </c>
      <c r="T40" s="73">
        <v>0.7</v>
      </c>
      <c r="U40" s="73">
        <v>0.65</v>
      </c>
      <c r="V40" s="82" t="s">
        <v>76</v>
      </c>
      <c r="W40" s="90" t="s">
        <v>76</v>
      </c>
      <c r="X40" s="90" t="s">
        <v>76</v>
      </c>
      <c r="Y40" s="73">
        <v>1.2</v>
      </c>
      <c r="Z40" s="73">
        <v>0.65</v>
      </c>
      <c r="AA40" s="82" t="s">
        <v>76</v>
      </c>
      <c r="AB40" s="90" t="s">
        <v>76</v>
      </c>
      <c r="AC40" s="90" t="s">
        <v>76</v>
      </c>
      <c r="AD40" s="73">
        <v>2.6</v>
      </c>
      <c r="AE40" s="73">
        <v>0.22</v>
      </c>
      <c r="AF40" s="82" t="s">
        <v>76</v>
      </c>
      <c r="AG40" s="90" t="s">
        <v>76</v>
      </c>
      <c r="AH40" s="90" t="s">
        <v>76</v>
      </c>
    </row>
    <row r="41" spans="1:34" x14ac:dyDescent="0.4">
      <c r="A41" s="181"/>
      <c r="B41" s="190"/>
      <c r="C41" s="171"/>
      <c r="D41" s="170"/>
      <c r="E41" s="81" t="s">
        <v>149</v>
      </c>
      <c r="F41" s="81">
        <v>60</v>
      </c>
      <c r="G41" s="73">
        <v>0</v>
      </c>
      <c r="H41" s="74">
        <v>3.43526</v>
      </c>
      <c r="I41" s="74">
        <v>10.5</v>
      </c>
      <c r="J41" s="74">
        <v>5.7507299999999999</v>
      </c>
      <c r="K41" s="73">
        <v>5.25</v>
      </c>
      <c r="L41" s="74">
        <v>5.5069499999999998</v>
      </c>
      <c r="M41" s="73">
        <v>5.25</v>
      </c>
      <c r="N41" s="74">
        <v>5.2976400000000003</v>
      </c>
      <c r="O41" s="76">
        <v>0.7</v>
      </c>
      <c r="P41" s="76">
        <v>0.6</v>
      </c>
      <c r="Q41" s="77">
        <f>(O41*P41)*(G27*H27+I27*J27+K27*L27+M27*N27+G40*H40+I40*J40+K40*L40+M40*N40+G41*H41+I41*J41+K41*L41+M41*N41)</f>
        <v>5747.1103489380002</v>
      </c>
      <c r="R41" s="90">
        <f>Q41/$P$1</f>
        <v>0.58610610988212841</v>
      </c>
      <c r="S41" s="90">
        <f t="shared" si="2"/>
        <v>0.50405125449863042</v>
      </c>
      <c r="T41" s="76">
        <v>0.7</v>
      </c>
      <c r="U41" s="76">
        <v>0.65</v>
      </c>
      <c r="V41" s="4">
        <f>(T41*U41)*(G27*H27+I27*J27+K27*L27+M27*N27+G40*H40+I40*J40+K40*L40+M40*N40+G41*H41+I41*J41+K41*L41+M41*N41)</f>
        <v>6226.0362113494994</v>
      </c>
      <c r="W41" s="90">
        <f t="shared" si="3"/>
        <v>0.63494828570563899</v>
      </c>
      <c r="X41" s="90">
        <f t="shared" si="4"/>
        <v>0.54605552570684956</v>
      </c>
      <c r="Y41" s="76">
        <v>1.2</v>
      </c>
      <c r="Z41" s="76">
        <v>0.65</v>
      </c>
      <c r="AA41" s="4">
        <f>(Y41*Z41)*(G27*H27+I27*J27+K27*L27+M27*N27+G40*H40+I40*J40+K40*L40+M40*N40+G41*H41+I41*J41+K41*L41+M41*N41)</f>
        <v>10673.204933742001</v>
      </c>
      <c r="AB41" s="93">
        <f>AA41/$P$1</f>
        <v>1.0884827754953814</v>
      </c>
      <c r="AC41" s="90">
        <f t="shared" si="5"/>
        <v>0.936095186926028</v>
      </c>
      <c r="AD41" s="73">
        <v>2.6</v>
      </c>
      <c r="AE41" s="76">
        <v>0.22</v>
      </c>
      <c r="AF41" s="4">
        <f>(AD41*AE41)*(G27*H27+I27*J27+K27*L27+M27*N27+G40*H40+I40*J40+K40*L40+M40*N40+G41*H41+I41*J41+K41*L41+M41*N41)</f>
        <v>7827.0169514108011</v>
      </c>
      <c r="AG41" s="90">
        <f t="shared" si="6"/>
        <v>0.79822070202994633</v>
      </c>
      <c r="AH41" s="90">
        <f t="shared" si="7"/>
        <v>0.68646980374575384</v>
      </c>
    </row>
    <row r="42" spans="1:34" x14ac:dyDescent="0.4">
      <c r="A42" s="181"/>
      <c r="B42" s="190"/>
      <c r="C42" s="171"/>
      <c r="D42" s="171" t="s">
        <v>136</v>
      </c>
      <c r="E42" s="68" t="s">
        <v>146</v>
      </c>
      <c r="F42" s="68">
        <v>30</v>
      </c>
      <c r="G42" s="28">
        <v>0</v>
      </c>
      <c r="H42" s="29">
        <v>6.0583</v>
      </c>
      <c r="I42" s="28">
        <v>1140.48</v>
      </c>
      <c r="J42" s="29">
        <v>7.3691800000000001</v>
      </c>
      <c r="K42" s="28">
        <v>0</v>
      </c>
      <c r="L42" s="29">
        <v>6.8888299999999996</v>
      </c>
      <c r="M42" s="28">
        <v>0</v>
      </c>
      <c r="N42" s="29">
        <v>6.7215100000000003</v>
      </c>
      <c r="O42" s="28">
        <v>0.7</v>
      </c>
      <c r="P42" s="28">
        <v>0.6</v>
      </c>
      <c r="Q42" s="83" t="s">
        <v>76</v>
      </c>
      <c r="R42" s="89" t="s">
        <v>76</v>
      </c>
      <c r="S42" s="89" t="s">
        <v>76</v>
      </c>
      <c r="T42" s="28">
        <v>0.7</v>
      </c>
      <c r="U42" s="28">
        <v>0.65</v>
      </c>
      <c r="V42" s="83" t="s">
        <v>76</v>
      </c>
      <c r="W42" s="89" t="s">
        <v>76</v>
      </c>
      <c r="X42" s="89" t="s">
        <v>76</v>
      </c>
      <c r="Y42" s="28">
        <v>1.2</v>
      </c>
      <c r="Z42" s="28">
        <v>0.65</v>
      </c>
      <c r="AA42" s="83" t="s">
        <v>76</v>
      </c>
      <c r="AB42" s="89" t="s">
        <v>76</v>
      </c>
      <c r="AC42" s="89" t="s">
        <v>76</v>
      </c>
      <c r="AD42" s="28">
        <v>2.6</v>
      </c>
      <c r="AE42" s="28">
        <v>0.22</v>
      </c>
      <c r="AF42" s="83" t="s">
        <v>76</v>
      </c>
      <c r="AG42" s="89" t="s">
        <v>76</v>
      </c>
      <c r="AH42" s="89" t="s">
        <v>76</v>
      </c>
    </row>
    <row r="43" spans="1:34" x14ac:dyDescent="0.4">
      <c r="A43" s="181"/>
      <c r="B43" s="190"/>
      <c r="C43" s="171"/>
      <c r="D43" s="171"/>
      <c r="E43" s="68" t="s">
        <v>150</v>
      </c>
      <c r="F43" s="68">
        <v>30</v>
      </c>
      <c r="G43" s="28">
        <v>0</v>
      </c>
      <c r="H43" s="29">
        <v>6.0583</v>
      </c>
      <c r="I43" s="29">
        <v>10.5</v>
      </c>
      <c r="J43" s="29">
        <v>7.3691800000000001</v>
      </c>
      <c r="K43" s="28">
        <v>5.25</v>
      </c>
      <c r="L43" s="29">
        <v>6.8888299999999996</v>
      </c>
      <c r="M43" s="28">
        <v>5.25</v>
      </c>
      <c r="N43" s="29">
        <v>6.7215100000000003</v>
      </c>
      <c r="O43" s="43">
        <v>0.7</v>
      </c>
      <c r="P43" s="43">
        <v>0.6</v>
      </c>
      <c r="Q43" s="64">
        <f>(O43*P43)*(G27*H27+I27*J27+K27*L27+M27*N27+G42*H42+I42*J42+K42*L42+M42*N42+G43*H43+I43*J43+K43*L43+M43*N43)</f>
        <v>5760.4343921879999</v>
      </c>
      <c r="R43" s="89">
        <f>Q43/$P$1</f>
        <v>0.58746493243520526</v>
      </c>
      <c r="S43" s="89">
        <f t="shared" si="2"/>
        <v>0.50521984189427649</v>
      </c>
      <c r="T43" s="43">
        <v>0.7</v>
      </c>
      <c r="U43" s="43">
        <v>0.65</v>
      </c>
      <c r="V43" s="64">
        <f>(T43*U43)*(G27*H27+I27*J27+K27*L27+M27*N27+G42*H42+I42*J42+K42*L42+M42*N42+G43*H43+I43*J43+K43*L43+M43*N43)</f>
        <v>6240.4705915369996</v>
      </c>
      <c r="W43" s="89">
        <f t="shared" si="3"/>
        <v>0.63642034347147236</v>
      </c>
      <c r="X43" s="89">
        <f t="shared" si="4"/>
        <v>0.54732149538546626</v>
      </c>
      <c r="Y43" s="43">
        <v>1.2</v>
      </c>
      <c r="Z43" s="43">
        <v>0.65</v>
      </c>
      <c r="AA43" s="64">
        <f>(Y43*Z43)*(G27*H27+I27*J27+K27*L27+M27*N27+G42*H42+I42*J42+K42*L42+M42*N42+G43*H43+I43*J43+K43*L43+M43*N43)</f>
        <v>10697.949585492001</v>
      </c>
      <c r="AB43" s="93">
        <f>AA43/$P$1</f>
        <v>1.0910063030939527</v>
      </c>
      <c r="AC43" s="89">
        <f t="shared" si="5"/>
        <v>0.93826542066079932</v>
      </c>
      <c r="AD43" s="28">
        <v>2.6</v>
      </c>
      <c r="AE43" s="43">
        <v>0.22</v>
      </c>
      <c r="AF43" s="64">
        <f>(AD43*AE43)*(G27*H27+I27*J27+K27*L27+M27*N27+G42*H42+I42*J42+K42*L42+M42*N42+G43*H43+I43*J43+K43*L43+M43*N43)</f>
        <v>7845.1630293608005</v>
      </c>
      <c r="AG43" s="89">
        <f t="shared" si="6"/>
        <v>0.80007128893556534</v>
      </c>
      <c r="AH43" s="89">
        <f t="shared" si="7"/>
        <v>0.68806130848458613</v>
      </c>
    </row>
    <row r="44" spans="1:34" x14ac:dyDescent="0.4">
      <c r="A44" s="181"/>
      <c r="B44" s="190"/>
      <c r="C44" s="171"/>
      <c r="D44" s="170" t="s">
        <v>137</v>
      </c>
      <c r="E44" s="81" t="s">
        <v>146</v>
      </c>
      <c r="F44" s="81">
        <v>30</v>
      </c>
      <c r="G44" s="73">
        <v>0</v>
      </c>
      <c r="H44" s="74">
        <v>6.0583</v>
      </c>
      <c r="I44" s="73">
        <v>1140.48</v>
      </c>
      <c r="J44" s="74">
        <v>7.3691800000000001</v>
      </c>
      <c r="K44" s="73">
        <v>0</v>
      </c>
      <c r="L44" s="74">
        <v>6.8888299999999996</v>
      </c>
      <c r="M44" s="73">
        <v>0</v>
      </c>
      <c r="N44" s="74">
        <v>6.7215100000000003</v>
      </c>
      <c r="O44" s="73">
        <v>0.7</v>
      </c>
      <c r="P44" s="73">
        <v>0.6</v>
      </c>
      <c r="Q44" s="82" t="s">
        <v>76</v>
      </c>
      <c r="R44" s="90" t="s">
        <v>76</v>
      </c>
      <c r="S44" s="90" t="s">
        <v>76</v>
      </c>
      <c r="T44" s="73">
        <v>0.7</v>
      </c>
      <c r="U44" s="73">
        <v>0.65</v>
      </c>
      <c r="V44" s="82" t="s">
        <v>76</v>
      </c>
      <c r="W44" s="90" t="s">
        <v>76</v>
      </c>
      <c r="X44" s="90" t="s">
        <v>76</v>
      </c>
      <c r="Y44" s="73">
        <v>1.2</v>
      </c>
      <c r="Z44" s="73">
        <v>0.65</v>
      </c>
      <c r="AA44" s="82" t="s">
        <v>76</v>
      </c>
      <c r="AB44" s="90" t="s">
        <v>76</v>
      </c>
      <c r="AC44" s="90" t="s">
        <v>76</v>
      </c>
      <c r="AD44" s="73">
        <v>2.6</v>
      </c>
      <c r="AE44" s="73">
        <v>0.22</v>
      </c>
      <c r="AF44" s="82" t="s">
        <v>76</v>
      </c>
      <c r="AG44" s="90" t="s">
        <v>76</v>
      </c>
      <c r="AH44" s="90" t="s">
        <v>76</v>
      </c>
    </row>
    <row r="45" spans="1:34" x14ac:dyDescent="0.4">
      <c r="A45" s="181"/>
      <c r="B45" s="190"/>
      <c r="C45" s="171"/>
      <c r="D45" s="170"/>
      <c r="E45" s="81" t="s">
        <v>151</v>
      </c>
      <c r="F45" s="81">
        <v>0</v>
      </c>
      <c r="G45" s="73">
        <v>0</v>
      </c>
      <c r="H45" s="74">
        <v>7.4164399999999997</v>
      </c>
      <c r="I45" s="74">
        <v>10.5</v>
      </c>
      <c r="J45" s="74">
        <v>7.4164399999999997</v>
      </c>
      <c r="K45" s="73">
        <v>5.25</v>
      </c>
      <c r="L45" s="74">
        <v>7.4164399999999997</v>
      </c>
      <c r="M45" s="73">
        <v>5.25</v>
      </c>
      <c r="N45" s="74">
        <v>7.4164399999999997</v>
      </c>
      <c r="O45" s="76">
        <v>0.7</v>
      </c>
      <c r="P45" s="76">
        <v>0.6</v>
      </c>
      <c r="Q45" s="4">
        <f>(O45*P45)*(G27*H27+I27*J27+K27*L27+M27*N27+G44*H44+I44*J44+K44*L44+M44*N44+G45*H45+I45*J45+K45*L45+M45*N45)</f>
        <v>5763.3385094879995</v>
      </c>
      <c r="R45" s="90">
        <f>Q45/$P$1</f>
        <v>0.5877611022997109</v>
      </c>
      <c r="S45" s="90">
        <f t="shared" si="2"/>
        <v>0.50547454797775138</v>
      </c>
      <c r="T45" s="76">
        <v>0.7</v>
      </c>
      <c r="U45" s="76">
        <v>0.65</v>
      </c>
      <c r="V45" s="4">
        <f>(T45*U45)*(G27*H27+I27*J27+K27*L27+M27*N27+G44*H44+I44*J44+K44*L44+M44*N44+G45*H45+I45*J45+K45*L45+M45*N45)</f>
        <v>6243.6167186119992</v>
      </c>
      <c r="W45" s="90">
        <f t="shared" si="3"/>
        <v>0.63674119415802011</v>
      </c>
      <c r="X45" s="90">
        <f t="shared" si="4"/>
        <v>0.54759742697589731</v>
      </c>
      <c r="Y45" s="76">
        <v>1.2</v>
      </c>
      <c r="Z45" s="76">
        <v>0.65</v>
      </c>
      <c r="AA45" s="4">
        <f>(Y45*Z45)*(G27*H27+I27*J27+K27*L27+M27*N27+G44*H44+I44*J44+K44*L44+M44*N44+G45*H45+I45*J45+K45*L45+M45*N45)</f>
        <v>10703.342946192</v>
      </c>
      <c r="AB45" s="93">
        <f>AA45/$P$1</f>
        <v>1.0915563328423203</v>
      </c>
      <c r="AC45" s="90">
        <f t="shared" si="5"/>
        <v>0.93873844624439551</v>
      </c>
      <c r="AD45" s="73">
        <v>2.6</v>
      </c>
      <c r="AE45" s="76">
        <v>0.22</v>
      </c>
      <c r="AF45" s="4">
        <f>(AD45*AE45)*(G27*H27+I27*J27+K27*L27+M27*N27+G44*H44+I44*J44+K44*L44+M44*N44+G45*H45+I45*J45+K45*L45+M45*N45)</f>
        <v>7849.1181605408001</v>
      </c>
      <c r="AG45" s="90">
        <f t="shared" si="6"/>
        <v>0.8004746440843683</v>
      </c>
      <c r="AH45" s="90">
        <f t="shared" si="7"/>
        <v>0.6884081939125567</v>
      </c>
    </row>
    <row r="46" spans="1:34" x14ac:dyDescent="0.4">
      <c r="A46" s="181"/>
      <c r="B46" s="190"/>
      <c r="C46" s="171"/>
      <c r="D46" s="171" t="s">
        <v>138</v>
      </c>
      <c r="E46" s="68" t="s">
        <v>147</v>
      </c>
      <c r="F46" s="68">
        <v>30</v>
      </c>
      <c r="G46" s="28">
        <v>0</v>
      </c>
      <c r="H46" s="29">
        <v>6.0583</v>
      </c>
      <c r="I46" s="28">
        <v>1425.6</v>
      </c>
      <c r="J46" s="29">
        <v>7.3691800000000001</v>
      </c>
      <c r="K46" s="28">
        <v>0</v>
      </c>
      <c r="L46" s="29">
        <v>6.8888299999999996</v>
      </c>
      <c r="M46" s="28">
        <v>0</v>
      </c>
      <c r="N46" s="29">
        <v>6.7215100000000003</v>
      </c>
      <c r="O46" s="28">
        <v>0.7</v>
      </c>
      <c r="P46" s="28">
        <v>0.6</v>
      </c>
      <c r="Q46" s="83" t="s">
        <v>76</v>
      </c>
      <c r="R46" s="89" t="s">
        <v>76</v>
      </c>
      <c r="S46" s="89" t="s">
        <v>76</v>
      </c>
      <c r="T46" s="28">
        <v>0.7</v>
      </c>
      <c r="U46" s="28">
        <v>0.65</v>
      </c>
      <c r="V46" s="83" t="s">
        <v>76</v>
      </c>
      <c r="W46" s="89" t="s">
        <v>76</v>
      </c>
      <c r="X46" s="89" t="s">
        <v>76</v>
      </c>
      <c r="Y46" s="28">
        <v>1.2</v>
      </c>
      <c r="Z46" s="28">
        <v>0.65</v>
      </c>
      <c r="AA46" s="83" t="s">
        <v>76</v>
      </c>
      <c r="AB46" s="89" t="s">
        <v>76</v>
      </c>
      <c r="AC46" s="89" t="s">
        <v>76</v>
      </c>
      <c r="AD46" s="28">
        <v>2.6</v>
      </c>
      <c r="AE46" s="28">
        <v>0.22</v>
      </c>
      <c r="AF46" s="83" t="s">
        <v>76</v>
      </c>
      <c r="AG46" s="89" t="s">
        <v>76</v>
      </c>
      <c r="AH46" s="89" t="s">
        <v>76</v>
      </c>
    </row>
    <row r="47" spans="1:34" x14ac:dyDescent="0.4">
      <c r="A47" s="181"/>
      <c r="B47" s="190"/>
      <c r="C47" s="171"/>
      <c r="D47" s="171"/>
      <c r="E47" s="68" t="s">
        <v>149</v>
      </c>
      <c r="F47" s="68">
        <v>60</v>
      </c>
      <c r="G47" s="28">
        <v>0</v>
      </c>
      <c r="H47" s="29">
        <v>3.43526</v>
      </c>
      <c r="I47" s="29">
        <v>10.5</v>
      </c>
      <c r="J47" s="29">
        <v>5.7507299999999999</v>
      </c>
      <c r="K47" s="28">
        <v>5.25</v>
      </c>
      <c r="L47" s="29">
        <v>5.5069499999999998</v>
      </c>
      <c r="M47" s="28">
        <v>5.25</v>
      </c>
      <c r="N47" s="29">
        <v>5.2976400000000003</v>
      </c>
      <c r="O47" s="43">
        <v>0.7</v>
      </c>
      <c r="P47" s="43">
        <v>0.6</v>
      </c>
      <c r="Q47" s="78">
        <f>(O47*P47)*(G27*H27+I27*J27+K27*L27+M27*N27+G46*H46+I46*J46+K46*L46+M46*N46+G47*H47+I47*J47+K47*L47+M47*N47)</f>
        <v>6629.5726016099998</v>
      </c>
      <c r="R47" s="89">
        <f>Q47/$P$1</f>
        <v>0.67610203594381968</v>
      </c>
      <c r="S47" s="89">
        <f t="shared" si="2"/>
        <v>0.58144775091168488</v>
      </c>
      <c r="T47" s="43">
        <v>0.7</v>
      </c>
      <c r="U47" s="43">
        <v>0.65</v>
      </c>
      <c r="V47" s="64">
        <f>(T47*U47)*(G27*H27+I27*J27+K27*L27+M27*N27+G46*H46+I46*J46+K46*L46+M46*N46+G47*H47+I47*J47+K47*L47+M47*N47)</f>
        <v>7182.0369850774996</v>
      </c>
      <c r="W47" s="89">
        <f t="shared" si="3"/>
        <v>0.73244387227247132</v>
      </c>
      <c r="X47" s="89">
        <f t="shared" si="4"/>
        <v>0.62990173015432538</v>
      </c>
      <c r="Y47" s="43">
        <v>1.2</v>
      </c>
      <c r="Z47" s="43">
        <v>0.65</v>
      </c>
      <c r="AA47" s="64">
        <f>(Y47*Z47)*(G27*H27+I27*J27+K27*L27+M27*N27+G46*H46+I46*J46+K46*L46+M46*N46+G47*H47+I47*J47+K47*L47+M47*N47)</f>
        <v>12312.063402989999</v>
      </c>
      <c r="AB47" s="93">
        <f>AA47/$P$1</f>
        <v>1.2556180667528081</v>
      </c>
      <c r="AC47" s="93">
        <f t="shared" si="5"/>
        <v>1.079831537407415</v>
      </c>
      <c r="AD47" s="28">
        <v>2.6</v>
      </c>
      <c r="AE47" s="43">
        <v>0.22</v>
      </c>
      <c r="AF47" s="64">
        <f>(AD47*AE47)*(G27*H27+I27*J27+K27*L27+M27*N27+G46*H46+I46*J46+K46*L46+M46*N46+G47*H47+I47*J47+K47*L47+M47*N47)</f>
        <v>9028.8464955260006</v>
      </c>
      <c r="AG47" s="89">
        <f t="shared" si="6"/>
        <v>0.92078658228539267</v>
      </c>
      <c r="AH47" s="89">
        <f t="shared" si="7"/>
        <v>0.79187646076543772</v>
      </c>
    </row>
    <row r="48" spans="1:34" x14ac:dyDescent="0.4">
      <c r="A48" s="181"/>
      <c r="B48" s="190"/>
      <c r="C48" s="171"/>
      <c r="D48" s="170" t="s">
        <v>139</v>
      </c>
      <c r="E48" s="81" t="s">
        <v>147</v>
      </c>
      <c r="F48" s="81">
        <v>30</v>
      </c>
      <c r="G48" s="73">
        <v>0</v>
      </c>
      <c r="H48" s="74">
        <v>6.0583</v>
      </c>
      <c r="I48" s="73">
        <v>1425.6</v>
      </c>
      <c r="J48" s="74">
        <v>7.3691800000000001</v>
      </c>
      <c r="K48" s="73">
        <v>0</v>
      </c>
      <c r="L48" s="74">
        <v>6.8888299999999996</v>
      </c>
      <c r="M48" s="73">
        <v>0</v>
      </c>
      <c r="N48" s="74">
        <v>6.7215100000000003</v>
      </c>
      <c r="O48" s="73">
        <v>0.7</v>
      </c>
      <c r="P48" s="73">
        <v>0.6</v>
      </c>
      <c r="Q48" s="82" t="s">
        <v>76</v>
      </c>
      <c r="R48" s="90" t="s">
        <v>76</v>
      </c>
      <c r="S48" s="90" t="s">
        <v>76</v>
      </c>
      <c r="T48" s="73">
        <v>0.7</v>
      </c>
      <c r="U48" s="73">
        <v>0.65</v>
      </c>
      <c r="V48" s="82" t="s">
        <v>76</v>
      </c>
      <c r="W48" s="90" t="s">
        <v>76</v>
      </c>
      <c r="X48" s="90" t="s">
        <v>76</v>
      </c>
      <c r="Y48" s="73">
        <v>1.2</v>
      </c>
      <c r="Z48" s="73">
        <v>0.65</v>
      </c>
      <c r="AA48" s="82" t="s">
        <v>76</v>
      </c>
      <c r="AB48" s="90" t="s">
        <v>76</v>
      </c>
      <c r="AC48" s="90" t="s">
        <v>76</v>
      </c>
      <c r="AD48" s="73">
        <v>2.6</v>
      </c>
      <c r="AE48" s="73">
        <v>0.22</v>
      </c>
      <c r="AF48" s="84" t="s">
        <v>76</v>
      </c>
      <c r="AG48" s="90" t="s">
        <v>76</v>
      </c>
      <c r="AH48" s="90" t="s">
        <v>76</v>
      </c>
    </row>
    <row r="49" spans="1:34" x14ac:dyDescent="0.4">
      <c r="A49" s="181"/>
      <c r="B49" s="190"/>
      <c r="C49" s="171"/>
      <c r="D49" s="170"/>
      <c r="E49" s="81" t="s">
        <v>150</v>
      </c>
      <c r="F49" s="81">
        <v>30</v>
      </c>
      <c r="G49" s="73">
        <v>0</v>
      </c>
      <c r="H49" s="74">
        <v>6.0583</v>
      </c>
      <c r="I49" s="74">
        <v>10.5</v>
      </c>
      <c r="J49" s="74">
        <v>7.3691800000000001</v>
      </c>
      <c r="K49" s="73">
        <v>5.25</v>
      </c>
      <c r="L49" s="74">
        <v>6.8888299999999996</v>
      </c>
      <c r="M49" s="73">
        <v>5.25</v>
      </c>
      <c r="N49" s="74">
        <v>6.7215100000000003</v>
      </c>
      <c r="O49" s="76">
        <v>0.7</v>
      </c>
      <c r="P49" s="76">
        <v>0.6</v>
      </c>
      <c r="Q49" s="4">
        <f>(O49*P49)*(G27*H27+I27*J27+K27*L27+M27*N27+G48*H48+I48*J48+K48*L48+M48*N48+G49*H49+I49*J49+K49*L49+M49*N49)</f>
        <v>6642.8966448599995</v>
      </c>
      <c r="R49" s="90">
        <f>Q49/$P$1</f>
        <v>0.67746085849689663</v>
      </c>
      <c r="S49" s="90">
        <f t="shared" si="2"/>
        <v>0.58261633830733106</v>
      </c>
      <c r="T49" s="76">
        <v>0.7</v>
      </c>
      <c r="U49" s="76">
        <v>0.65</v>
      </c>
      <c r="V49" s="4">
        <f>(T49*U49)*(G27*H27+I27*J27+K27*L27+M27*N27+G48*H48+I48*J48+K48*L48+M48*N48+G49*H49+I49*J49+K49*L49+M49*N49)</f>
        <v>7196.4713652649989</v>
      </c>
      <c r="W49" s="90">
        <f t="shared" si="3"/>
        <v>0.73391593003830458</v>
      </c>
      <c r="X49" s="90">
        <f t="shared" si="4"/>
        <v>0.63116769983294196</v>
      </c>
      <c r="Y49" s="76">
        <v>1.2</v>
      </c>
      <c r="Z49" s="76">
        <v>0.65</v>
      </c>
      <c r="AA49" s="4">
        <f>(Y49*Z49)*(G27*H27+I27*J27+K27*L27+M27*N27+G48*H48+I48*J48+K48*L48+M48*N48+G49*H49+I49*J49+K49*L49+M49*N49)</f>
        <v>12336.80805474</v>
      </c>
      <c r="AB49" s="93">
        <f>AA49/$P$1</f>
        <v>1.2581415943513796</v>
      </c>
      <c r="AC49" s="93">
        <f t="shared" si="5"/>
        <v>1.0820017711421865</v>
      </c>
      <c r="AD49" s="73">
        <v>2.6</v>
      </c>
      <c r="AE49" s="76">
        <v>0.22</v>
      </c>
      <c r="AF49" s="4">
        <f>(AD49*AE49)*(G27*H27+I27*J27+K27*L27+M27*N27+G48*H48+I48*J48+K48*L48+M48*N48+G49*H49+I49*J49+K49*L49+M49*N49)</f>
        <v>9046.992573476</v>
      </c>
      <c r="AG49" s="90">
        <f t="shared" si="6"/>
        <v>0.92263716919101169</v>
      </c>
      <c r="AH49" s="90">
        <f t="shared" si="7"/>
        <v>0.79346796550427001</v>
      </c>
    </row>
    <row r="50" spans="1:34" x14ac:dyDescent="0.4">
      <c r="A50" s="181"/>
      <c r="B50" s="190"/>
      <c r="C50" s="171"/>
      <c r="D50" s="171" t="s">
        <v>140</v>
      </c>
      <c r="E50" s="68" t="s">
        <v>147</v>
      </c>
      <c r="F50" s="68">
        <v>30</v>
      </c>
      <c r="G50" s="28">
        <v>0</v>
      </c>
      <c r="H50" s="29">
        <v>6.0583</v>
      </c>
      <c r="I50" s="28">
        <v>1425.6</v>
      </c>
      <c r="J50" s="29">
        <v>7.3691800000000001</v>
      </c>
      <c r="K50" s="28">
        <v>0</v>
      </c>
      <c r="L50" s="29">
        <v>6.8888299999999996</v>
      </c>
      <c r="M50" s="28">
        <v>0</v>
      </c>
      <c r="N50" s="29">
        <v>6.7215100000000003</v>
      </c>
      <c r="O50" s="28">
        <v>0.7</v>
      </c>
      <c r="P50" s="28">
        <v>0.6</v>
      </c>
      <c r="Q50" s="83" t="s">
        <v>76</v>
      </c>
      <c r="R50" s="89" t="s">
        <v>76</v>
      </c>
      <c r="S50" s="89" t="s">
        <v>76</v>
      </c>
      <c r="T50" s="28">
        <v>0.7</v>
      </c>
      <c r="U50" s="28">
        <v>0.65</v>
      </c>
      <c r="V50" s="83" t="s">
        <v>76</v>
      </c>
      <c r="W50" s="89" t="s">
        <v>76</v>
      </c>
      <c r="X50" s="89" t="s">
        <v>76</v>
      </c>
      <c r="Y50" s="28">
        <v>1.2</v>
      </c>
      <c r="Z50" s="28">
        <v>0.65</v>
      </c>
      <c r="AA50" s="83" t="s">
        <v>76</v>
      </c>
      <c r="AB50" s="89" t="s">
        <v>76</v>
      </c>
      <c r="AC50" s="89" t="s">
        <v>76</v>
      </c>
      <c r="AD50" s="28">
        <v>2.6</v>
      </c>
      <c r="AE50" s="28">
        <v>0.22</v>
      </c>
      <c r="AF50" s="83" t="s">
        <v>76</v>
      </c>
      <c r="AG50" s="89" t="s">
        <v>76</v>
      </c>
      <c r="AH50" s="89" t="s">
        <v>76</v>
      </c>
    </row>
    <row r="51" spans="1:34" x14ac:dyDescent="0.4">
      <c r="A51" s="181"/>
      <c r="B51" s="190"/>
      <c r="C51" s="171"/>
      <c r="D51" s="171"/>
      <c r="E51" s="68" t="s">
        <v>151</v>
      </c>
      <c r="F51" s="68">
        <v>0</v>
      </c>
      <c r="G51" s="28">
        <v>0</v>
      </c>
      <c r="H51" s="29">
        <v>7.4164399999999997</v>
      </c>
      <c r="I51" s="29">
        <v>10.5</v>
      </c>
      <c r="J51" s="29">
        <v>7.4164399999999997</v>
      </c>
      <c r="K51" s="28">
        <v>5.25</v>
      </c>
      <c r="L51" s="29">
        <v>7.4164399999999997</v>
      </c>
      <c r="M51" s="28">
        <v>5.25</v>
      </c>
      <c r="N51" s="29">
        <v>7.4164399999999997</v>
      </c>
      <c r="O51" s="43">
        <v>0.7</v>
      </c>
      <c r="P51" s="43">
        <v>0.6</v>
      </c>
      <c r="Q51" s="64">
        <f>(O51*P51)*(G27*H27+I27*J27+K27*L27+M27*N27+G50*H50+I50*J50+K50*L50+M50*N50+G51*H51+I51*J51+K51*L51+M51*N51)</f>
        <v>6645.8007621599991</v>
      </c>
      <c r="R51" s="89">
        <f>Q51/$P$1</f>
        <v>0.67775702836140228</v>
      </c>
      <c r="S51" s="89">
        <f t="shared" si="2"/>
        <v>0.58287104439080595</v>
      </c>
      <c r="T51" s="43">
        <v>0.7</v>
      </c>
      <c r="U51" s="43">
        <v>0.65</v>
      </c>
      <c r="V51" s="64">
        <f>(T51*U51)*(G27*H27+I27*J27+K27*L27+M27*N27+G50*H50+I50*J50+K50*L50+M50*N50+G51*H51+I51*J51+K51*L51+M51*N51)</f>
        <v>7199.6174923399985</v>
      </c>
      <c r="W51" s="89">
        <f t="shared" si="3"/>
        <v>0.73423678072485243</v>
      </c>
      <c r="X51" s="89">
        <f t="shared" si="4"/>
        <v>0.63144363142337312</v>
      </c>
      <c r="Y51" s="43">
        <v>1.2</v>
      </c>
      <c r="Z51" s="43">
        <v>0.65</v>
      </c>
      <c r="AA51" s="64">
        <f>(Y51*Z51)*(G27*H27+I27*J27+K27*L27+M27*N27+G50*H50+I50*J50+K50*L50+M50*N50+G51*H51+I51*J51+K51*L51+M51*N51)</f>
        <v>12342.201415439999</v>
      </c>
      <c r="AB51" s="93">
        <f>AA51/$P$1</f>
        <v>1.2586916240997472</v>
      </c>
      <c r="AC51" s="93">
        <f t="shared" si="5"/>
        <v>1.0824747967257826</v>
      </c>
      <c r="AD51" s="28">
        <v>2.6</v>
      </c>
      <c r="AE51" s="43">
        <v>0.22</v>
      </c>
      <c r="AF51" s="64">
        <f>(AD51*AE51)*(G27*H27+I27*J27+K27*L27+M27*N27+G50*H50+I50*J50+K50*L50+M50*N50+G51*H51+I51*J51+K51*L51+M51*N51)</f>
        <v>9050.9477046560005</v>
      </c>
      <c r="AG51" s="89">
        <f t="shared" si="6"/>
        <v>0.92304052433981476</v>
      </c>
      <c r="AH51" s="89">
        <f t="shared" si="7"/>
        <v>0.79381485093224069</v>
      </c>
    </row>
    <row r="52" spans="1:34" x14ac:dyDescent="0.4">
      <c r="A52" s="181"/>
      <c r="B52" s="190"/>
      <c r="C52" s="171"/>
      <c r="D52" s="170" t="s">
        <v>141</v>
      </c>
      <c r="E52" s="81" t="s">
        <v>148</v>
      </c>
      <c r="F52" s="81">
        <v>30</v>
      </c>
      <c r="G52" s="73">
        <v>0</v>
      </c>
      <c r="H52" s="74">
        <v>6.0583</v>
      </c>
      <c r="I52" s="73">
        <v>1710.72</v>
      </c>
      <c r="J52" s="74">
        <v>7.3691800000000001</v>
      </c>
      <c r="K52" s="73">
        <v>0</v>
      </c>
      <c r="L52" s="74">
        <v>6.8888299999999996</v>
      </c>
      <c r="M52" s="73">
        <v>0</v>
      </c>
      <c r="N52" s="74">
        <v>6.7215100000000003</v>
      </c>
      <c r="O52" s="73">
        <v>0.7</v>
      </c>
      <c r="P52" s="73">
        <v>0.6</v>
      </c>
      <c r="Q52" s="82" t="s">
        <v>76</v>
      </c>
      <c r="R52" s="90" t="s">
        <v>76</v>
      </c>
      <c r="S52" s="90" t="s">
        <v>76</v>
      </c>
      <c r="T52" s="73">
        <v>0.7</v>
      </c>
      <c r="U52" s="73">
        <v>0.65</v>
      </c>
      <c r="V52" s="82" t="s">
        <v>76</v>
      </c>
      <c r="W52" s="90" t="s">
        <v>76</v>
      </c>
      <c r="X52" s="90" t="s">
        <v>76</v>
      </c>
      <c r="Y52" s="73">
        <v>1.2</v>
      </c>
      <c r="Z52" s="73">
        <v>0.65</v>
      </c>
      <c r="AA52" s="82" t="s">
        <v>76</v>
      </c>
      <c r="AB52" s="90" t="s">
        <v>76</v>
      </c>
      <c r="AC52" s="90" t="s">
        <v>76</v>
      </c>
      <c r="AD52" s="73">
        <v>2.6</v>
      </c>
      <c r="AE52" s="73">
        <v>0.22</v>
      </c>
      <c r="AF52" s="82" t="s">
        <v>76</v>
      </c>
      <c r="AG52" s="90" t="s">
        <v>76</v>
      </c>
      <c r="AH52" s="90" t="s">
        <v>76</v>
      </c>
    </row>
    <row r="53" spans="1:34" x14ac:dyDescent="0.4">
      <c r="A53" s="181"/>
      <c r="B53" s="190"/>
      <c r="C53" s="171"/>
      <c r="D53" s="170"/>
      <c r="E53" s="81" t="s">
        <v>149</v>
      </c>
      <c r="F53" s="81">
        <v>60</v>
      </c>
      <c r="G53" s="73">
        <v>0</v>
      </c>
      <c r="H53" s="74">
        <v>3.43526</v>
      </c>
      <c r="I53" s="74">
        <v>10.5</v>
      </c>
      <c r="J53" s="74">
        <v>5.7507299999999999</v>
      </c>
      <c r="K53" s="73">
        <v>5.25</v>
      </c>
      <c r="L53" s="74">
        <v>5.5069499999999998</v>
      </c>
      <c r="M53" s="73">
        <v>5.25</v>
      </c>
      <c r="N53" s="74">
        <v>5.2976400000000003</v>
      </c>
      <c r="O53" s="76">
        <v>0.7</v>
      </c>
      <c r="P53" s="76">
        <v>0.6</v>
      </c>
      <c r="Q53" s="77">
        <f>(O53*P53)*(G27*H27+I27*J27+K27*L27+M27*N27+G52*H52+I52*J52+K52*L52+M52*N52+G53*H53+I53*J53+K53*L53+M53*N53)</f>
        <v>7512.0348542820011</v>
      </c>
      <c r="R53" s="90">
        <f>Q53/$P$1</f>
        <v>0.76609796200551128</v>
      </c>
      <c r="S53" s="90">
        <f t="shared" si="2"/>
        <v>0.65884424732473967</v>
      </c>
      <c r="T53" s="76">
        <v>0.7</v>
      </c>
      <c r="U53" s="76">
        <v>0.65</v>
      </c>
      <c r="V53" s="4">
        <f>(T53*U53)*(G27*H27+I27*J27+K27*L27+M27*N27+G52*H52+I52*J52+K52*L52+M52*N52+G53*H53+I53*J53+K53*L53+M53*N53)</f>
        <v>8138.0377588055007</v>
      </c>
      <c r="W53" s="90">
        <f t="shared" si="3"/>
        <v>0.82993945883930387</v>
      </c>
      <c r="X53" s="90">
        <f t="shared" si="4"/>
        <v>0.7137479346018013</v>
      </c>
      <c r="Y53" s="76">
        <v>1.2</v>
      </c>
      <c r="Z53" s="76">
        <v>0.65</v>
      </c>
      <c r="AA53" s="4">
        <f>(Y53*Z53)*(G27*H27+I27*J27+K27*L27+M27*N27+G52*H52+I52*J52+K52*L52+M52*N52+G53*H53+I53*J53+K53*L53+M53*N53)</f>
        <v>13950.921872238005</v>
      </c>
      <c r="AB53" s="93">
        <f>AA53/$P$1</f>
        <v>1.4227533580102354</v>
      </c>
      <c r="AC53" s="93">
        <f t="shared" si="5"/>
        <v>1.2235678878888023</v>
      </c>
      <c r="AD53" s="73">
        <v>2.6</v>
      </c>
      <c r="AE53" s="76">
        <v>0.22</v>
      </c>
      <c r="AF53" s="4">
        <f>(AD53*AE53)*(G27*H27+I27*J27+K27*L27+M27*N27+G52*H52+I52*J52+K52*L52+M52*N52+G53*H53+I53*J53+K53*L53+M53*N53)</f>
        <v>10230.676039641203</v>
      </c>
      <c r="AG53" s="93">
        <f t="shared" si="6"/>
        <v>1.0433524625408392</v>
      </c>
      <c r="AH53" s="90">
        <f t="shared" si="7"/>
        <v>0.89728311778512171</v>
      </c>
    </row>
    <row r="54" spans="1:34" x14ac:dyDescent="0.4">
      <c r="A54" s="181"/>
      <c r="B54" s="190"/>
      <c r="C54" s="171"/>
      <c r="D54" s="171" t="s">
        <v>142</v>
      </c>
      <c r="E54" s="68" t="s">
        <v>148</v>
      </c>
      <c r="F54" s="68">
        <v>30</v>
      </c>
      <c r="G54" s="28">
        <v>0</v>
      </c>
      <c r="H54" s="29">
        <v>6.0583</v>
      </c>
      <c r="I54" s="28">
        <v>1710.72</v>
      </c>
      <c r="J54" s="29">
        <v>7.3691800000000001</v>
      </c>
      <c r="K54" s="28">
        <v>0</v>
      </c>
      <c r="L54" s="29">
        <v>6.8888299999999996</v>
      </c>
      <c r="M54" s="28">
        <v>0</v>
      </c>
      <c r="N54" s="29">
        <v>6.7215100000000003</v>
      </c>
      <c r="O54" s="28">
        <v>0.7</v>
      </c>
      <c r="P54" s="28">
        <v>0.6</v>
      </c>
      <c r="Q54" s="83" t="s">
        <v>76</v>
      </c>
      <c r="R54" s="89" t="s">
        <v>76</v>
      </c>
      <c r="S54" s="89" t="s">
        <v>76</v>
      </c>
      <c r="T54" s="28">
        <v>0.7</v>
      </c>
      <c r="U54" s="28">
        <v>0.65</v>
      </c>
      <c r="V54" s="83" t="s">
        <v>76</v>
      </c>
      <c r="W54" s="89" t="s">
        <v>76</v>
      </c>
      <c r="X54" s="89" t="s">
        <v>76</v>
      </c>
      <c r="Y54" s="28">
        <v>1.2</v>
      </c>
      <c r="Z54" s="28">
        <v>0.65</v>
      </c>
      <c r="AA54" s="83" t="s">
        <v>76</v>
      </c>
      <c r="AB54" s="89" t="s">
        <v>76</v>
      </c>
      <c r="AC54" s="89" t="s">
        <v>76</v>
      </c>
      <c r="AD54" s="28">
        <v>2.6</v>
      </c>
      <c r="AE54" s="28">
        <v>0.22</v>
      </c>
      <c r="AF54" s="83" t="s">
        <v>76</v>
      </c>
      <c r="AG54" s="89" t="s">
        <v>76</v>
      </c>
      <c r="AH54" s="89" t="s">
        <v>76</v>
      </c>
    </row>
    <row r="55" spans="1:34" x14ac:dyDescent="0.4">
      <c r="A55" s="181"/>
      <c r="B55" s="190"/>
      <c r="C55" s="171"/>
      <c r="D55" s="171"/>
      <c r="E55" s="68" t="s">
        <v>150</v>
      </c>
      <c r="F55" s="68">
        <v>30</v>
      </c>
      <c r="G55" s="28">
        <v>0</v>
      </c>
      <c r="H55" s="29">
        <v>6.0583</v>
      </c>
      <c r="I55" s="29">
        <v>10.5</v>
      </c>
      <c r="J55" s="29">
        <v>7.3691800000000001</v>
      </c>
      <c r="K55" s="28">
        <v>5.25</v>
      </c>
      <c r="L55" s="29">
        <v>6.8888299999999996</v>
      </c>
      <c r="M55" s="28">
        <v>5.25</v>
      </c>
      <c r="N55" s="29">
        <v>6.7215100000000003</v>
      </c>
      <c r="O55" s="43">
        <v>0.7</v>
      </c>
      <c r="P55" s="43">
        <v>0.6</v>
      </c>
      <c r="Q55" s="64">
        <f>(O55*P55)*(G27*H27+I27*J27+K27*L27+M27*N27+G54*H54+I54*J54+K54*L54+M54*N54+G55*H55+I55*J55+K55*L55+M55*N55)</f>
        <v>7525.3588975320008</v>
      </c>
      <c r="R55" s="89">
        <f>Q55/$P$1</f>
        <v>0.76745678455858812</v>
      </c>
      <c r="S55" s="89">
        <f t="shared" si="2"/>
        <v>0.66001283472038574</v>
      </c>
      <c r="T55" s="43">
        <v>0.7</v>
      </c>
      <c r="U55" s="43">
        <v>0.65</v>
      </c>
      <c r="V55" s="64">
        <f>(T55*U55)*(G27*H27+I27*J27+K27*L27+M27*N27+G54*H54+I54*J54+K54*L54+M54*N54+G55*H55+I55*J55+K55*L55+M55*N55)</f>
        <v>8152.472138993</v>
      </c>
      <c r="W55" s="89">
        <f t="shared" si="3"/>
        <v>0.83141151660513712</v>
      </c>
      <c r="X55" s="89">
        <f t="shared" si="4"/>
        <v>0.71501390428041789</v>
      </c>
      <c r="Y55" s="43">
        <v>1.2</v>
      </c>
      <c r="Z55" s="43">
        <v>0.65</v>
      </c>
      <c r="AA55" s="64">
        <f>(Y55*Z55)*(G27*H27+I27*J27+K27*L27+M27*N27+G54*H54+I54*J54+K54*L54+M54*N54+G55*H55+I55*J55+K55*L55+M55*N55)</f>
        <v>13975.666523988002</v>
      </c>
      <c r="AB55" s="93">
        <f>AA55/$P$1</f>
        <v>1.4252768856088067</v>
      </c>
      <c r="AC55" s="93">
        <f t="shared" si="5"/>
        <v>1.2257381216235737</v>
      </c>
      <c r="AD55" s="28">
        <v>2.6</v>
      </c>
      <c r="AE55" s="43">
        <v>0.22</v>
      </c>
      <c r="AF55" s="64">
        <f>(AD55*AE55)*(G27*H27+I27*J27+K27*L27+M27*N27+G54*H54+I54*J54+K54*L54+M54*N54+G55*H55+I55*J55+K55*L55+M55*N55)</f>
        <v>10248.822117591202</v>
      </c>
      <c r="AG55" s="93">
        <f t="shared" si="6"/>
        <v>1.0452030494464584</v>
      </c>
      <c r="AH55" s="89">
        <f t="shared" si="7"/>
        <v>0.89887462252395423</v>
      </c>
    </row>
    <row r="56" spans="1:34" x14ac:dyDescent="0.4">
      <c r="A56" s="181"/>
      <c r="B56" s="190"/>
      <c r="C56" s="171"/>
      <c r="D56" s="170" t="s">
        <v>143</v>
      </c>
      <c r="E56" s="81" t="s">
        <v>148</v>
      </c>
      <c r="F56" s="81">
        <v>30</v>
      </c>
      <c r="G56" s="73">
        <v>0</v>
      </c>
      <c r="H56" s="74">
        <v>6.0583</v>
      </c>
      <c r="I56" s="73">
        <v>1710.72</v>
      </c>
      <c r="J56" s="74">
        <v>7.3691800000000001</v>
      </c>
      <c r="K56" s="73">
        <v>0</v>
      </c>
      <c r="L56" s="74">
        <v>6.8888299999999996</v>
      </c>
      <c r="M56" s="73">
        <v>0</v>
      </c>
      <c r="N56" s="74">
        <v>6.7215100000000003</v>
      </c>
      <c r="O56" s="73">
        <v>0.7</v>
      </c>
      <c r="P56" s="73">
        <v>0.6</v>
      </c>
      <c r="Q56" s="82" t="s">
        <v>76</v>
      </c>
      <c r="R56" s="90" t="s">
        <v>76</v>
      </c>
      <c r="S56" s="90" t="s">
        <v>76</v>
      </c>
      <c r="T56" s="73">
        <v>0.7</v>
      </c>
      <c r="U56" s="73">
        <v>0.65</v>
      </c>
      <c r="V56" s="82" t="s">
        <v>76</v>
      </c>
      <c r="W56" s="90" t="s">
        <v>76</v>
      </c>
      <c r="X56" s="90" t="s">
        <v>76</v>
      </c>
      <c r="Y56" s="73">
        <v>1.2</v>
      </c>
      <c r="Z56" s="73">
        <v>0.65</v>
      </c>
      <c r="AA56" s="82" t="s">
        <v>76</v>
      </c>
      <c r="AB56" s="90" t="s">
        <v>76</v>
      </c>
      <c r="AC56" s="90" t="s">
        <v>76</v>
      </c>
      <c r="AD56" s="73">
        <v>2.6</v>
      </c>
      <c r="AE56" s="73">
        <v>0.22</v>
      </c>
      <c r="AF56" s="82" t="s">
        <v>76</v>
      </c>
      <c r="AG56" s="90" t="s">
        <v>76</v>
      </c>
      <c r="AH56" s="90" t="s">
        <v>76</v>
      </c>
    </row>
    <row r="57" spans="1:34" x14ac:dyDescent="0.4">
      <c r="A57" s="181"/>
      <c r="B57" s="191"/>
      <c r="C57" s="171"/>
      <c r="D57" s="170"/>
      <c r="E57" s="81" t="s">
        <v>152</v>
      </c>
      <c r="F57" s="81">
        <v>0</v>
      </c>
      <c r="G57" s="73">
        <v>0</v>
      </c>
      <c r="H57" s="74">
        <v>7.4164399999999997</v>
      </c>
      <c r="I57" s="74">
        <v>10.5</v>
      </c>
      <c r="J57" s="74">
        <v>7.4164399999999997</v>
      </c>
      <c r="K57" s="73">
        <v>5.25</v>
      </c>
      <c r="L57" s="74">
        <v>7.4164399999999997</v>
      </c>
      <c r="M57" s="73">
        <v>5.25</v>
      </c>
      <c r="N57" s="74">
        <v>7.4164399999999997</v>
      </c>
      <c r="O57" s="76">
        <v>0.7</v>
      </c>
      <c r="P57" s="76">
        <v>0.6</v>
      </c>
      <c r="Q57" s="4">
        <f>(O57*P57)*(G27*H27+I27*J27+K27*L27+M27*N27+G56*H56+I56*J56+K56*L56+M56*N56+G57*H57+I57*J57+K57*L57+M57*N57)</f>
        <v>7528.2630148320004</v>
      </c>
      <c r="R57" s="90">
        <f>Q57/$P$1</f>
        <v>0.76775295442309388</v>
      </c>
      <c r="S57" s="90">
        <f t="shared" si="2"/>
        <v>0.66026754080386074</v>
      </c>
      <c r="T57" s="76">
        <v>0.7</v>
      </c>
      <c r="U57" s="76">
        <v>0.65</v>
      </c>
      <c r="V57" s="4">
        <f>(T57*U57)*(G27*H27+I27*J27+K27*L27+M27*N27+G56*H56+I56*J56+K56*L56+M56*N56+G57*H57+I57*J57+K57*L57+M57*N57)</f>
        <v>8155.6182660679997</v>
      </c>
      <c r="W57" s="90">
        <f t="shared" si="3"/>
        <v>0.83173236729168487</v>
      </c>
      <c r="X57" s="90">
        <f t="shared" si="4"/>
        <v>0.71528983587084893</v>
      </c>
      <c r="Y57" s="76">
        <v>1.2</v>
      </c>
      <c r="Z57" s="76">
        <v>0.65</v>
      </c>
      <c r="AA57" s="4">
        <f>(Y57*Z57)*(G27*H27+I27*J27+K27*L27+M27*N27+G56*H56+I56*J56+K56*L56+M56*N56+G57*H57+I57*J57+K57*L57+M57*N57)</f>
        <v>13981.059884688002</v>
      </c>
      <c r="AB57" s="93">
        <f>AA57/$P$1</f>
        <v>1.4258269153571743</v>
      </c>
      <c r="AC57" s="93">
        <f t="shared" si="5"/>
        <v>1.2262111472071699</v>
      </c>
      <c r="AD57" s="73">
        <v>2.6</v>
      </c>
      <c r="AE57" s="76">
        <v>0.22</v>
      </c>
      <c r="AF57" s="4">
        <f>(AD57*AE57)*(G27*H27+I27*J27+K27*L27+M27*N27+G56*H56+I56*J56+K56*L56+M56*N56+G57*H57+I57*J57+K57*L57+M57*N57)</f>
        <v>10252.777248771201</v>
      </c>
      <c r="AG57" s="93">
        <f t="shared" si="6"/>
        <v>1.0456064045952611</v>
      </c>
      <c r="AH57" s="90">
        <f t="shared" si="7"/>
        <v>0.89922150795192457</v>
      </c>
    </row>
    <row r="58" spans="1:34" x14ac:dyDescent="0.4">
      <c r="A58" s="181"/>
      <c r="B58" s="175" t="s">
        <v>153</v>
      </c>
      <c r="C58" s="184" t="s">
        <v>32</v>
      </c>
      <c r="D58" s="178" t="s">
        <v>91</v>
      </c>
      <c r="E58" s="179"/>
      <c r="F58" s="79">
        <v>90</v>
      </c>
      <c r="G58" s="79">
        <v>0</v>
      </c>
      <c r="H58" s="94">
        <v>1.7805</v>
      </c>
      <c r="I58" s="94">
        <v>1670</v>
      </c>
      <c r="J58" s="94">
        <v>3.0910700000000002</v>
      </c>
      <c r="K58" s="79">
        <v>0</v>
      </c>
      <c r="L58" s="79">
        <v>3.90082</v>
      </c>
      <c r="M58" s="79">
        <v>0</v>
      </c>
      <c r="N58" s="94">
        <v>3.7291699999999999</v>
      </c>
      <c r="O58" s="92">
        <v>0.7</v>
      </c>
      <c r="P58" s="92">
        <v>0.6</v>
      </c>
      <c r="Q58" s="95" t="s">
        <v>76</v>
      </c>
      <c r="R58" s="96" t="s">
        <v>76</v>
      </c>
      <c r="S58" s="87" t="s">
        <v>76</v>
      </c>
      <c r="T58" s="92">
        <v>0.7</v>
      </c>
      <c r="U58" s="92">
        <v>0.65</v>
      </c>
      <c r="V58" s="95" t="s">
        <v>76</v>
      </c>
      <c r="W58" s="96" t="s">
        <v>76</v>
      </c>
      <c r="X58" s="87" t="s">
        <v>76</v>
      </c>
      <c r="Y58" s="92">
        <v>1.2</v>
      </c>
      <c r="Z58" s="92">
        <v>0.65</v>
      </c>
      <c r="AA58" s="95" t="s">
        <v>76</v>
      </c>
      <c r="AB58" s="96" t="s">
        <v>76</v>
      </c>
      <c r="AC58" s="87" t="s">
        <v>76</v>
      </c>
      <c r="AD58" s="79">
        <v>2.6</v>
      </c>
      <c r="AE58" s="92">
        <v>0.22</v>
      </c>
      <c r="AF58" s="95" t="s">
        <v>76</v>
      </c>
      <c r="AG58" s="96" t="s">
        <v>76</v>
      </c>
      <c r="AH58" s="87" t="s">
        <v>76</v>
      </c>
    </row>
    <row r="59" spans="1:34" x14ac:dyDescent="0.4">
      <c r="A59" s="181"/>
      <c r="B59" s="176"/>
      <c r="C59" s="186"/>
      <c r="D59" s="178" t="s">
        <v>122</v>
      </c>
      <c r="E59" s="179"/>
      <c r="F59" s="79">
        <v>90</v>
      </c>
      <c r="G59" s="79">
        <v>110.88</v>
      </c>
      <c r="H59" s="94">
        <v>1.7805</v>
      </c>
      <c r="I59" s="94">
        <v>63.36</v>
      </c>
      <c r="J59" s="94">
        <v>3.0910700000000002</v>
      </c>
      <c r="K59" s="79">
        <v>269.27999999999997</v>
      </c>
      <c r="L59" s="79">
        <v>3.90082</v>
      </c>
      <c r="M59" s="79">
        <v>269.27999999999997</v>
      </c>
      <c r="N59" s="94">
        <v>3.7291699999999999</v>
      </c>
      <c r="O59" s="92">
        <v>0.7</v>
      </c>
      <c r="P59" s="92">
        <v>0.6</v>
      </c>
      <c r="Q59" s="95" t="s">
        <v>76</v>
      </c>
      <c r="R59" s="96" t="s">
        <v>76</v>
      </c>
      <c r="S59" s="87" t="s">
        <v>76</v>
      </c>
      <c r="T59" s="92">
        <v>0.7</v>
      </c>
      <c r="U59" s="92">
        <v>0.65</v>
      </c>
      <c r="V59" s="95" t="s">
        <v>76</v>
      </c>
      <c r="W59" s="96" t="s">
        <v>76</v>
      </c>
      <c r="X59" s="87" t="s">
        <v>76</v>
      </c>
      <c r="Y59" s="92">
        <v>1.2</v>
      </c>
      <c r="Z59" s="92">
        <v>0.65</v>
      </c>
      <c r="AA59" s="95" t="s">
        <v>76</v>
      </c>
      <c r="AB59" s="96" t="s">
        <v>76</v>
      </c>
      <c r="AC59" s="87" t="s">
        <v>76</v>
      </c>
      <c r="AD59" s="79">
        <v>2.6</v>
      </c>
      <c r="AE59" s="92">
        <v>0.22</v>
      </c>
      <c r="AF59" s="95" t="s">
        <v>76</v>
      </c>
      <c r="AG59" s="96" t="s">
        <v>76</v>
      </c>
      <c r="AH59" s="87" t="s">
        <v>76</v>
      </c>
    </row>
    <row r="60" spans="1:34" x14ac:dyDescent="0.4">
      <c r="A60" s="181"/>
      <c r="B60" s="176"/>
      <c r="C60" s="168" t="s">
        <v>128</v>
      </c>
      <c r="D60" s="169" t="s">
        <v>129</v>
      </c>
      <c r="E60" s="100" t="s">
        <v>144</v>
      </c>
      <c r="F60" s="100">
        <v>30</v>
      </c>
      <c r="G60" s="100">
        <v>0</v>
      </c>
      <c r="H60" s="101">
        <v>6.0583</v>
      </c>
      <c r="I60" s="100">
        <v>427.68</v>
      </c>
      <c r="J60" s="101">
        <v>7.3691800000000001</v>
      </c>
      <c r="K60" s="100">
        <v>0</v>
      </c>
      <c r="L60" s="101">
        <v>6.8888299999999996</v>
      </c>
      <c r="M60" s="100">
        <v>0</v>
      </c>
      <c r="N60" s="101">
        <v>6.7215100000000003</v>
      </c>
      <c r="O60" s="100">
        <v>0.7</v>
      </c>
      <c r="P60" s="100">
        <v>0.6</v>
      </c>
      <c r="Q60" s="102" t="s">
        <v>76</v>
      </c>
      <c r="R60" s="103" t="s">
        <v>76</v>
      </c>
      <c r="S60" s="106" t="s">
        <v>76</v>
      </c>
      <c r="T60" s="100">
        <v>0.7</v>
      </c>
      <c r="U60" s="100">
        <v>0.65</v>
      </c>
      <c r="V60" s="102" t="s">
        <v>76</v>
      </c>
      <c r="W60" s="103" t="s">
        <v>76</v>
      </c>
      <c r="X60" s="106" t="s">
        <v>76</v>
      </c>
      <c r="Y60" s="100">
        <v>1.2</v>
      </c>
      <c r="Z60" s="100">
        <v>0.65</v>
      </c>
      <c r="AA60" s="102" t="s">
        <v>76</v>
      </c>
      <c r="AB60" s="103" t="s">
        <v>76</v>
      </c>
      <c r="AC60" s="106" t="s">
        <v>76</v>
      </c>
      <c r="AD60" s="100">
        <v>2.6</v>
      </c>
      <c r="AE60" s="100">
        <v>0.22</v>
      </c>
      <c r="AF60" s="102" t="s">
        <v>76</v>
      </c>
      <c r="AG60" s="103" t="s">
        <v>76</v>
      </c>
      <c r="AH60" s="106" t="s">
        <v>76</v>
      </c>
    </row>
    <row r="61" spans="1:34" x14ac:dyDescent="0.4">
      <c r="A61" s="181"/>
      <c r="B61" s="176"/>
      <c r="C61" s="168"/>
      <c r="D61" s="169"/>
      <c r="E61" s="100" t="s">
        <v>149</v>
      </c>
      <c r="F61" s="100">
        <v>60</v>
      </c>
      <c r="G61" s="100">
        <v>0</v>
      </c>
      <c r="H61" s="101">
        <v>3.43526</v>
      </c>
      <c r="I61" s="101">
        <v>10.5</v>
      </c>
      <c r="J61" s="101">
        <v>5.7507299999999999</v>
      </c>
      <c r="K61" s="100">
        <v>5.25</v>
      </c>
      <c r="L61" s="101">
        <v>5.5069499999999998</v>
      </c>
      <c r="M61" s="100">
        <v>5.25</v>
      </c>
      <c r="N61" s="101">
        <v>5.2976400000000003</v>
      </c>
      <c r="O61" s="104">
        <v>0.7</v>
      </c>
      <c r="P61" s="104">
        <v>0.6</v>
      </c>
      <c r="Q61" s="105">
        <f>(O61*P61)*(G58*H58+I58*J58+K58*L58+M58*N58+G59*H59+I59*J59+K59*L59+M59*N59+G60*H60+I60*J60+K60*L60+M60*N60+G61*H61+I61*J61+K61*L61+M61*N61)</f>
        <v>4569.062529066</v>
      </c>
      <c r="R61" s="106">
        <f>Q61/$P$1</f>
        <v>0.46596555523140903</v>
      </c>
      <c r="S61" s="106">
        <f t="shared" si="2"/>
        <v>0.40073037749901175</v>
      </c>
      <c r="T61" s="104">
        <v>0.7</v>
      </c>
      <c r="U61" s="104">
        <v>0.65</v>
      </c>
      <c r="V61" s="107">
        <f>(T61*U61)*(G58*H58+I58*J58+K58*L58+M58*N58+G59*H59+I59*J59+K59*L59+M59*N59+G60*H60+I60*J60+K60*L60+M60*N60+G61*H61+I61*J61+K61*L61+M61*N61)</f>
        <v>4949.8177398214993</v>
      </c>
      <c r="W61" s="108">
        <f t="shared" si="3"/>
        <v>0.50479601816735975</v>
      </c>
      <c r="X61" s="106">
        <f t="shared" si="4"/>
        <v>0.43412457562392937</v>
      </c>
      <c r="Y61" s="104">
        <v>1.2</v>
      </c>
      <c r="Z61" s="104">
        <v>0.65</v>
      </c>
      <c r="AA61" s="107">
        <f>(Y61*Z61)*(G58*H58+I58*J58+K58*L58+M58*N58+G59*H59+I59*J59+K59*L59+M59*N59+G60*H60+I60*J60+K60*L60+M60*N60+G61*H61+I61*J61+K61*L61+M61*N61)</f>
        <v>8485.401839694001</v>
      </c>
      <c r="AB61" s="106">
        <f>AA61/$P$1</f>
        <v>0.86536460257261694</v>
      </c>
      <c r="AC61" s="106">
        <f t="shared" si="5"/>
        <v>0.7442135582124505</v>
      </c>
      <c r="AD61" s="100">
        <v>2.6</v>
      </c>
      <c r="AE61" s="104">
        <v>0.22</v>
      </c>
      <c r="AF61" s="107">
        <f>(AD61*AE61)*(G58*H58+I58*J58+K58*L58+M58*N58+G59*H59+I59*J59+K59*L59+M59*N59+G60*H60+I60*J60+K60*L60+M60*N60+G61*H61+I61*J61+K61*L61+M61*N61)</f>
        <v>6222.6280157756009</v>
      </c>
      <c r="AG61" s="106">
        <f t="shared" si="6"/>
        <v>0.63460070855325246</v>
      </c>
      <c r="AH61" s="106">
        <f t="shared" si="7"/>
        <v>0.54575660935579706</v>
      </c>
    </row>
    <row r="62" spans="1:34" x14ac:dyDescent="0.4">
      <c r="A62" s="181"/>
      <c r="B62" s="176"/>
      <c r="C62" s="168"/>
      <c r="D62" s="168" t="s">
        <v>130</v>
      </c>
      <c r="E62" s="79" t="s">
        <v>144</v>
      </c>
      <c r="F62" s="79">
        <v>30</v>
      </c>
      <c r="G62" s="79">
        <v>0</v>
      </c>
      <c r="H62" s="94">
        <v>6.0583</v>
      </c>
      <c r="I62" s="79">
        <v>427.68</v>
      </c>
      <c r="J62" s="94">
        <v>7.3691800000000001</v>
      </c>
      <c r="K62" s="79">
        <v>0</v>
      </c>
      <c r="L62" s="94">
        <v>6.8888299999999996</v>
      </c>
      <c r="M62" s="79">
        <v>0</v>
      </c>
      <c r="N62" s="94">
        <v>6.7215100000000003</v>
      </c>
      <c r="O62" s="79">
        <v>0.7</v>
      </c>
      <c r="P62" s="79">
        <v>0.6</v>
      </c>
      <c r="Q62" s="97" t="s">
        <v>76</v>
      </c>
      <c r="R62" s="87" t="s">
        <v>76</v>
      </c>
      <c r="S62" s="87" t="s">
        <v>76</v>
      </c>
      <c r="T62" s="79">
        <v>0.7</v>
      </c>
      <c r="U62" s="79">
        <v>0.65</v>
      </c>
      <c r="V62" s="97" t="s">
        <v>76</v>
      </c>
      <c r="W62" s="98" t="s">
        <v>76</v>
      </c>
      <c r="X62" s="87" t="s">
        <v>76</v>
      </c>
      <c r="Y62" s="79">
        <v>1.2</v>
      </c>
      <c r="Z62" s="79">
        <v>0.65</v>
      </c>
      <c r="AA62" s="97" t="s">
        <v>76</v>
      </c>
      <c r="AB62" s="87" t="s">
        <v>76</v>
      </c>
      <c r="AC62" s="87" t="s">
        <v>76</v>
      </c>
      <c r="AD62" s="79">
        <v>2.6</v>
      </c>
      <c r="AE62" s="79">
        <v>0.22</v>
      </c>
      <c r="AF62" s="97" t="s">
        <v>76</v>
      </c>
      <c r="AG62" s="87" t="s">
        <v>76</v>
      </c>
      <c r="AH62" s="87" t="s">
        <v>76</v>
      </c>
    </row>
    <row r="63" spans="1:34" x14ac:dyDescent="0.4">
      <c r="A63" s="181"/>
      <c r="B63" s="176"/>
      <c r="C63" s="168"/>
      <c r="D63" s="168"/>
      <c r="E63" s="79" t="s">
        <v>150</v>
      </c>
      <c r="F63" s="79">
        <v>30</v>
      </c>
      <c r="G63" s="79">
        <v>0</v>
      </c>
      <c r="H63" s="94">
        <v>6.0583</v>
      </c>
      <c r="I63" s="94">
        <v>10.5</v>
      </c>
      <c r="J63" s="94">
        <v>7.3691800000000001</v>
      </c>
      <c r="K63" s="79">
        <v>5.25</v>
      </c>
      <c r="L63" s="94">
        <v>6.8888299999999996</v>
      </c>
      <c r="M63" s="79">
        <v>5.25</v>
      </c>
      <c r="N63" s="94">
        <v>6.7215100000000003</v>
      </c>
      <c r="O63" s="92">
        <v>0.7</v>
      </c>
      <c r="P63" s="92">
        <v>0.6</v>
      </c>
      <c r="Q63" s="67">
        <f>(O63*P63)*(G58*H58+I58*J58+K58*L58+M58*N58+G59*H59+I59*J59+K59*L59+M59*N59+G62*H62+I62*J62+K62*L62+M62*N62+G63*H63+I63*J63+K63*L63+M63*N63)</f>
        <v>4582.3865723159997</v>
      </c>
      <c r="R63" s="87">
        <f>Q63/$P$1</f>
        <v>0.46732437778448593</v>
      </c>
      <c r="S63" s="87">
        <f t="shared" si="2"/>
        <v>0.40189896489465787</v>
      </c>
      <c r="T63" s="92">
        <v>0.7</v>
      </c>
      <c r="U63" s="92">
        <v>0.65</v>
      </c>
      <c r="V63" s="67">
        <f>(T63*U63)*(G58*H58+I58*J58+K58*L58+M58*N58+G59*H59+I59*J59+K59*L59+M59*N59+G62*H62+I62*J62+K62*L62+M62*N62+G63*H63+I63*J63+K63*L63+M63*N63)</f>
        <v>4964.2521200089996</v>
      </c>
      <c r="W63" s="99">
        <f t="shared" si="3"/>
        <v>0.50626807593319312</v>
      </c>
      <c r="X63" s="87">
        <f t="shared" si="4"/>
        <v>0.43539054530254606</v>
      </c>
      <c r="Y63" s="92">
        <v>1.2</v>
      </c>
      <c r="Z63" s="92">
        <v>0.65</v>
      </c>
      <c r="AA63" s="67">
        <f>(Y63*Z63)*(G58*H58+I58*J58+K58*L58+M58*N58+G59*H59+I59*J59+K59*L59+M59*N59+G62*H62+I62*J62+K62*L62+M62*N62+G63*H63+I63*J63+K63*L63+M63*N63)</f>
        <v>8510.1464914440003</v>
      </c>
      <c r="AB63" s="87">
        <f>AA63/$P$1</f>
        <v>0.86788813017118827</v>
      </c>
      <c r="AC63" s="87">
        <f t="shared" si="5"/>
        <v>0.74638379194722193</v>
      </c>
      <c r="AD63" s="79">
        <v>2.6</v>
      </c>
      <c r="AE63" s="92">
        <v>0.22</v>
      </c>
      <c r="AF63" s="67">
        <f>(AD63*AE63)*(G58*H58+I58*J58+K58*L58+M58*N58+G59*H59+I59*J59+K59*L59+M59*N59+G62*H62+I62*J62+K62*L62+M62*N62+G63*H63+I63*J63+K63*L63+M63*N63)</f>
        <v>6240.7740937256003</v>
      </c>
      <c r="AG63" s="87">
        <f t="shared" si="6"/>
        <v>0.63645129545887147</v>
      </c>
      <c r="AH63" s="87">
        <f t="shared" si="7"/>
        <v>0.54734811409462947</v>
      </c>
    </row>
    <row r="64" spans="1:34" x14ac:dyDescent="0.4">
      <c r="A64" s="181"/>
      <c r="B64" s="176"/>
      <c r="C64" s="168"/>
      <c r="D64" s="169" t="s">
        <v>131</v>
      </c>
      <c r="E64" s="100" t="s">
        <v>144</v>
      </c>
      <c r="F64" s="100">
        <v>30</v>
      </c>
      <c r="G64" s="100">
        <v>0</v>
      </c>
      <c r="H64" s="101">
        <v>6.0583</v>
      </c>
      <c r="I64" s="100">
        <v>427.68</v>
      </c>
      <c r="J64" s="101">
        <v>7.3691800000000001</v>
      </c>
      <c r="K64" s="100">
        <v>0</v>
      </c>
      <c r="L64" s="101">
        <v>6.8888299999999996</v>
      </c>
      <c r="M64" s="100">
        <v>0</v>
      </c>
      <c r="N64" s="101">
        <v>6.7215100000000003</v>
      </c>
      <c r="O64" s="100">
        <v>0.7</v>
      </c>
      <c r="P64" s="100">
        <v>0.6</v>
      </c>
      <c r="Q64" s="102" t="s">
        <v>76</v>
      </c>
      <c r="R64" s="106" t="s">
        <v>76</v>
      </c>
      <c r="S64" s="106" t="s">
        <v>76</v>
      </c>
      <c r="T64" s="100">
        <v>0.7</v>
      </c>
      <c r="U64" s="100">
        <v>0.65</v>
      </c>
      <c r="V64" s="102" t="s">
        <v>76</v>
      </c>
      <c r="W64" s="103" t="s">
        <v>76</v>
      </c>
      <c r="X64" s="106" t="s">
        <v>76</v>
      </c>
      <c r="Y64" s="100">
        <v>1.2</v>
      </c>
      <c r="Z64" s="100">
        <v>0.65</v>
      </c>
      <c r="AA64" s="102" t="s">
        <v>76</v>
      </c>
      <c r="AB64" s="106" t="s">
        <v>76</v>
      </c>
      <c r="AC64" s="106" t="s">
        <v>76</v>
      </c>
      <c r="AD64" s="100">
        <v>2.6</v>
      </c>
      <c r="AE64" s="100">
        <v>0.22</v>
      </c>
      <c r="AF64" s="102" t="s">
        <v>76</v>
      </c>
      <c r="AG64" s="106" t="s">
        <v>76</v>
      </c>
      <c r="AH64" s="106" t="s">
        <v>76</v>
      </c>
    </row>
    <row r="65" spans="1:34" x14ac:dyDescent="0.4">
      <c r="A65" s="181"/>
      <c r="B65" s="176"/>
      <c r="C65" s="168"/>
      <c r="D65" s="169"/>
      <c r="E65" s="100" t="s">
        <v>151</v>
      </c>
      <c r="F65" s="100">
        <v>0</v>
      </c>
      <c r="G65" s="100">
        <v>0</v>
      </c>
      <c r="H65" s="101">
        <v>7.4164399999999997</v>
      </c>
      <c r="I65" s="101">
        <v>10.5</v>
      </c>
      <c r="J65" s="101">
        <v>7.4164399999999997</v>
      </c>
      <c r="K65" s="100">
        <v>5.25</v>
      </c>
      <c r="L65" s="101">
        <v>7.4164399999999997</v>
      </c>
      <c r="M65" s="100">
        <v>5.25</v>
      </c>
      <c r="N65" s="101">
        <v>7.4164399999999997</v>
      </c>
      <c r="O65" s="104">
        <v>0.7</v>
      </c>
      <c r="P65" s="104">
        <v>0.6</v>
      </c>
      <c r="Q65" s="107">
        <f>(O65*P65)*(G58*H58+I58*J58+K58*L58+M58*N58+G59*H59+I59*J59+K59*L59+M59*N59+G64*H64+I64*J64+K64*L64+M64*N64+G65*H65+I65*J65+K65*L65+M65*N65)</f>
        <v>4585.2906896159993</v>
      </c>
      <c r="R65" s="106">
        <f>Q65/$P$1</f>
        <v>0.46762054764899164</v>
      </c>
      <c r="S65" s="106">
        <f t="shared" si="2"/>
        <v>0.40215367097813282</v>
      </c>
      <c r="T65" s="104">
        <v>0.7</v>
      </c>
      <c r="U65" s="104">
        <v>0.65</v>
      </c>
      <c r="V65" s="107">
        <f>(T65*U65)*(G58*H58+I58*J58+K58*L58+M58*N58+G59*H59+I59*J59+K59*L59+M59*N59+G64*H64+I64*J64+K64*L64+M64*N64+G65*H65+I65*J65+K65*L65+M65*N65)</f>
        <v>4967.3982470839992</v>
      </c>
      <c r="W65" s="108">
        <f t="shared" si="3"/>
        <v>0.50658892661974098</v>
      </c>
      <c r="X65" s="106">
        <f t="shared" si="4"/>
        <v>0.43566647689297722</v>
      </c>
      <c r="Y65" s="104">
        <v>1.2</v>
      </c>
      <c r="Z65" s="104">
        <v>0.65</v>
      </c>
      <c r="AA65" s="107">
        <f>(Y65*Z65)*(G58*H58+I58*J58+K58*L58+M58*N58+G59*H59+I59*J59+K59*L59+M59*N59+G64*H64+I64*J64+K64*L64+M64*N64+G65*H65+I65*J65+K65*L65+M65*N65)</f>
        <v>8515.5398521440002</v>
      </c>
      <c r="AB65" s="106">
        <f>AA65/$P$1</f>
        <v>0.86843815991955609</v>
      </c>
      <c r="AC65" s="106">
        <f t="shared" si="5"/>
        <v>0.74685681753081823</v>
      </c>
      <c r="AD65" s="100">
        <v>2.6</v>
      </c>
      <c r="AE65" s="104">
        <v>0.22</v>
      </c>
      <c r="AF65" s="107">
        <f>(AD65*AE65)*(G58*H58+I58*J58+K58*L58+M58*N58+G59*H59+I59*J59+K59*L59+M59*N59+G64*H64+I64*J64+K64*L64+M64*N64+G65*H65+I65*J65+K65*L65+M65*N65)</f>
        <v>6244.7292249055999</v>
      </c>
      <c r="AG65" s="106">
        <f t="shared" si="6"/>
        <v>0.63685465060767443</v>
      </c>
      <c r="AH65" s="106">
        <f t="shared" si="7"/>
        <v>0.54769499952260003</v>
      </c>
    </row>
    <row r="66" spans="1:34" x14ac:dyDescent="0.4">
      <c r="A66" s="181"/>
      <c r="B66" s="176"/>
      <c r="C66" s="168"/>
      <c r="D66" s="168" t="s">
        <v>132</v>
      </c>
      <c r="E66" s="79" t="s">
        <v>145</v>
      </c>
      <c r="F66" s="79">
        <v>30</v>
      </c>
      <c r="G66" s="79">
        <v>0</v>
      </c>
      <c r="H66" s="94">
        <v>6.0583</v>
      </c>
      <c r="I66" s="79">
        <v>712.8</v>
      </c>
      <c r="J66" s="94">
        <v>7.3691800000000001</v>
      </c>
      <c r="K66" s="79">
        <v>0</v>
      </c>
      <c r="L66" s="94">
        <v>6.8888299999999996</v>
      </c>
      <c r="M66" s="79">
        <v>0</v>
      </c>
      <c r="N66" s="94">
        <v>6.7215100000000003</v>
      </c>
      <c r="O66" s="79">
        <v>0.7</v>
      </c>
      <c r="P66" s="79">
        <v>0.6</v>
      </c>
      <c r="Q66" s="97" t="s">
        <v>76</v>
      </c>
      <c r="R66" s="87" t="s">
        <v>76</v>
      </c>
      <c r="S66" s="87" t="s">
        <v>76</v>
      </c>
      <c r="T66" s="79">
        <v>0.7</v>
      </c>
      <c r="U66" s="79">
        <v>0.65</v>
      </c>
      <c r="V66" s="97" t="s">
        <v>76</v>
      </c>
      <c r="W66" s="98" t="s">
        <v>76</v>
      </c>
      <c r="X66" s="87" t="s">
        <v>76</v>
      </c>
      <c r="Y66" s="79">
        <v>1.2</v>
      </c>
      <c r="Z66" s="79">
        <v>0.65</v>
      </c>
      <c r="AA66" s="97" t="s">
        <v>76</v>
      </c>
      <c r="AB66" s="87" t="s">
        <v>76</v>
      </c>
      <c r="AC66" s="87" t="s">
        <v>76</v>
      </c>
      <c r="AD66" s="79">
        <v>2.6</v>
      </c>
      <c r="AE66" s="79">
        <v>0.22</v>
      </c>
      <c r="AF66" s="97" t="s">
        <v>76</v>
      </c>
      <c r="AG66" s="87" t="s">
        <v>76</v>
      </c>
      <c r="AH66" s="87" t="s">
        <v>76</v>
      </c>
    </row>
    <row r="67" spans="1:34" x14ac:dyDescent="0.4">
      <c r="A67" s="181"/>
      <c r="B67" s="176"/>
      <c r="C67" s="168"/>
      <c r="D67" s="168"/>
      <c r="E67" s="79" t="s">
        <v>149</v>
      </c>
      <c r="F67" s="79">
        <v>60</v>
      </c>
      <c r="G67" s="79">
        <v>0</v>
      </c>
      <c r="H67" s="94">
        <v>3.43526</v>
      </c>
      <c r="I67" s="94">
        <v>10.5</v>
      </c>
      <c r="J67" s="94">
        <v>5.7507299999999999</v>
      </c>
      <c r="K67" s="79">
        <v>5.25</v>
      </c>
      <c r="L67" s="94">
        <v>5.5069499999999998</v>
      </c>
      <c r="M67" s="79">
        <v>5.25</v>
      </c>
      <c r="N67" s="94">
        <v>5.2976400000000003</v>
      </c>
      <c r="O67" s="92">
        <v>0.7</v>
      </c>
      <c r="P67" s="92">
        <v>0.6</v>
      </c>
      <c r="Q67" s="66">
        <f>(O67*P67)*(G58*H58+I58*J58+K58*L58+M58*N58+G59*H59+I59*J59+K59*L59+M59*N59+G66*H66+I66*J66+K66*L66+M66*N66+G67*H67+I67*J67+K67*L67+M67*N67)</f>
        <v>5451.5247817379995</v>
      </c>
      <c r="R67" s="87">
        <f>Q67/$P$1</f>
        <v>0.55596148129310041</v>
      </c>
      <c r="S67" s="87">
        <f t="shared" si="2"/>
        <v>0.47812687391206637</v>
      </c>
      <c r="T67" s="92">
        <v>0.7</v>
      </c>
      <c r="U67" s="92">
        <v>0.65</v>
      </c>
      <c r="V67" s="67">
        <f>(T67*U67)*(G58*H58+I58*J58+K58*L58+M58*N58+G59*H59+I59*J59+K59*L59+M59*N59+G66*H66+I66*J66+K66*L66+M66*N66+G67*H67+I67*J67+K67*L67+M67*N67)</f>
        <v>5905.8185135494996</v>
      </c>
      <c r="W67" s="99">
        <f t="shared" si="3"/>
        <v>0.60229160473419208</v>
      </c>
      <c r="X67" s="87">
        <f t="shared" si="4"/>
        <v>0.51797078007140518</v>
      </c>
      <c r="Y67" s="92">
        <v>1.2</v>
      </c>
      <c r="Z67" s="92">
        <v>0.65</v>
      </c>
      <c r="AA67" s="67">
        <f>(Y67*Z67)*(G58*H58+I58*J58+K58*L58+M58*N58+G59*H59+I59*J59+K59*L59+M59*N59+G66*H66+I66*J66+K66*L66+M66*N66+G67*H67+I67*J67+K67*L67+M67*N67)</f>
        <v>10124.260308941999</v>
      </c>
      <c r="AB67" s="93">
        <f>AA67/$P$1</f>
        <v>1.0324998938300436</v>
      </c>
      <c r="AC67" s="87">
        <f t="shared" si="5"/>
        <v>0.8879499086938375</v>
      </c>
      <c r="AD67" s="79">
        <v>2.6</v>
      </c>
      <c r="AE67" s="92">
        <v>0.22</v>
      </c>
      <c r="AF67" s="67">
        <f>(AD67*AE67)*(G58*H58+I58*J58+K58*L58+M58*N58+G59*H59+I59*J59+K59*L59+M59*N59+G66*H66+I66*J66+K66*L66+M66*N66+G67*H67+I67*J67+K67*L67+M67*N67)</f>
        <v>7424.4575598908004</v>
      </c>
      <c r="AG67" s="87">
        <f t="shared" si="6"/>
        <v>0.7571665888086988</v>
      </c>
      <c r="AH67" s="87">
        <f t="shared" si="7"/>
        <v>0.65116326637548094</v>
      </c>
    </row>
    <row r="68" spans="1:34" x14ac:dyDescent="0.4">
      <c r="A68" s="181"/>
      <c r="B68" s="176"/>
      <c r="C68" s="168"/>
      <c r="D68" s="169" t="s">
        <v>133</v>
      </c>
      <c r="E68" s="100" t="s">
        <v>145</v>
      </c>
      <c r="F68" s="100">
        <v>30</v>
      </c>
      <c r="G68" s="100">
        <v>0</v>
      </c>
      <c r="H68" s="101">
        <v>6.0583</v>
      </c>
      <c r="I68" s="100">
        <v>712.8</v>
      </c>
      <c r="J68" s="101">
        <v>7.3691800000000001</v>
      </c>
      <c r="K68" s="100">
        <v>0</v>
      </c>
      <c r="L68" s="101">
        <v>6.8888299999999996</v>
      </c>
      <c r="M68" s="100">
        <v>0</v>
      </c>
      <c r="N68" s="101">
        <v>6.7215100000000003</v>
      </c>
      <c r="O68" s="100">
        <v>0.7</v>
      </c>
      <c r="P68" s="100">
        <v>0.6</v>
      </c>
      <c r="Q68" s="102" t="s">
        <v>76</v>
      </c>
      <c r="R68" s="106" t="s">
        <v>76</v>
      </c>
      <c r="S68" s="106" t="s">
        <v>76</v>
      </c>
      <c r="T68" s="100">
        <v>0.7</v>
      </c>
      <c r="U68" s="100">
        <v>0.65</v>
      </c>
      <c r="V68" s="102" t="s">
        <v>76</v>
      </c>
      <c r="W68" s="103" t="s">
        <v>76</v>
      </c>
      <c r="X68" s="106" t="s">
        <v>76</v>
      </c>
      <c r="Y68" s="100">
        <v>1.2</v>
      </c>
      <c r="Z68" s="100">
        <v>0.65</v>
      </c>
      <c r="AA68" s="102" t="s">
        <v>76</v>
      </c>
      <c r="AB68" s="106" t="s">
        <v>76</v>
      </c>
      <c r="AC68" s="106" t="s">
        <v>76</v>
      </c>
      <c r="AD68" s="100">
        <v>2.6</v>
      </c>
      <c r="AE68" s="100">
        <v>0.22</v>
      </c>
      <c r="AF68" s="102" t="s">
        <v>76</v>
      </c>
      <c r="AG68" s="106" t="s">
        <v>76</v>
      </c>
      <c r="AH68" s="106" t="s">
        <v>76</v>
      </c>
    </row>
    <row r="69" spans="1:34" x14ac:dyDescent="0.4">
      <c r="A69" s="181"/>
      <c r="B69" s="176"/>
      <c r="C69" s="168"/>
      <c r="D69" s="169"/>
      <c r="E69" s="100" t="s">
        <v>150</v>
      </c>
      <c r="F69" s="100">
        <v>30</v>
      </c>
      <c r="G69" s="100">
        <v>0</v>
      </c>
      <c r="H69" s="101">
        <v>6.0583</v>
      </c>
      <c r="I69" s="101">
        <v>10.5</v>
      </c>
      <c r="J69" s="101">
        <v>7.3691800000000001</v>
      </c>
      <c r="K69" s="100">
        <v>5.25</v>
      </c>
      <c r="L69" s="101">
        <v>6.8888299999999996</v>
      </c>
      <c r="M69" s="100">
        <v>5.25</v>
      </c>
      <c r="N69" s="101">
        <v>6.7215100000000003</v>
      </c>
      <c r="O69" s="104">
        <v>0.7</v>
      </c>
      <c r="P69" s="104">
        <v>0.6</v>
      </c>
      <c r="Q69" s="107">
        <f>(O69*P69)*(G58*H58+I58*J58+K58*L58+M58*N58+G59*H59+I59*J59+K59*L59+M59*N59+G68*H68+I68*J68+K68*L68+M68*N68+G69*H69+I69*J69+K69*L69+M69*N69)</f>
        <v>5464.8488249879993</v>
      </c>
      <c r="R69" s="106">
        <f>Q69/$P$1</f>
        <v>0.55732030384617726</v>
      </c>
      <c r="S69" s="106">
        <f t="shared" si="2"/>
        <v>0.47929546130771244</v>
      </c>
      <c r="T69" s="104">
        <v>0.7</v>
      </c>
      <c r="U69" s="104">
        <v>0.65</v>
      </c>
      <c r="V69" s="107">
        <f>(T69*U69)*(G58*H58+I58*J58+K58*L58+M58*N58+G59*H59+I59*J59+K59*L59+M59*N59+G68*H68+I68*J68+K68*L68+M68*N68+G69*H69+I69*J69+K69*L69+M69*N69)</f>
        <v>5920.2528937369989</v>
      </c>
      <c r="W69" s="108">
        <f t="shared" si="3"/>
        <v>0.60376366250002533</v>
      </c>
      <c r="X69" s="106">
        <f t="shared" si="4"/>
        <v>0.51923674975002176</v>
      </c>
      <c r="Y69" s="104">
        <v>1.2</v>
      </c>
      <c r="Z69" s="104">
        <v>0.65</v>
      </c>
      <c r="AA69" s="107">
        <f>(Y69*Z69)*(G58*H58+I58*J58+K58*L58+M58*N58+G59*H59+I59*J59+K59*L59+M59*N59+G68*H68+I68*J68+K68*L68+M68*N68+G69*H69+I69*J69+K69*L69+M69*N69)</f>
        <v>10149.004960692</v>
      </c>
      <c r="AB69" s="93">
        <f>AA69/$P$1</f>
        <v>1.0350234214286151</v>
      </c>
      <c r="AC69" s="87">
        <f t="shared" si="5"/>
        <v>0.89012014242860904</v>
      </c>
      <c r="AD69" s="100">
        <v>2.6</v>
      </c>
      <c r="AE69" s="104">
        <v>0.22</v>
      </c>
      <c r="AF69" s="107">
        <f>(AD69*AE69)*(G58*H58+I58*J58+K58*L58+M58*N58+G59*H59+I59*J59+K59*L59+M59*N59+G68*H68+I68*J68+K68*L68+M68*N68+G69*H69+I69*J69+K69*L69+M69*N69)</f>
        <v>7442.6036378407998</v>
      </c>
      <c r="AG69" s="106">
        <f t="shared" si="6"/>
        <v>0.7590171757143177</v>
      </c>
      <c r="AH69" s="106">
        <f t="shared" si="7"/>
        <v>0.65275477111431324</v>
      </c>
    </row>
    <row r="70" spans="1:34" x14ac:dyDescent="0.4">
      <c r="A70" s="181"/>
      <c r="B70" s="176"/>
      <c r="C70" s="168"/>
      <c r="D70" s="168" t="s">
        <v>134</v>
      </c>
      <c r="E70" s="79" t="s">
        <v>145</v>
      </c>
      <c r="F70" s="79">
        <v>30</v>
      </c>
      <c r="G70" s="79">
        <v>0</v>
      </c>
      <c r="H70" s="94">
        <v>6.0583</v>
      </c>
      <c r="I70" s="79">
        <v>712.8</v>
      </c>
      <c r="J70" s="94">
        <v>7.3691800000000001</v>
      </c>
      <c r="K70" s="79">
        <v>0</v>
      </c>
      <c r="L70" s="94">
        <v>6.8888299999999996</v>
      </c>
      <c r="M70" s="79">
        <v>0</v>
      </c>
      <c r="N70" s="94">
        <v>6.7215100000000003</v>
      </c>
      <c r="O70" s="79">
        <v>0.7</v>
      </c>
      <c r="P70" s="79">
        <v>0.6</v>
      </c>
      <c r="Q70" s="97" t="s">
        <v>76</v>
      </c>
      <c r="R70" s="87" t="s">
        <v>76</v>
      </c>
      <c r="S70" s="87" t="s">
        <v>76</v>
      </c>
      <c r="T70" s="79">
        <v>0.7</v>
      </c>
      <c r="U70" s="79">
        <v>0.65</v>
      </c>
      <c r="V70" s="97" t="s">
        <v>76</v>
      </c>
      <c r="W70" s="98" t="s">
        <v>76</v>
      </c>
      <c r="X70" s="87" t="s">
        <v>76</v>
      </c>
      <c r="Y70" s="79">
        <v>1.2</v>
      </c>
      <c r="Z70" s="79">
        <v>0.65</v>
      </c>
      <c r="AA70" s="97" t="s">
        <v>76</v>
      </c>
      <c r="AB70" s="87" t="s">
        <v>76</v>
      </c>
      <c r="AC70" s="87" t="s">
        <v>76</v>
      </c>
      <c r="AD70" s="79">
        <v>2.6</v>
      </c>
      <c r="AE70" s="79">
        <v>0.22</v>
      </c>
      <c r="AF70" s="97" t="s">
        <v>76</v>
      </c>
      <c r="AG70" s="87" t="s">
        <v>76</v>
      </c>
      <c r="AH70" s="87" t="s">
        <v>76</v>
      </c>
    </row>
    <row r="71" spans="1:34" x14ac:dyDescent="0.4">
      <c r="A71" s="181"/>
      <c r="B71" s="176"/>
      <c r="C71" s="168"/>
      <c r="D71" s="168"/>
      <c r="E71" s="79" t="s">
        <v>151</v>
      </c>
      <c r="F71" s="79">
        <v>0</v>
      </c>
      <c r="G71" s="79">
        <v>0</v>
      </c>
      <c r="H71" s="94">
        <v>7.4164399999999997</v>
      </c>
      <c r="I71" s="94">
        <v>10.5</v>
      </c>
      <c r="J71" s="94">
        <v>7.4164399999999997</v>
      </c>
      <c r="K71" s="79">
        <v>5.25</v>
      </c>
      <c r="L71" s="94">
        <v>7.4164399999999997</v>
      </c>
      <c r="M71" s="79">
        <v>5.25</v>
      </c>
      <c r="N71" s="94">
        <v>7.4164399999999997</v>
      </c>
      <c r="O71" s="92">
        <v>0.7</v>
      </c>
      <c r="P71" s="92">
        <v>0.6</v>
      </c>
      <c r="Q71" s="67">
        <f>(O71*P71)*(G58*H58+I58*J58+K58*L58+M58*N58+G59*H59+I59*J59+K59*L59+M59*N59+G70*H70+I70*J70+K70*L70+M70*N70+G71*H71+I71*J71+K71*L71+M71*N71)</f>
        <v>5467.7529422879988</v>
      </c>
      <c r="R71" s="87">
        <f>Q71/$P$1</f>
        <v>0.55761647371068301</v>
      </c>
      <c r="S71" s="87">
        <f t="shared" ref="S71:S89" si="8">R71*(1-0.14)</f>
        <v>0.47955016739118739</v>
      </c>
      <c r="T71" s="92">
        <v>0.7</v>
      </c>
      <c r="U71" s="92">
        <v>0.65</v>
      </c>
      <c r="V71" s="67">
        <f>(T71*U71)*(G58*H58+I58*J58+K58*L58+M58*N58+G59*H59+I59*J59+K59*L59+M59*N59+G70*H70+I70*J70+K70*L70+M70*N70+G71*H71+I71*J71+K71*L71+M71*N71)</f>
        <v>5923.3990208119985</v>
      </c>
      <c r="W71" s="99">
        <f>V71/$P$1</f>
        <v>0.60408451318657319</v>
      </c>
      <c r="X71" s="87">
        <f t="shared" ref="X71:X89" si="9">W71*(1-0.14)</f>
        <v>0.51951268134045292</v>
      </c>
      <c r="Y71" s="92">
        <v>1.2</v>
      </c>
      <c r="Z71" s="92">
        <v>0.65</v>
      </c>
      <c r="AA71" s="67">
        <f>(Y71*Z71)*(G58*H58+I58*J58+K58*L58+M58*N58+G59*H59+I59*J59+K59*L59+M59*N59+G70*H70+I70*J70+K70*L70+M70*N70+G71*H71+I71*J71+K71*L71+M71*N71)</f>
        <v>10154.398321391998</v>
      </c>
      <c r="AB71" s="93">
        <f>AA71/$P$1</f>
        <v>1.0355734511769827</v>
      </c>
      <c r="AC71" s="87">
        <f t="shared" ref="AC71:AC89" si="10">AB71*(1-0.14)</f>
        <v>0.89059316801220512</v>
      </c>
      <c r="AD71" s="79">
        <v>2.6</v>
      </c>
      <c r="AE71" s="92">
        <v>0.22</v>
      </c>
      <c r="AF71" s="67">
        <f>(AD71*AE71)*(G58*H58+I58*J58+K58*L58+M58*N58+G59*H59+I59*J59+K59*L59+M59*N59+G70*H70+I70*J70+K70*L70+M70*N70+G71*H71+I71*J71+K71*L71+M71*N71)</f>
        <v>7446.5587690207994</v>
      </c>
      <c r="AG71" s="87">
        <f t="shared" ref="AG71:AG89" si="11">AF71/$P$1</f>
        <v>0.75942053086312078</v>
      </c>
      <c r="AH71" s="87">
        <f t="shared" ref="AH71:AH89" si="12">AG71*(1-0.14)</f>
        <v>0.65310165654228391</v>
      </c>
    </row>
    <row r="72" spans="1:34" x14ac:dyDescent="0.4">
      <c r="A72" s="181"/>
      <c r="B72" s="176"/>
      <c r="C72" s="168"/>
      <c r="D72" s="169" t="s">
        <v>135</v>
      </c>
      <c r="E72" s="100" t="s">
        <v>146</v>
      </c>
      <c r="F72" s="100">
        <v>30</v>
      </c>
      <c r="G72" s="100">
        <v>0</v>
      </c>
      <c r="H72" s="101">
        <v>6.0583</v>
      </c>
      <c r="I72" s="100">
        <v>1140.48</v>
      </c>
      <c r="J72" s="101">
        <v>7.3691800000000001</v>
      </c>
      <c r="K72" s="100">
        <v>0</v>
      </c>
      <c r="L72" s="101">
        <v>6.8888299999999996</v>
      </c>
      <c r="M72" s="100">
        <v>0</v>
      </c>
      <c r="N72" s="101">
        <v>6.7215100000000003</v>
      </c>
      <c r="O72" s="100">
        <v>0.7</v>
      </c>
      <c r="P72" s="100">
        <v>0.6</v>
      </c>
      <c r="Q72" s="102" t="s">
        <v>76</v>
      </c>
      <c r="R72" s="106" t="s">
        <v>76</v>
      </c>
      <c r="S72" s="106" t="s">
        <v>76</v>
      </c>
      <c r="T72" s="100">
        <v>0.7</v>
      </c>
      <c r="U72" s="100">
        <v>0.65</v>
      </c>
      <c r="V72" s="102" t="s">
        <v>76</v>
      </c>
      <c r="W72" s="103" t="s">
        <v>76</v>
      </c>
      <c r="X72" s="106" t="s">
        <v>76</v>
      </c>
      <c r="Y72" s="100">
        <v>1.2</v>
      </c>
      <c r="Z72" s="100">
        <v>0.65</v>
      </c>
      <c r="AA72" s="102" t="s">
        <v>76</v>
      </c>
      <c r="AB72" s="106" t="s">
        <v>76</v>
      </c>
      <c r="AC72" s="106" t="s">
        <v>76</v>
      </c>
      <c r="AD72" s="100">
        <v>2.6</v>
      </c>
      <c r="AE72" s="100">
        <v>0.22</v>
      </c>
      <c r="AF72" s="102" t="s">
        <v>76</v>
      </c>
      <c r="AG72" s="106" t="s">
        <v>76</v>
      </c>
      <c r="AH72" s="106" t="s">
        <v>76</v>
      </c>
    </row>
    <row r="73" spans="1:34" x14ac:dyDescent="0.4">
      <c r="A73" s="181"/>
      <c r="B73" s="176"/>
      <c r="C73" s="168"/>
      <c r="D73" s="169"/>
      <c r="E73" s="100" t="s">
        <v>149</v>
      </c>
      <c r="F73" s="100">
        <v>60</v>
      </c>
      <c r="G73" s="100">
        <v>0</v>
      </c>
      <c r="H73" s="101">
        <v>3.43526</v>
      </c>
      <c r="I73" s="101">
        <v>10.5</v>
      </c>
      <c r="J73" s="101">
        <v>5.7507299999999999</v>
      </c>
      <c r="K73" s="100">
        <v>5.25</v>
      </c>
      <c r="L73" s="101">
        <v>5.5069499999999998</v>
      </c>
      <c r="M73" s="100">
        <v>5.25</v>
      </c>
      <c r="N73" s="101">
        <v>5.2976400000000003</v>
      </c>
      <c r="O73" s="104">
        <v>0.7</v>
      </c>
      <c r="P73" s="104">
        <v>0.6</v>
      </c>
      <c r="Q73" s="105">
        <f>(O73*P73)*(G58*H58+I58*J58+K58*L58+M58*N58+G59*H59+I59*J59+K59*L59+M59*N59+G72*H72+I72*J72+K72*L72+M72*N72+G73*H73+I73*J73+K73*L73+M73*N73)</f>
        <v>6775.2181607459997</v>
      </c>
      <c r="R73" s="106">
        <f>Q73/$P$1</f>
        <v>0.69095537038563759</v>
      </c>
      <c r="S73" s="106">
        <f t="shared" si="8"/>
        <v>0.59422161853164834</v>
      </c>
      <c r="T73" s="104">
        <v>0.7</v>
      </c>
      <c r="U73" s="104">
        <v>0.65</v>
      </c>
      <c r="V73" s="107">
        <f>(T73*U73)*(G58*H58+I58*J58+K58*L58+M58*N58+G59*H59+I59*J59+K59*L59+M59*N59+G72*H72+I72*J72+K72*L72+M72*N72+G73*H73+I73*J73+K73*L73+M73*N73)</f>
        <v>7339.8196741414995</v>
      </c>
      <c r="W73" s="108">
        <f>V73/$P$1</f>
        <v>0.74853498458444068</v>
      </c>
      <c r="X73" s="106">
        <f t="shared" si="9"/>
        <v>0.64374008674261896</v>
      </c>
      <c r="Y73" s="104">
        <v>1.2</v>
      </c>
      <c r="Z73" s="104">
        <v>0.65</v>
      </c>
      <c r="AA73" s="107">
        <f>(Y73*Z73)*(G58*H58+I58*J58+K58*L58+M58*N58+G59*H59+I59*J59+K59*L59+M59*N59+G72*H72+I72*J72+K72*L72+M72*N72+G73*H73+I73*J73+K73*L73+M73*N73)</f>
        <v>12582.548012814001</v>
      </c>
      <c r="AB73" s="93">
        <f>AA73/$P$1</f>
        <v>1.2832028307161842</v>
      </c>
      <c r="AC73" s="93">
        <f t="shared" si="10"/>
        <v>1.1035544344159185</v>
      </c>
      <c r="AD73" s="100">
        <v>2.6</v>
      </c>
      <c r="AE73" s="104">
        <v>0.22</v>
      </c>
      <c r="AF73" s="107">
        <f>(AD73*AE73)*(G58*H58+I58*J58+K58*L58+M58*N58+G59*H59+I59*J59+K59*L59+M59*N59+G72*H72+I72*J72+K72*L72+M72*N72+G73*H73+I73*J73+K73*L73+M73*N73)</f>
        <v>9227.2018760636001</v>
      </c>
      <c r="AG73" s="106">
        <f t="shared" si="11"/>
        <v>0.94101540919186832</v>
      </c>
      <c r="AH73" s="106">
        <f t="shared" si="12"/>
        <v>0.80927325190500676</v>
      </c>
    </row>
    <row r="74" spans="1:34" x14ac:dyDescent="0.4">
      <c r="A74" s="181"/>
      <c r="B74" s="176"/>
      <c r="C74" s="168"/>
      <c r="D74" s="168" t="s">
        <v>136</v>
      </c>
      <c r="E74" s="79" t="s">
        <v>146</v>
      </c>
      <c r="F74" s="79">
        <v>30</v>
      </c>
      <c r="G74" s="79">
        <v>0</v>
      </c>
      <c r="H74" s="94">
        <v>6.0583</v>
      </c>
      <c r="I74" s="79">
        <v>1140.48</v>
      </c>
      <c r="J74" s="94">
        <v>7.3691800000000001</v>
      </c>
      <c r="K74" s="79">
        <v>0</v>
      </c>
      <c r="L74" s="94">
        <v>6.8888299999999996</v>
      </c>
      <c r="M74" s="79">
        <v>0</v>
      </c>
      <c r="N74" s="94">
        <v>6.7215100000000003</v>
      </c>
      <c r="O74" s="79">
        <v>0.7</v>
      </c>
      <c r="P74" s="79">
        <v>0.6</v>
      </c>
      <c r="Q74" s="97" t="s">
        <v>76</v>
      </c>
      <c r="R74" s="87" t="s">
        <v>76</v>
      </c>
      <c r="S74" s="87" t="s">
        <v>76</v>
      </c>
      <c r="T74" s="79">
        <v>0.7</v>
      </c>
      <c r="U74" s="79">
        <v>0.65</v>
      </c>
      <c r="V74" s="97" t="s">
        <v>76</v>
      </c>
      <c r="W74" s="98" t="s">
        <v>76</v>
      </c>
      <c r="X74" s="87" t="s">
        <v>76</v>
      </c>
      <c r="Y74" s="79">
        <v>1.2</v>
      </c>
      <c r="Z74" s="79">
        <v>0.65</v>
      </c>
      <c r="AA74" s="97" t="s">
        <v>76</v>
      </c>
      <c r="AB74" s="87" t="s">
        <v>76</v>
      </c>
      <c r="AC74" s="87" t="s">
        <v>76</v>
      </c>
      <c r="AD74" s="79">
        <v>2.6</v>
      </c>
      <c r="AE74" s="79">
        <v>0.22</v>
      </c>
      <c r="AF74" s="97" t="s">
        <v>76</v>
      </c>
      <c r="AG74" s="87" t="s">
        <v>76</v>
      </c>
      <c r="AH74" s="87" t="s">
        <v>76</v>
      </c>
    </row>
    <row r="75" spans="1:34" x14ac:dyDescent="0.4">
      <c r="A75" s="181"/>
      <c r="B75" s="176"/>
      <c r="C75" s="168"/>
      <c r="D75" s="168"/>
      <c r="E75" s="79" t="s">
        <v>150</v>
      </c>
      <c r="F75" s="79">
        <v>30</v>
      </c>
      <c r="G75" s="79">
        <v>0</v>
      </c>
      <c r="H75" s="94">
        <v>6.0583</v>
      </c>
      <c r="I75" s="94">
        <v>10.5</v>
      </c>
      <c r="J75" s="94">
        <v>7.3691800000000001</v>
      </c>
      <c r="K75" s="79">
        <v>5.25</v>
      </c>
      <c r="L75" s="94">
        <v>6.8888299999999996</v>
      </c>
      <c r="M75" s="79">
        <v>5.25</v>
      </c>
      <c r="N75" s="94">
        <v>6.7215100000000003</v>
      </c>
      <c r="O75" s="92">
        <v>0.7</v>
      </c>
      <c r="P75" s="92">
        <v>0.6</v>
      </c>
      <c r="Q75" s="67">
        <f>(O75*P75)*(G58*H58+I58*J58+K58*L58+M58*N58+G59*H59+I59*J59+K59*L59+M59*N59+G74*H74+I74*J74+K74*L74+M74*N74+G75*H75+I75*J75+K75*L75+M75*N75)</f>
        <v>6788.5422039959994</v>
      </c>
      <c r="R75" s="87">
        <f>Q75/$P$1</f>
        <v>0.69231419293871443</v>
      </c>
      <c r="S75" s="87">
        <f t="shared" si="8"/>
        <v>0.59539020592729441</v>
      </c>
      <c r="T75" s="92">
        <v>0.7</v>
      </c>
      <c r="U75" s="92">
        <v>0.65</v>
      </c>
      <c r="V75" s="67">
        <f>(T75*U75)*(G58*H58+I58*J58+K58*L58+M58*N58+G59*H59+I59*J59+K59*L59+M59*N59+G74*H74+I74*J74+K74*L74+M74*N74+G75*H75+I75*J75+K75*L75+M75*N75)</f>
        <v>7354.2540543289988</v>
      </c>
      <c r="W75" s="99">
        <f>V75/$P$1</f>
        <v>0.75000704235027393</v>
      </c>
      <c r="X75" s="87">
        <f t="shared" si="9"/>
        <v>0.64500605642123554</v>
      </c>
      <c r="Y75" s="92">
        <v>1.2</v>
      </c>
      <c r="Z75" s="92">
        <v>0.65</v>
      </c>
      <c r="AA75" s="67">
        <f>(Y75*Z75)*(G58*H58+I58*J58+K58*L58+M58*N58+G59*H59+I59*J59+K59*L59+M59*N59+G74*H74+I74*J74+K74*L74+M74*N74+G75*H75+I75*J75+K75*L75+M75*N75)</f>
        <v>12607.292664564</v>
      </c>
      <c r="AB75" s="93">
        <f>AA75/$P$1</f>
        <v>1.2857263583147556</v>
      </c>
      <c r="AC75" s="93">
        <f t="shared" si="10"/>
        <v>1.1057246681506898</v>
      </c>
      <c r="AD75" s="79">
        <v>2.6</v>
      </c>
      <c r="AE75" s="92">
        <v>0.22</v>
      </c>
      <c r="AF75" s="67">
        <f>(AD75*AE75)*(G58*H58+I58*J58+K58*L58+M58*N58+G59*H59+I59*J59+K59*L59+M59*N59+G74*H74+I74*J74+K74*L74+M74*N74+G75*H75+I75*J75+K75*L75+M75*N75)</f>
        <v>9245.3479540136013</v>
      </c>
      <c r="AG75" s="87">
        <f t="shared" si="11"/>
        <v>0.94286599609748745</v>
      </c>
      <c r="AH75" s="87">
        <f t="shared" si="12"/>
        <v>0.81086475664383917</v>
      </c>
    </row>
    <row r="76" spans="1:34" x14ac:dyDescent="0.4">
      <c r="A76" s="181"/>
      <c r="B76" s="176"/>
      <c r="C76" s="168"/>
      <c r="D76" s="169" t="s">
        <v>137</v>
      </c>
      <c r="E76" s="100" t="s">
        <v>146</v>
      </c>
      <c r="F76" s="100">
        <v>30</v>
      </c>
      <c r="G76" s="100">
        <v>0</v>
      </c>
      <c r="H76" s="101">
        <v>6.0583</v>
      </c>
      <c r="I76" s="100">
        <v>1140.48</v>
      </c>
      <c r="J76" s="101">
        <v>7.3691800000000001</v>
      </c>
      <c r="K76" s="100">
        <v>0</v>
      </c>
      <c r="L76" s="101">
        <v>6.8888299999999996</v>
      </c>
      <c r="M76" s="100">
        <v>0</v>
      </c>
      <c r="N76" s="101">
        <v>6.7215100000000003</v>
      </c>
      <c r="O76" s="100">
        <v>0.7</v>
      </c>
      <c r="P76" s="100">
        <v>0.6</v>
      </c>
      <c r="Q76" s="102" t="s">
        <v>76</v>
      </c>
      <c r="R76" s="106" t="s">
        <v>76</v>
      </c>
      <c r="S76" s="106" t="s">
        <v>76</v>
      </c>
      <c r="T76" s="100">
        <v>0.7</v>
      </c>
      <c r="U76" s="100">
        <v>0.65</v>
      </c>
      <c r="V76" s="102" t="s">
        <v>76</v>
      </c>
      <c r="W76" s="103" t="s">
        <v>76</v>
      </c>
      <c r="X76" s="106" t="s">
        <v>76</v>
      </c>
      <c r="Y76" s="100">
        <v>1.2</v>
      </c>
      <c r="Z76" s="100">
        <v>0.65</v>
      </c>
      <c r="AA76" s="102" t="s">
        <v>76</v>
      </c>
      <c r="AB76" s="106" t="s">
        <v>76</v>
      </c>
      <c r="AC76" s="106" t="s">
        <v>76</v>
      </c>
      <c r="AD76" s="100">
        <v>2.6</v>
      </c>
      <c r="AE76" s="100">
        <v>0.22</v>
      </c>
      <c r="AF76" s="102" t="s">
        <v>76</v>
      </c>
      <c r="AG76" s="106" t="s">
        <v>76</v>
      </c>
      <c r="AH76" s="106" t="s">
        <v>76</v>
      </c>
    </row>
    <row r="77" spans="1:34" x14ac:dyDescent="0.4">
      <c r="A77" s="181"/>
      <c r="B77" s="176"/>
      <c r="C77" s="168"/>
      <c r="D77" s="169"/>
      <c r="E77" s="100" t="s">
        <v>151</v>
      </c>
      <c r="F77" s="100">
        <v>0</v>
      </c>
      <c r="G77" s="100">
        <v>0</v>
      </c>
      <c r="H77" s="101">
        <v>7.4164399999999997</v>
      </c>
      <c r="I77" s="101">
        <v>10.5</v>
      </c>
      <c r="J77" s="101">
        <v>7.4164399999999997</v>
      </c>
      <c r="K77" s="100">
        <v>5.25</v>
      </c>
      <c r="L77" s="101">
        <v>7.4164399999999997</v>
      </c>
      <c r="M77" s="100">
        <v>5.25</v>
      </c>
      <c r="N77" s="101">
        <v>7.4164399999999997</v>
      </c>
      <c r="O77" s="104">
        <v>0.7</v>
      </c>
      <c r="P77" s="104">
        <v>0.6</v>
      </c>
      <c r="Q77" s="107">
        <f>(O77*P77)*(G58*H58+I58*J58+K58*L58+M58*N58+G59*H59+I59*J59+K59*L59+M59*N59+G76*H76+I76*J76+K76*L76+M76*N76+G77*H77+I77*J77+K77*L77+M77*N77)</f>
        <v>6791.446321295999</v>
      </c>
      <c r="R77" s="106">
        <f>Q77/$P$1</f>
        <v>0.69261036280322008</v>
      </c>
      <c r="S77" s="106">
        <f t="shared" si="8"/>
        <v>0.5956449120107693</v>
      </c>
      <c r="T77" s="104">
        <v>0.7</v>
      </c>
      <c r="U77" s="104">
        <v>0.65</v>
      </c>
      <c r="V77" s="107">
        <f>(T77*U77)*(G58*H58+I58*J58+K58*L58+M58*N58+G59*H59+I59*J59+K59*L59+M59*N59+G76*H76+I76*J76+K76*L76+M76*N76+G77*H77+I77*J77+K77*L77+M77*N77)</f>
        <v>7357.4001814039984</v>
      </c>
      <c r="W77" s="108">
        <f>V77/$P$1</f>
        <v>0.75032789303682179</v>
      </c>
      <c r="X77" s="106">
        <f t="shared" si="9"/>
        <v>0.6452819880116667</v>
      </c>
      <c r="Y77" s="104">
        <v>1.2</v>
      </c>
      <c r="Z77" s="104">
        <v>0.65</v>
      </c>
      <c r="AA77" s="107">
        <f>(Y77*Z77)*(G58*H58+I58*J58+K58*L58+M58*N58+G59*H59+I59*J59+K59*L59+M59*N59+G76*H76+I76*J76+K76*L76+M76*N76+G77*H77+I77*J77+K77*L77+M77*N77)</f>
        <v>12612.686025264</v>
      </c>
      <c r="AB77" s="93">
        <f>AA77/$P$1</f>
        <v>1.2862763880631232</v>
      </c>
      <c r="AC77" s="93">
        <f t="shared" si="10"/>
        <v>1.1061976937342859</v>
      </c>
      <c r="AD77" s="100">
        <v>2.6</v>
      </c>
      <c r="AE77" s="104">
        <v>0.22</v>
      </c>
      <c r="AF77" s="107">
        <f>(AD77*AE77)*(G58*H58+I58*J58+K58*L58+M58*N58+G59*H59+I59*J59+K59*L59+M59*N59+G76*H76+I76*J76+K76*L76+M76*N76+G77*H77+I77*J77+K77*L77+M77*N77)</f>
        <v>9249.3030851936001</v>
      </c>
      <c r="AG77" s="106">
        <f t="shared" si="11"/>
        <v>0.94326935124629041</v>
      </c>
      <c r="AH77" s="106">
        <f t="shared" si="12"/>
        <v>0.81121164207180974</v>
      </c>
    </row>
    <row r="78" spans="1:34" x14ac:dyDescent="0.4">
      <c r="A78" s="181"/>
      <c r="B78" s="176"/>
      <c r="C78" s="168"/>
      <c r="D78" s="168" t="s">
        <v>138</v>
      </c>
      <c r="E78" s="79" t="s">
        <v>147</v>
      </c>
      <c r="F78" s="79">
        <v>30</v>
      </c>
      <c r="G78" s="79">
        <v>0</v>
      </c>
      <c r="H78" s="94">
        <v>6.0583</v>
      </c>
      <c r="I78" s="79">
        <v>1425.6</v>
      </c>
      <c r="J78" s="94">
        <v>7.3691800000000001</v>
      </c>
      <c r="K78" s="79">
        <v>0</v>
      </c>
      <c r="L78" s="94">
        <v>6.8888299999999996</v>
      </c>
      <c r="M78" s="79">
        <v>0</v>
      </c>
      <c r="N78" s="94">
        <v>6.7215100000000003</v>
      </c>
      <c r="O78" s="79">
        <v>0.7</v>
      </c>
      <c r="P78" s="79">
        <v>0.6</v>
      </c>
      <c r="Q78" s="97" t="s">
        <v>76</v>
      </c>
      <c r="R78" s="87" t="s">
        <v>76</v>
      </c>
      <c r="S78" s="87" t="s">
        <v>76</v>
      </c>
      <c r="T78" s="79">
        <v>0.7</v>
      </c>
      <c r="U78" s="79">
        <v>0.65</v>
      </c>
      <c r="V78" s="97" t="s">
        <v>76</v>
      </c>
      <c r="W78" s="98" t="s">
        <v>76</v>
      </c>
      <c r="X78" s="87" t="s">
        <v>76</v>
      </c>
      <c r="Y78" s="79">
        <v>1.2</v>
      </c>
      <c r="Z78" s="79">
        <v>0.65</v>
      </c>
      <c r="AA78" s="97" t="s">
        <v>76</v>
      </c>
      <c r="AB78" s="87" t="s">
        <v>76</v>
      </c>
      <c r="AC78" s="87" t="s">
        <v>76</v>
      </c>
      <c r="AD78" s="79">
        <v>2.6</v>
      </c>
      <c r="AE78" s="79">
        <v>0.22</v>
      </c>
      <c r="AF78" s="97" t="s">
        <v>76</v>
      </c>
      <c r="AG78" s="87" t="s">
        <v>76</v>
      </c>
      <c r="AH78" s="87" t="s">
        <v>76</v>
      </c>
    </row>
    <row r="79" spans="1:34" x14ac:dyDescent="0.4">
      <c r="A79" s="181"/>
      <c r="B79" s="176"/>
      <c r="C79" s="168"/>
      <c r="D79" s="168"/>
      <c r="E79" s="79" t="s">
        <v>149</v>
      </c>
      <c r="F79" s="79">
        <v>60</v>
      </c>
      <c r="G79" s="79">
        <v>0</v>
      </c>
      <c r="H79" s="94">
        <v>3.43526</v>
      </c>
      <c r="I79" s="94">
        <v>10.5</v>
      </c>
      <c r="J79" s="94">
        <v>5.7507299999999999</v>
      </c>
      <c r="K79" s="79">
        <v>5.25</v>
      </c>
      <c r="L79" s="94">
        <v>5.5069499999999998</v>
      </c>
      <c r="M79" s="79">
        <v>5.25</v>
      </c>
      <c r="N79" s="94">
        <v>5.2976400000000003</v>
      </c>
      <c r="O79" s="92">
        <v>0.7</v>
      </c>
      <c r="P79" s="92">
        <v>0.6</v>
      </c>
      <c r="Q79" s="66">
        <f>(O79*P79)*(G58*H58+I58*J58+K58*L58+M58*N58+G59*H59+I59*J59+K59*L59+M59*N59+G78*H78+I78*J78+K78*L78+M78*N78+G79*H79+I79*J79+K79*L79+M79*N79)</f>
        <v>7657.680413418002</v>
      </c>
      <c r="R79" s="87">
        <f>Q79/$P$1</f>
        <v>0.78095129644732919</v>
      </c>
      <c r="S79" s="87">
        <f t="shared" si="8"/>
        <v>0.67161811494470314</v>
      </c>
      <c r="T79" s="92">
        <v>0.7</v>
      </c>
      <c r="U79" s="92">
        <v>0.65</v>
      </c>
      <c r="V79" s="67">
        <f>(T79*U79)*(G58*H58+I58*J58+K58*L58+M58*N58+G59*H59+I59*J59+K59*L59+M59*N59+G78*H78+I78*J78+K78*L78+M78*N78+G79*H79+I79*J79+K79*L79+M79*N79)</f>
        <v>8295.8204478695006</v>
      </c>
      <c r="W79" s="99">
        <f>V79/$P$1</f>
        <v>0.84603057115127311</v>
      </c>
      <c r="X79" s="87">
        <f t="shared" si="9"/>
        <v>0.72758629119009488</v>
      </c>
      <c r="Y79" s="92">
        <v>1.2</v>
      </c>
      <c r="Z79" s="92">
        <v>0.65</v>
      </c>
      <c r="AA79" s="67">
        <f>(Y79*Z79)*(G58*H58+I58*J58+K58*L58+M58*N58+G59*H59+I59*J59+K59*L59+M59*N59+G78*H78+I78*J78+K78*L78+M78*N78+G79*H79+I79*J79+K79*L79+M79*N79)</f>
        <v>14221.406482062004</v>
      </c>
      <c r="AB79" s="93">
        <f>AA79/$P$1</f>
        <v>1.4503381219736113</v>
      </c>
      <c r="AC79" s="93">
        <f t="shared" si="10"/>
        <v>1.2472907848973058</v>
      </c>
      <c r="AD79" s="79">
        <v>2.6</v>
      </c>
      <c r="AE79" s="92">
        <v>0.22</v>
      </c>
      <c r="AF79" s="67">
        <f>(AD79*AE79)*(G58*H58+I58*J58+K58*L58+M58*N58+G59*H59+I59*J59+K59*L59+M59*N59+G78*H78+I78*J78+K78*L78+M78*N78+G79*H79+I79*J79+K79*L79+M79*N79)</f>
        <v>10429.031420178804</v>
      </c>
      <c r="AG79" s="93">
        <f t="shared" si="11"/>
        <v>1.0635812894473151</v>
      </c>
      <c r="AH79" s="106">
        <f t="shared" si="12"/>
        <v>0.91467990892469098</v>
      </c>
    </row>
    <row r="80" spans="1:34" x14ac:dyDescent="0.4">
      <c r="A80" s="181"/>
      <c r="B80" s="176"/>
      <c r="C80" s="168"/>
      <c r="D80" s="169" t="s">
        <v>139</v>
      </c>
      <c r="E80" s="100" t="s">
        <v>147</v>
      </c>
      <c r="F80" s="100">
        <v>30</v>
      </c>
      <c r="G80" s="100">
        <v>0</v>
      </c>
      <c r="H80" s="101">
        <v>6.0583</v>
      </c>
      <c r="I80" s="100">
        <v>1425.6</v>
      </c>
      <c r="J80" s="101">
        <v>7.3691800000000001</v>
      </c>
      <c r="K80" s="100">
        <v>0</v>
      </c>
      <c r="L80" s="101">
        <v>6.8888299999999996</v>
      </c>
      <c r="M80" s="100">
        <v>0</v>
      </c>
      <c r="N80" s="101">
        <v>6.7215100000000003</v>
      </c>
      <c r="O80" s="100">
        <v>0.7</v>
      </c>
      <c r="P80" s="100">
        <v>0.6</v>
      </c>
      <c r="Q80" s="102" t="s">
        <v>76</v>
      </c>
      <c r="R80" s="106" t="s">
        <v>76</v>
      </c>
      <c r="S80" s="106" t="s">
        <v>76</v>
      </c>
      <c r="T80" s="100">
        <v>0.7</v>
      </c>
      <c r="U80" s="100">
        <v>0.65</v>
      </c>
      <c r="V80" s="102" t="s">
        <v>76</v>
      </c>
      <c r="W80" s="103" t="s">
        <v>76</v>
      </c>
      <c r="X80" s="106" t="s">
        <v>76</v>
      </c>
      <c r="Y80" s="100">
        <v>1.2</v>
      </c>
      <c r="Z80" s="100">
        <v>0.65</v>
      </c>
      <c r="AA80" s="102" t="s">
        <v>76</v>
      </c>
      <c r="AB80" s="106" t="s">
        <v>76</v>
      </c>
      <c r="AC80" s="106" t="s">
        <v>76</v>
      </c>
      <c r="AD80" s="100">
        <v>2.6</v>
      </c>
      <c r="AE80" s="100">
        <v>0.22</v>
      </c>
      <c r="AF80" s="102" t="s">
        <v>76</v>
      </c>
      <c r="AG80" s="106" t="s">
        <v>76</v>
      </c>
      <c r="AH80" s="106" t="s">
        <v>76</v>
      </c>
    </row>
    <row r="81" spans="1:34" x14ac:dyDescent="0.4">
      <c r="A81" s="181"/>
      <c r="B81" s="176"/>
      <c r="C81" s="168"/>
      <c r="D81" s="169"/>
      <c r="E81" s="100" t="s">
        <v>150</v>
      </c>
      <c r="F81" s="100">
        <v>30</v>
      </c>
      <c r="G81" s="100">
        <v>0</v>
      </c>
      <c r="H81" s="101">
        <v>6.0583</v>
      </c>
      <c r="I81" s="101">
        <v>10.5</v>
      </c>
      <c r="J81" s="101">
        <v>7.3691800000000001</v>
      </c>
      <c r="K81" s="100">
        <v>5.25</v>
      </c>
      <c r="L81" s="101">
        <v>6.8888299999999996</v>
      </c>
      <c r="M81" s="100">
        <v>5.25</v>
      </c>
      <c r="N81" s="101">
        <v>6.7215100000000003</v>
      </c>
      <c r="O81" s="104">
        <v>0.7</v>
      </c>
      <c r="P81" s="104">
        <v>0.6</v>
      </c>
      <c r="Q81" s="107">
        <f>(O81*P81)*(G58*H58+I58*J58+K58*L58+M58*N58+G59*H59+I59*J59+K59*L59+M59*N59+G80*H80+I80*J80+K80*L80+M80*N80+G81*H81+I81*J81+K81*L81+M81*N81)</f>
        <v>7671.0044566680008</v>
      </c>
      <c r="R81" s="106">
        <f>Q81/$P$1</f>
        <v>0.78231011900040592</v>
      </c>
      <c r="S81" s="106">
        <f t="shared" si="8"/>
        <v>0.6727867023403491</v>
      </c>
      <c r="T81" s="104">
        <v>0.7</v>
      </c>
      <c r="U81" s="104">
        <v>0.65</v>
      </c>
      <c r="V81" s="107">
        <f>(T81*U81)*(G58*H58+I58*J58+K58*L58+M58*N58+G59*H59+I59*J59+K59*L59+M59*N59+G80*H80+I80*J80+K80*L80+M80*N80+G81*H81+I81*J81+K81*L81+M81*N81)</f>
        <v>8310.2548280570009</v>
      </c>
      <c r="W81" s="108">
        <f>V81/$P$1</f>
        <v>0.84750262891710648</v>
      </c>
      <c r="X81" s="106">
        <f t="shared" si="9"/>
        <v>0.72885226086871158</v>
      </c>
      <c r="Y81" s="104">
        <v>1.2</v>
      </c>
      <c r="Z81" s="104">
        <v>0.65</v>
      </c>
      <c r="AA81" s="107">
        <f>(Y81*Z81)*(G58*H58+I58*J58+K58*L58+M58*N58+G59*H59+I59*J59+K59*L59+M59*N59+G80*H80+I80*J80+K80*L80+M80*N80+G81*H81+I81*J81+K81*L81+M81*N81)</f>
        <v>14246.151133812002</v>
      </c>
      <c r="AB81" s="93">
        <f>AA81/$P$1</f>
        <v>1.4528616495721824</v>
      </c>
      <c r="AC81" s="93">
        <f t="shared" si="10"/>
        <v>1.2494610186320769</v>
      </c>
      <c r="AD81" s="100">
        <v>2.6</v>
      </c>
      <c r="AE81" s="104">
        <v>0.22</v>
      </c>
      <c r="AF81" s="107">
        <f>(AD81*AE81)*(G58*H58+I58*J58+K58*L58+M58*N58+G59*H59+I59*J59+K59*L59+M59*N59+G80*H80+I80*J80+K80*L80+M80*N80+G81*H81+I81*J81+K81*L81+M81*N81)</f>
        <v>10447.177498128802</v>
      </c>
      <c r="AG81" s="93">
        <f t="shared" si="11"/>
        <v>1.065431876352934</v>
      </c>
      <c r="AH81" s="87">
        <f t="shared" si="12"/>
        <v>0.91627141366352327</v>
      </c>
    </row>
    <row r="82" spans="1:34" x14ac:dyDescent="0.4">
      <c r="A82" s="181"/>
      <c r="B82" s="176"/>
      <c r="C82" s="168"/>
      <c r="D82" s="168" t="s">
        <v>140</v>
      </c>
      <c r="E82" s="79" t="s">
        <v>147</v>
      </c>
      <c r="F82" s="79">
        <v>30</v>
      </c>
      <c r="G82" s="79">
        <v>0</v>
      </c>
      <c r="H82" s="94">
        <v>6.0583</v>
      </c>
      <c r="I82" s="79">
        <v>1425.6</v>
      </c>
      <c r="J82" s="94">
        <v>7.3691800000000001</v>
      </c>
      <c r="K82" s="79">
        <v>0</v>
      </c>
      <c r="L82" s="94">
        <v>6.8888299999999996</v>
      </c>
      <c r="M82" s="79">
        <v>0</v>
      </c>
      <c r="N82" s="94">
        <v>6.7215100000000003</v>
      </c>
      <c r="O82" s="79">
        <v>0.7</v>
      </c>
      <c r="P82" s="79">
        <v>0.6</v>
      </c>
      <c r="Q82" s="97" t="s">
        <v>76</v>
      </c>
      <c r="R82" s="87" t="s">
        <v>76</v>
      </c>
      <c r="S82" s="87" t="s">
        <v>76</v>
      </c>
      <c r="T82" s="79">
        <v>0.7</v>
      </c>
      <c r="U82" s="79">
        <v>0.65</v>
      </c>
      <c r="V82" s="97" t="s">
        <v>76</v>
      </c>
      <c r="W82" s="98" t="s">
        <v>76</v>
      </c>
      <c r="X82" s="87" t="s">
        <v>76</v>
      </c>
      <c r="Y82" s="79">
        <v>1.2</v>
      </c>
      <c r="Z82" s="79">
        <v>0.65</v>
      </c>
      <c r="AA82" s="97" t="s">
        <v>76</v>
      </c>
      <c r="AB82" s="87" t="s">
        <v>76</v>
      </c>
      <c r="AC82" s="87" t="s">
        <v>76</v>
      </c>
      <c r="AD82" s="79">
        <v>2.6</v>
      </c>
      <c r="AE82" s="79">
        <v>0.22</v>
      </c>
      <c r="AF82" s="97" t="s">
        <v>76</v>
      </c>
      <c r="AG82" s="87" t="s">
        <v>76</v>
      </c>
      <c r="AH82" s="87" t="s">
        <v>76</v>
      </c>
    </row>
    <row r="83" spans="1:34" x14ac:dyDescent="0.4">
      <c r="A83" s="181"/>
      <c r="B83" s="176"/>
      <c r="C83" s="168"/>
      <c r="D83" s="168"/>
      <c r="E83" s="79" t="s">
        <v>151</v>
      </c>
      <c r="F83" s="79">
        <v>0</v>
      </c>
      <c r="G83" s="79">
        <v>0</v>
      </c>
      <c r="H83" s="94">
        <v>7.4164399999999997</v>
      </c>
      <c r="I83" s="94">
        <v>10.5</v>
      </c>
      <c r="J83" s="94">
        <v>7.4164399999999997</v>
      </c>
      <c r="K83" s="79">
        <v>5.25</v>
      </c>
      <c r="L83" s="94">
        <v>7.4164399999999997</v>
      </c>
      <c r="M83" s="79">
        <v>5.25</v>
      </c>
      <c r="N83" s="94">
        <v>7.4164399999999997</v>
      </c>
      <c r="O83" s="92">
        <v>0.7</v>
      </c>
      <c r="P83" s="92">
        <v>0.6</v>
      </c>
      <c r="Q83" s="67">
        <f>(O83*P83)*(G58*H58+I58*J58+K58*L58+M58*N58+G59*H59+I59*J59+K59*L59+M59*N59+G82*H82+I82*J82+K82*L82+M82*N82+G83*H83+I83*J83+K83*L83+M83*N83)</f>
        <v>7673.9085739680004</v>
      </c>
      <c r="R83" s="87">
        <f>Q83/$P$1</f>
        <v>0.78260628886491168</v>
      </c>
      <c r="S83" s="87">
        <f t="shared" si="8"/>
        <v>0.67304140842382398</v>
      </c>
      <c r="T83" s="92">
        <v>0.7</v>
      </c>
      <c r="U83" s="92">
        <v>0.65</v>
      </c>
      <c r="V83" s="67">
        <f>(T83*U83)*(G58*H58+I58*J58+K58*L58+M58*N58+G59*H59+I59*J59+K59*L59+M59*N59+G82*H82+I82*J82+K82*L82+M82*N82+G83*H83+I83*J83+K83*L83+M83*N83)</f>
        <v>8313.4009551319996</v>
      </c>
      <c r="W83" s="99">
        <f>V83/$P$1</f>
        <v>0.84782347960365423</v>
      </c>
      <c r="X83" s="87">
        <f t="shared" si="9"/>
        <v>0.72912819245914262</v>
      </c>
      <c r="Y83" s="92">
        <v>1.2</v>
      </c>
      <c r="Z83" s="92">
        <v>0.65</v>
      </c>
      <c r="AA83" s="67">
        <f>(Y83*Z83)*(G58*H58+I58*J58+K58*L58+M58*N58+G59*H59+I59*J59+K59*L59+M59*N59+G82*H82+I82*J82+K82*L82+M82*N82+G83*H83+I83*J83+K83*L83+M83*N83)</f>
        <v>14251.544494512002</v>
      </c>
      <c r="AB83" s="93">
        <f>AA83/$P$1</f>
        <v>1.4534116793205503</v>
      </c>
      <c r="AC83" s="93">
        <f t="shared" si="10"/>
        <v>1.2499340442156732</v>
      </c>
      <c r="AD83" s="79">
        <v>2.6</v>
      </c>
      <c r="AE83" s="92">
        <v>0.22</v>
      </c>
      <c r="AF83" s="67">
        <f>(AD83*AE83)*(G58*H58+I58*J58+K58*L58+M58*N58+G59*H59+I59*J59+K59*L59+M59*N59+G82*H82+I82*J82+K82*L82+M82*N82+G83*H83+I83*J83+K83*L83+M83*N83)</f>
        <v>10451.132629308802</v>
      </c>
      <c r="AG83" s="93">
        <f t="shared" si="11"/>
        <v>1.065835231501737</v>
      </c>
      <c r="AH83" s="106">
        <f t="shared" si="12"/>
        <v>0.91661829909149384</v>
      </c>
    </row>
    <row r="84" spans="1:34" x14ac:dyDescent="0.4">
      <c r="A84" s="181"/>
      <c r="B84" s="176"/>
      <c r="C84" s="168"/>
      <c r="D84" s="169" t="s">
        <v>141</v>
      </c>
      <c r="E84" s="100" t="s">
        <v>148</v>
      </c>
      <c r="F84" s="100">
        <v>30</v>
      </c>
      <c r="G84" s="100">
        <v>0</v>
      </c>
      <c r="H84" s="101">
        <v>6.0583</v>
      </c>
      <c r="I84" s="100">
        <v>1710.72</v>
      </c>
      <c r="J84" s="101">
        <v>7.3691800000000001</v>
      </c>
      <c r="K84" s="100">
        <v>0</v>
      </c>
      <c r="L84" s="101">
        <v>6.8888299999999996</v>
      </c>
      <c r="M84" s="100">
        <v>0</v>
      </c>
      <c r="N84" s="101">
        <v>6.7215100000000003</v>
      </c>
      <c r="O84" s="100">
        <v>0.7</v>
      </c>
      <c r="P84" s="100">
        <v>0.6</v>
      </c>
      <c r="Q84" s="102" t="s">
        <v>76</v>
      </c>
      <c r="R84" s="106" t="s">
        <v>76</v>
      </c>
      <c r="S84" s="106" t="s">
        <v>76</v>
      </c>
      <c r="T84" s="100">
        <v>0.7</v>
      </c>
      <c r="U84" s="100">
        <v>0.65</v>
      </c>
      <c r="V84" s="102" t="s">
        <v>76</v>
      </c>
      <c r="W84" s="103" t="s">
        <v>76</v>
      </c>
      <c r="X84" s="106" t="s">
        <v>76</v>
      </c>
      <c r="Y84" s="100">
        <v>1.2</v>
      </c>
      <c r="Z84" s="100">
        <v>0.65</v>
      </c>
      <c r="AA84" s="102" t="s">
        <v>76</v>
      </c>
      <c r="AB84" s="106" t="s">
        <v>76</v>
      </c>
      <c r="AC84" s="106" t="s">
        <v>76</v>
      </c>
      <c r="AD84" s="100">
        <v>2.6</v>
      </c>
      <c r="AE84" s="100">
        <v>0.22</v>
      </c>
      <c r="AF84" s="102" t="s">
        <v>76</v>
      </c>
      <c r="AG84" s="106" t="s">
        <v>76</v>
      </c>
      <c r="AH84" s="106" t="s">
        <v>76</v>
      </c>
    </row>
    <row r="85" spans="1:34" x14ac:dyDescent="0.4">
      <c r="A85" s="181"/>
      <c r="B85" s="176"/>
      <c r="C85" s="168"/>
      <c r="D85" s="169"/>
      <c r="E85" s="100" t="s">
        <v>149</v>
      </c>
      <c r="F85" s="100">
        <v>60</v>
      </c>
      <c r="G85" s="100">
        <v>0</v>
      </c>
      <c r="H85" s="101">
        <v>3.43526</v>
      </c>
      <c r="I85" s="101">
        <v>10.5</v>
      </c>
      <c r="J85" s="101">
        <v>5.7507299999999999</v>
      </c>
      <c r="K85" s="100">
        <v>5.25</v>
      </c>
      <c r="L85" s="101">
        <v>5.5069499999999998</v>
      </c>
      <c r="M85" s="100">
        <v>5.25</v>
      </c>
      <c r="N85" s="101">
        <v>5.2976400000000003</v>
      </c>
      <c r="O85" s="104">
        <v>0.7</v>
      </c>
      <c r="P85" s="104">
        <v>0.6</v>
      </c>
      <c r="Q85" s="105">
        <f>(O85*P85)*(G58*H58+I58*J58+K58*L58+M58*N58+G59*H59+I59*J59+K59*L59+M59*N59+G84*H84+I84*J84+K84*L84+M84*N84+G85*H85+I85*J85+K85*L85+M85*N85)</f>
        <v>8540.1426660900015</v>
      </c>
      <c r="R85" s="106">
        <f>Q85/$P$1</f>
        <v>0.87094722250902057</v>
      </c>
      <c r="S85" s="106">
        <f t="shared" si="8"/>
        <v>0.74901461135775771</v>
      </c>
      <c r="T85" s="104">
        <v>0.7</v>
      </c>
      <c r="U85" s="104">
        <v>0.65</v>
      </c>
      <c r="V85" s="107">
        <f>(T85*U85)*(G58*H58+I58*J58+K58*L58+M58*N58+G59*H59+I59*J59+K59*L59+M59*N59+G84*H84+I84*J84+K84*L84+M84*N84+G85*H85+I85*J85+K85*L85+M85*N85)</f>
        <v>9251.8212215975018</v>
      </c>
      <c r="W85" s="108">
        <f>V85/$P$1</f>
        <v>0.94352615771810555</v>
      </c>
      <c r="X85" s="106">
        <f t="shared" si="9"/>
        <v>0.81143249563757081</v>
      </c>
      <c r="Y85" s="104">
        <v>1.2</v>
      </c>
      <c r="Z85" s="104">
        <v>0.65</v>
      </c>
      <c r="AA85" s="107">
        <f>(Y85*Z85)*(G58*H58+I58*J58+K58*L58+M58*N58+G59*H59+I59*J59+K59*L59+M59*N59+G84*H84+I84*J84+K84*L84+M84*N84+G85*H85+I85*J85+K85*L85+M85*N85)</f>
        <v>15860.264951310004</v>
      </c>
      <c r="AB85" s="93">
        <f>AA85/$P$1</f>
        <v>1.6174734132310382</v>
      </c>
      <c r="AC85" s="93">
        <f t="shared" si="10"/>
        <v>1.3910271353786929</v>
      </c>
      <c r="AD85" s="100">
        <v>2.6</v>
      </c>
      <c r="AE85" s="104">
        <v>0.22</v>
      </c>
      <c r="AF85" s="107">
        <f>(AD85*AE85)*(G58*H58+I58*J58+K58*L58+M58*N58+G59*H59+I59*J59+K59*L59+M59*N59+G84*H84+I84*J84+K84*L84+M84*N84+G85*H85+I85*J85+K85*L85+M85*N85)</f>
        <v>11630.860964294003</v>
      </c>
      <c r="AG85" s="93">
        <f t="shared" si="11"/>
        <v>1.1861471697027615</v>
      </c>
      <c r="AH85" s="93">
        <f t="shared" si="12"/>
        <v>1.0200865659443747</v>
      </c>
    </row>
    <row r="86" spans="1:34" x14ac:dyDescent="0.4">
      <c r="A86" s="181"/>
      <c r="B86" s="176"/>
      <c r="C86" s="168"/>
      <c r="D86" s="168" t="s">
        <v>142</v>
      </c>
      <c r="E86" s="79" t="s">
        <v>148</v>
      </c>
      <c r="F86" s="79">
        <v>30</v>
      </c>
      <c r="G86" s="79">
        <v>0</v>
      </c>
      <c r="H86" s="94">
        <v>6.0583</v>
      </c>
      <c r="I86" s="79">
        <v>1710.72</v>
      </c>
      <c r="J86" s="94">
        <v>7.3691800000000001</v>
      </c>
      <c r="K86" s="79">
        <v>0</v>
      </c>
      <c r="L86" s="94">
        <v>6.8888299999999996</v>
      </c>
      <c r="M86" s="79">
        <v>0</v>
      </c>
      <c r="N86" s="94">
        <v>6.7215100000000003</v>
      </c>
      <c r="O86" s="79">
        <v>0.7</v>
      </c>
      <c r="P86" s="79">
        <v>0.6</v>
      </c>
      <c r="Q86" s="97" t="s">
        <v>76</v>
      </c>
      <c r="R86" s="87" t="s">
        <v>76</v>
      </c>
      <c r="S86" s="87" t="s">
        <v>76</v>
      </c>
      <c r="T86" s="79">
        <v>0.7</v>
      </c>
      <c r="U86" s="79">
        <v>0.65</v>
      </c>
      <c r="V86" s="97" t="s">
        <v>76</v>
      </c>
      <c r="W86" s="98" t="s">
        <v>76</v>
      </c>
      <c r="X86" s="87" t="s">
        <v>76</v>
      </c>
      <c r="Y86" s="79">
        <v>1.2</v>
      </c>
      <c r="Z86" s="79">
        <v>0.65</v>
      </c>
      <c r="AA86" s="97" t="s">
        <v>76</v>
      </c>
      <c r="AB86" s="87" t="s">
        <v>76</v>
      </c>
      <c r="AC86" s="87" t="s">
        <v>76</v>
      </c>
      <c r="AD86" s="79">
        <v>2.6</v>
      </c>
      <c r="AE86" s="79">
        <v>0.22</v>
      </c>
      <c r="AF86" s="97" t="s">
        <v>76</v>
      </c>
      <c r="AG86" s="87" t="s">
        <v>76</v>
      </c>
      <c r="AH86" s="87" t="s">
        <v>76</v>
      </c>
    </row>
    <row r="87" spans="1:34" x14ac:dyDescent="0.4">
      <c r="A87" s="181"/>
      <c r="B87" s="176"/>
      <c r="C87" s="168"/>
      <c r="D87" s="168"/>
      <c r="E87" s="79" t="s">
        <v>150</v>
      </c>
      <c r="F87" s="79">
        <v>30</v>
      </c>
      <c r="G87" s="79">
        <v>0</v>
      </c>
      <c r="H87" s="94">
        <v>6.0583</v>
      </c>
      <c r="I87" s="94">
        <v>10.5</v>
      </c>
      <c r="J87" s="94">
        <v>7.3691800000000001</v>
      </c>
      <c r="K87" s="79">
        <v>5.25</v>
      </c>
      <c r="L87" s="94">
        <v>6.8888299999999996</v>
      </c>
      <c r="M87" s="79">
        <v>5.25</v>
      </c>
      <c r="N87" s="94">
        <v>6.7215100000000003</v>
      </c>
      <c r="O87" s="92">
        <v>0.7</v>
      </c>
      <c r="P87" s="92">
        <v>0.6</v>
      </c>
      <c r="Q87" s="67">
        <f>(O87*P87)*(G58*H58+I58*J58+K58*L58+M58*N58+G59*H59+I59*J59+K59*L59+M59*N59+G86*H86+I86*J86+K86*L86+M86*N86+G87*H87+I87*J87+K87*L87+M87*N87)</f>
        <v>8553.4667093400003</v>
      </c>
      <c r="R87" s="87">
        <f>Q87/$P$1</f>
        <v>0.8723060450620973</v>
      </c>
      <c r="S87" s="87">
        <f t="shared" si="8"/>
        <v>0.75018319875340367</v>
      </c>
      <c r="T87" s="92">
        <v>0.7</v>
      </c>
      <c r="U87" s="92">
        <v>0.65</v>
      </c>
      <c r="V87" s="67">
        <f>(T87*U87)*(G58*H58+I58*J58+K58*L58+M58*N58+G59*H59+I59*J59+K59*L59+M59*N59+G86*H86+I86*J86+K86*L86+M86*N86+G87*H87+I87*J87+K87*L87+M87*N87)</f>
        <v>9266.2556017850002</v>
      </c>
      <c r="W87" s="99">
        <f>V87/$P$1</f>
        <v>0.94499821548393881</v>
      </c>
      <c r="X87" s="87">
        <f t="shared" si="9"/>
        <v>0.81269846531618739</v>
      </c>
      <c r="Y87" s="92">
        <v>1.2</v>
      </c>
      <c r="Z87" s="92">
        <v>0.65</v>
      </c>
      <c r="AA87" s="67">
        <f>(Y87*Z87)*(G58*H58+I58*J58+K58*L58+M58*N58+G59*H59+I59*J59+K59*L59+M59*N59+G86*H86+I86*J86+K86*L86+M86*N86+G87*H87+I87*J87+K87*L87+M87*N87)</f>
        <v>15885.009603060002</v>
      </c>
      <c r="AB87" s="93">
        <f>AA87/$P$1</f>
        <v>1.6199969408296095</v>
      </c>
      <c r="AC87" s="93">
        <f t="shared" si="10"/>
        <v>1.3931973691134643</v>
      </c>
      <c r="AD87" s="79">
        <v>2.6</v>
      </c>
      <c r="AE87" s="92">
        <v>0.22</v>
      </c>
      <c r="AF87" s="67">
        <f>(AD87*AE87)*(G58*H58+I58*J58+K58*L58+M58*N58+G59*H59+I59*J59+K59*L59+M59*N59+G86*H86+I86*J86+K86*L86+M86*N86+G87*H87+I87*J87+K87*L87+M87*N87)</f>
        <v>11649.007042244002</v>
      </c>
      <c r="AG87" s="93">
        <f t="shared" si="11"/>
        <v>1.1879977566083804</v>
      </c>
      <c r="AH87" s="93">
        <f t="shared" si="12"/>
        <v>1.0216780706832072</v>
      </c>
    </row>
    <row r="88" spans="1:34" x14ac:dyDescent="0.4">
      <c r="A88" s="181"/>
      <c r="B88" s="176"/>
      <c r="C88" s="168"/>
      <c r="D88" s="169" t="s">
        <v>143</v>
      </c>
      <c r="E88" s="100" t="s">
        <v>148</v>
      </c>
      <c r="F88" s="100">
        <v>30</v>
      </c>
      <c r="G88" s="100">
        <v>0</v>
      </c>
      <c r="H88" s="101">
        <v>6.0583</v>
      </c>
      <c r="I88" s="100">
        <v>1710.72</v>
      </c>
      <c r="J88" s="101">
        <v>7.3691800000000001</v>
      </c>
      <c r="K88" s="100">
        <v>0</v>
      </c>
      <c r="L88" s="101">
        <v>6.8888299999999996</v>
      </c>
      <c r="M88" s="100">
        <v>0</v>
      </c>
      <c r="N88" s="101">
        <v>6.7215100000000003</v>
      </c>
      <c r="O88" s="100">
        <v>0.7</v>
      </c>
      <c r="P88" s="100">
        <v>0.6</v>
      </c>
      <c r="Q88" s="102" t="s">
        <v>76</v>
      </c>
      <c r="R88" s="106" t="s">
        <v>76</v>
      </c>
      <c r="S88" s="106" t="s">
        <v>76</v>
      </c>
      <c r="T88" s="100">
        <v>0.7</v>
      </c>
      <c r="U88" s="100">
        <v>0.65</v>
      </c>
      <c r="V88" s="102" t="s">
        <v>76</v>
      </c>
      <c r="W88" s="103" t="s">
        <v>76</v>
      </c>
      <c r="X88" s="106" t="s">
        <v>76</v>
      </c>
      <c r="Y88" s="100">
        <v>1.2</v>
      </c>
      <c r="Z88" s="100">
        <v>0.65</v>
      </c>
      <c r="AA88" s="102" t="s">
        <v>76</v>
      </c>
      <c r="AB88" s="106" t="s">
        <v>76</v>
      </c>
      <c r="AC88" s="106" t="s">
        <v>76</v>
      </c>
      <c r="AD88" s="100">
        <v>2.6</v>
      </c>
      <c r="AE88" s="100">
        <v>0.22</v>
      </c>
      <c r="AF88" s="102" t="s">
        <v>76</v>
      </c>
      <c r="AG88" s="106" t="s">
        <v>76</v>
      </c>
      <c r="AH88" s="106" t="s">
        <v>76</v>
      </c>
    </row>
    <row r="89" spans="1:34" x14ac:dyDescent="0.4">
      <c r="A89" s="182"/>
      <c r="B89" s="177"/>
      <c r="C89" s="168"/>
      <c r="D89" s="169"/>
      <c r="E89" s="100" t="s">
        <v>152</v>
      </c>
      <c r="F89" s="100">
        <v>0</v>
      </c>
      <c r="G89" s="100">
        <v>0</v>
      </c>
      <c r="H89" s="101">
        <v>7.4164399999999997</v>
      </c>
      <c r="I89" s="101">
        <v>10.5</v>
      </c>
      <c r="J89" s="101">
        <v>7.4164399999999997</v>
      </c>
      <c r="K89" s="100">
        <v>5.25</v>
      </c>
      <c r="L89" s="101">
        <v>7.4164399999999997</v>
      </c>
      <c r="M89" s="100">
        <v>5.25</v>
      </c>
      <c r="N89" s="101">
        <v>7.4164399999999997</v>
      </c>
      <c r="O89" s="104">
        <v>0.7</v>
      </c>
      <c r="P89" s="104">
        <v>0.6</v>
      </c>
      <c r="Q89" s="107">
        <f>(O89*P89)*(G58*H58+I58*J58+K58*L58+M58*N58+G59*H59+I59*J59+K59*L59+M59*N59+G88*H88+I88*J88+K88*L88+M88*N88+G89*H89+I89*J89+K89*L89+M89*N89)</f>
        <v>8556.3708266400008</v>
      </c>
      <c r="R89" s="106">
        <f>Q89/$P$1</f>
        <v>0.87260221492660306</v>
      </c>
      <c r="S89" s="106">
        <f t="shared" si="8"/>
        <v>0.75043790483687867</v>
      </c>
      <c r="T89" s="104">
        <v>0.7</v>
      </c>
      <c r="U89" s="104">
        <v>0.65</v>
      </c>
      <c r="V89" s="107">
        <f>(T89*U89)*(G58*H58+I58*J58+K58*L58+M58*N58+G59*H59+I59*J59+K59*L59+M59*N59+G88*H88+I88*J88+K88*L88+M88*N88+G89*H89+I89*J89+K89*L89+M89*N89)</f>
        <v>9269.4017288599989</v>
      </c>
      <c r="W89" s="108">
        <f>V89/$P$1</f>
        <v>0.94531906617048644</v>
      </c>
      <c r="X89" s="106">
        <f t="shared" si="9"/>
        <v>0.81297439690661832</v>
      </c>
      <c r="Y89" s="104">
        <v>1.2</v>
      </c>
      <c r="Z89" s="104">
        <v>0.65</v>
      </c>
      <c r="AA89" s="107">
        <f>(Y89*Z89)*(G58*H58+I58*J58+K58*L58+M58*N58+G59*H59+I59*J59+K59*L59+M59*N59+G88*H88+I88*J88+K88*L88+M88*N88+G89*H89+I89*J89+K89*L89+M89*N89)</f>
        <v>15890.402963760002</v>
      </c>
      <c r="AB89" s="93">
        <f>AA89/$P$1</f>
        <v>1.6205469705779771</v>
      </c>
      <c r="AC89" s="93">
        <f t="shared" si="10"/>
        <v>1.3936703946970603</v>
      </c>
      <c r="AD89" s="100">
        <v>2.6</v>
      </c>
      <c r="AE89" s="104">
        <v>0.22</v>
      </c>
      <c r="AF89" s="107">
        <f>(AD89*AE89)*(G58*H58+I58*J58+K58*L58+M58*N58+G59*H59+I59*J59+K59*L59+M59*N59+G88*H88+I88*J88+K88*L88+M88*N88+G89*H89+I89*J89+K89*L89+M89*N89)</f>
        <v>11652.962173424001</v>
      </c>
      <c r="AG89" s="93">
        <f t="shared" si="11"/>
        <v>1.1884011117571833</v>
      </c>
      <c r="AH89" s="93">
        <f t="shared" si="12"/>
        <v>1.0220249561111776</v>
      </c>
    </row>
    <row r="90" spans="1:34" x14ac:dyDescent="0.4">
      <c r="B90" s="24"/>
      <c r="C90" s="24"/>
      <c r="D90" s="24"/>
      <c r="E90" s="24"/>
      <c r="F90" s="24"/>
      <c r="G90" s="24"/>
      <c r="H90" s="24"/>
      <c r="I90" s="24"/>
      <c r="J90" s="24"/>
      <c r="K90" s="24"/>
      <c r="L90" s="24"/>
      <c r="M90" s="24"/>
      <c r="N90" s="24"/>
      <c r="AG90" s="91"/>
    </row>
    <row r="91" spans="1:34" x14ac:dyDescent="0.4">
      <c r="AG91" s="14"/>
    </row>
  </sheetData>
  <mergeCells count="89">
    <mergeCell ref="C58:C59"/>
    <mergeCell ref="A2:A5"/>
    <mergeCell ref="B2:B5"/>
    <mergeCell ref="C2:E5"/>
    <mergeCell ref="A6:A10"/>
    <mergeCell ref="B6:B10"/>
    <mergeCell ref="C6:C10"/>
    <mergeCell ref="D6:E6"/>
    <mergeCell ref="D7:E7"/>
    <mergeCell ref="D8:E8"/>
    <mergeCell ref="D9:E9"/>
    <mergeCell ref="D10:E10"/>
    <mergeCell ref="A11:A20"/>
    <mergeCell ref="C11:E11"/>
    <mergeCell ref="B12:B15"/>
    <mergeCell ref="C13:C15"/>
    <mergeCell ref="D13:E13"/>
    <mergeCell ref="D14:E14"/>
    <mergeCell ref="D15:E15"/>
    <mergeCell ref="F3:F5"/>
    <mergeCell ref="B16:B20"/>
    <mergeCell ref="C16:C17"/>
    <mergeCell ref="D16:E16"/>
    <mergeCell ref="D17:E17"/>
    <mergeCell ref="C18:C20"/>
    <mergeCell ref="D18:E18"/>
    <mergeCell ref="D19:E19"/>
    <mergeCell ref="D20:E20"/>
    <mergeCell ref="A21:A89"/>
    <mergeCell ref="B21:B26"/>
    <mergeCell ref="C21:E21"/>
    <mergeCell ref="C22:C26"/>
    <mergeCell ref="D22:E22"/>
    <mergeCell ref="D23:E23"/>
    <mergeCell ref="D24:E24"/>
    <mergeCell ref="D25:E25"/>
    <mergeCell ref="D26:E26"/>
    <mergeCell ref="B27:B57"/>
    <mergeCell ref="C27:E27"/>
    <mergeCell ref="C28:C57"/>
    <mergeCell ref="D28:D29"/>
    <mergeCell ref="D30:D31"/>
    <mergeCell ref="D32:D33"/>
    <mergeCell ref="D34:D35"/>
    <mergeCell ref="C12:E12"/>
    <mergeCell ref="B58:B89"/>
    <mergeCell ref="C60:C89"/>
    <mergeCell ref="D60:D61"/>
    <mergeCell ref="D62:D63"/>
    <mergeCell ref="D64:D65"/>
    <mergeCell ref="D66:D67"/>
    <mergeCell ref="D68:D69"/>
    <mergeCell ref="D70:D71"/>
    <mergeCell ref="D72:D73"/>
    <mergeCell ref="D74:D75"/>
    <mergeCell ref="D76:D77"/>
    <mergeCell ref="D78:D79"/>
    <mergeCell ref="D80:D81"/>
    <mergeCell ref="D82:D83"/>
    <mergeCell ref="D58:E58"/>
    <mergeCell ref="D36:D37"/>
    <mergeCell ref="D38:D39"/>
    <mergeCell ref="D40:D41"/>
    <mergeCell ref="D42:D43"/>
    <mergeCell ref="D44:D45"/>
    <mergeCell ref="D86:D87"/>
    <mergeCell ref="D88:D89"/>
    <mergeCell ref="D56:D57"/>
    <mergeCell ref="D46:D47"/>
    <mergeCell ref="D48:D49"/>
    <mergeCell ref="D50:D51"/>
    <mergeCell ref="D52:D53"/>
    <mergeCell ref="D54:D55"/>
    <mergeCell ref="D84:D85"/>
    <mergeCell ref="D59:E59"/>
    <mergeCell ref="AD3:AH3"/>
    <mergeCell ref="AD4:AH4"/>
    <mergeCell ref="M1:O1"/>
    <mergeCell ref="O3:AB3"/>
    <mergeCell ref="G3:N3"/>
    <mergeCell ref="G4:H4"/>
    <mergeCell ref="I4:J4"/>
    <mergeCell ref="K4:L4"/>
    <mergeCell ref="M4:N4"/>
    <mergeCell ref="R1:Y1"/>
    <mergeCell ref="O4:S4"/>
    <mergeCell ref="T4:X4"/>
    <mergeCell ref="Y4:AC4"/>
    <mergeCell ref="F2:AH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46E7B-3DD6-4C65-82E0-3EBCF4F6D44A}">
  <dimension ref="C2:Q23"/>
  <sheetViews>
    <sheetView topLeftCell="A56" zoomScale="80" zoomScaleNormal="80" workbookViewId="0">
      <selection activeCell="T89" sqref="T89"/>
    </sheetView>
  </sheetViews>
  <sheetFormatPr defaultRowHeight="14.6" x14ac:dyDescent="0.4"/>
  <cols>
    <col min="3" max="3" width="25.84375" bestFit="1" customWidth="1"/>
    <col min="4" max="4" width="9.23046875" customWidth="1"/>
    <col min="11" max="11" width="25.84375" bestFit="1" customWidth="1"/>
    <col min="17" max="17" width="10.3828125" bestFit="1" customWidth="1"/>
  </cols>
  <sheetData>
    <row r="2" spans="3:17" ht="15" thickBot="1" x14ac:dyDescent="0.45"/>
    <row r="3" spans="3:17" ht="15" thickBot="1" x14ac:dyDescent="0.45">
      <c r="C3" s="231" t="s">
        <v>184</v>
      </c>
      <c r="D3" s="232"/>
      <c r="E3" s="233" t="s">
        <v>206</v>
      </c>
      <c r="F3" s="234"/>
      <c r="G3" s="234"/>
      <c r="H3" s="235"/>
      <c r="I3" s="12"/>
      <c r="J3" s="12"/>
      <c r="K3" s="231" t="s">
        <v>184</v>
      </c>
      <c r="L3" s="232"/>
      <c r="M3" s="233" t="s">
        <v>208</v>
      </c>
      <c r="N3" s="234"/>
      <c r="O3" s="234"/>
      <c r="P3" s="235"/>
    </row>
    <row r="4" spans="3:17" ht="25.3" thickBot="1" x14ac:dyDescent="0.45">
      <c r="C4" s="236"/>
      <c r="D4" s="237"/>
      <c r="E4" s="233" t="s">
        <v>185</v>
      </c>
      <c r="F4" s="234"/>
      <c r="G4" s="235"/>
      <c r="H4" s="238" t="s">
        <v>186</v>
      </c>
      <c r="I4" s="12"/>
      <c r="J4" s="12"/>
      <c r="K4" s="236"/>
      <c r="L4" s="237"/>
      <c r="M4" s="233" t="s">
        <v>185</v>
      </c>
      <c r="N4" s="234"/>
      <c r="O4" s="235"/>
      <c r="P4" s="238" t="s">
        <v>186</v>
      </c>
    </row>
    <row r="5" spans="3:17" ht="62.15" x14ac:dyDescent="0.4">
      <c r="C5" s="236"/>
      <c r="D5" s="237" t="s">
        <v>187</v>
      </c>
      <c r="E5" s="239" t="s">
        <v>188</v>
      </c>
      <c r="F5" s="239" t="s">
        <v>189</v>
      </c>
      <c r="G5" s="239" t="s">
        <v>190</v>
      </c>
      <c r="H5" s="239" t="s">
        <v>191</v>
      </c>
      <c r="I5" s="12"/>
      <c r="J5" s="12"/>
      <c r="K5" s="236"/>
      <c r="L5" s="237" t="s">
        <v>187</v>
      </c>
      <c r="M5" s="239" t="s">
        <v>188</v>
      </c>
      <c r="N5" s="239" t="s">
        <v>189</v>
      </c>
      <c r="O5" s="239" t="s">
        <v>190</v>
      </c>
      <c r="P5" s="239" t="s">
        <v>191</v>
      </c>
    </row>
    <row r="6" spans="3:17" x14ac:dyDescent="0.4">
      <c r="C6" s="250" t="s">
        <v>192</v>
      </c>
      <c r="D6" s="251" t="s">
        <v>193</v>
      </c>
      <c r="E6" s="246">
        <v>0.22498981515422847</v>
      </c>
      <c r="F6" s="246">
        <v>0.24373896641708084</v>
      </c>
      <c r="G6" s="246">
        <v>0.41783822814356719</v>
      </c>
      <c r="H6" s="246">
        <v>0.30641470063861598</v>
      </c>
      <c r="I6" s="12"/>
      <c r="J6" s="12"/>
      <c r="K6" s="250" t="s">
        <v>192</v>
      </c>
      <c r="L6" s="251" t="s">
        <v>193</v>
      </c>
      <c r="M6" s="246">
        <v>0.19349124103263649</v>
      </c>
      <c r="N6" s="246">
        <v>0.20961551111868953</v>
      </c>
      <c r="O6" s="246">
        <v>0.35934087620346777</v>
      </c>
      <c r="P6" s="246">
        <v>0.26351664254920976</v>
      </c>
      <c r="Q6" s="249"/>
    </row>
    <row r="7" spans="3:17" x14ac:dyDescent="0.4">
      <c r="C7" s="252"/>
      <c r="D7" s="251" t="s">
        <v>194</v>
      </c>
      <c r="E7" s="246">
        <v>0.35998370424676562</v>
      </c>
      <c r="F7" s="246">
        <v>0.38998234626732942</v>
      </c>
      <c r="G7" s="246">
        <v>0.66854116502970751</v>
      </c>
      <c r="H7" s="246">
        <v>0.49026352102178561</v>
      </c>
      <c r="I7" s="12"/>
      <c r="J7" s="12"/>
      <c r="K7" s="252"/>
      <c r="L7" s="251" t="s">
        <v>194</v>
      </c>
      <c r="M7" s="246">
        <v>0.30958598565221845</v>
      </c>
      <c r="N7" s="246">
        <v>0.33538481778990331</v>
      </c>
      <c r="O7" s="246">
        <v>0.57494540192554844</v>
      </c>
      <c r="P7" s="246">
        <v>0.42162662807873563</v>
      </c>
      <c r="Q7" s="249"/>
    </row>
    <row r="8" spans="3:17" x14ac:dyDescent="0.4">
      <c r="C8" s="252"/>
      <c r="D8" s="251" t="s">
        <v>195</v>
      </c>
      <c r="E8" s="246">
        <v>0.44997963030845695</v>
      </c>
      <c r="F8" s="246">
        <v>0.48747793283416169</v>
      </c>
      <c r="G8" s="246">
        <v>0.83567645628713438</v>
      </c>
      <c r="H8" s="246">
        <v>0.61282940127723196</v>
      </c>
      <c r="I8" s="12"/>
      <c r="J8" s="12"/>
      <c r="K8" s="252"/>
      <c r="L8" s="251" t="s">
        <v>195</v>
      </c>
      <c r="M8" s="246">
        <v>0.38698248206527297</v>
      </c>
      <c r="N8" s="246">
        <v>0.41923102223737907</v>
      </c>
      <c r="O8" s="246">
        <v>0.71868175240693555</v>
      </c>
      <c r="P8" s="246">
        <v>0.52703328509841951</v>
      </c>
      <c r="Q8" s="249"/>
    </row>
    <row r="9" spans="3:17" x14ac:dyDescent="0.4">
      <c r="C9" s="253"/>
      <c r="D9" s="251" t="s">
        <v>196</v>
      </c>
      <c r="E9" s="246">
        <v>0.53997555637014838</v>
      </c>
      <c r="F9" s="246">
        <v>0.58497351940099418</v>
      </c>
      <c r="G9" s="246">
        <v>1.0028117475445615</v>
      </c>
      <c r="H9" s="246">
        <v>0.73539528153267852</v>
      </c>
      <c r="I9" s="12"/>
      <c r="J9" s="12"/>
      <c r="K9" s="253"/>
      <c r="L9" s="251" t="s">
        <v>196</v>
      </c>
      <c r="M9" s="246">
        <v>0.4643789784783276</v>
      </c>
      <c r="N9" s="246">
        <v>0.50307722668485499</v>
      </c>
      <c r="O9" s="246">
        <v>0.86241810288832288</v>
      </c>
      <c r="P9" s="246">
        <v>0.6324399421181035</v>
      </c>
      <c r="Q9" s="249"/>
    </row>
    <row r="10" spans="3:17" ht="15" thickBot="1" x14ac:dyDescent="0.45">
      <c r="C10" s="12"/>
      <c r="D10" s="12"/>
      <c r="E10" s="12"/>
      <c r="F10" s="12"/>
      <c r="G10" s="12"/>
      <c r="H10" s="12"/>
      <c r="I10" s="12"/>
      <c r="J10" s="12"/>
      <c r="K10" s="12"/>
      <c r="L10" s="12"/>
      <c r="M10" s="12"/>
      <c r="N10" s="12"/>
      <c r="O10" s="12"/>
      <c r="P10" s="12"/>
      <c r="Q10" s="249"/>
    </row>
    <row r="11" spans="3:17" ht="15" thickBot="1" x14ac:dyDescent="0.45">
      <c r="C11" s="231" t="s">
        <v>184</v>
      </c>
      <c r="D11" s="232"/>
      <c r="E11" s="233" t="s">
        <v>206</v>
      </c>
      <c r="F11" s="234"/>
      <c r="G11" s="234"/>
      <c r="H11" s="235"/>
      <c r="I11" s="12"/>
      <c r="J11" s="12"/>
      <c r="K11" s="231" t="s">
        <v>184</v>
      </c>
      <c r="L11" s="232"/>
      <c r="M11" s="233" t="s">
        <v>208</v>
      </c>
      <c r="N11" s="234"/>
      <c r="O11" s="234"/>
      <c r="P11" s="235"/>
      <c r="Q11" s="249"/>
    </row>
    <row r="12" spans="3:17" ht="25.3" thickBot="1" x14ac:dyDescent="0.45">
      <c r="C12" s="236"/>
      <c r="D12" s="237"/>
      <c r="E12" s="233" t="s">
        <v>185</v>
      </c>
      <c r="F12" s="234"/>
      <c r="G12" s="235"/>
      <c r="H12" s="238" t="s">
        <v>186</v>
      </c>
      <c r="I12" s="12"/>
      <c r="J12" s="12"/>
      <c r="K12" s="236"/>
      <c r="L12" s="237"/>
      <c r="M12" s="233" t="s">
        <v>185</v>
      </c>
      <c r="N12" s="234"/>
      <c r="O12" s="235"/>
      <c r="P12" s="238" t="s">
        <v>186</v>
      </c>
      <c r="Q12" s="249"/>
    </row>
    <row r="13" spans="3:17" ht="62.15" x14ac:dyDescent="0.4">
      <c r="C13" s="236"/>
      <c r="D13" s="237" t="s">
        <v>197</v>
      </c>
      <c r="E13" s="239" t="s">
        <v>188</v>
      </c>
      <c r="F13" s="239" t="s">
        <v>189</v>
      </c>
      <c r="G13" s="239" t="s">
        <v>190</v>
      </c>
      <c r="H13" s="239" t="s">
        <v>191</v>
      </c>
      <c r="I13" s="12"/>
      <c r="J13" s="12"/>
      <c r="K13" s="236"/>
      <c r="L13" s="237" t="s">
        <v>197</v>
      </c>
      <c r="M13" s="239" t="s">
        <v>188</v>
      </c>
      <c r="N13" s="239" t="s">
        <v>189</v>
      </c>
      <c r="O13" s="239" t="s">
        <v>190</v>
      </c>
      <c r="P13" s="239" t="s">
        <v>191</v>
      </c>
      <c r="Q13" s="249"/>
    </row>
    <row r="14" spans="3:17" x14ac:dyDescent="0.4">
      <c r="C14" s="254" t="s">
        <v>198</v>
      </c>
      <c r="D14" s="255" t="s">
        <v>199</v>
      </c>
      <c r="E14" s="247">
        <v>0.221</v>
      </c>
      <c r="F14" s="247">
        <v>0.24</v>
      </c>
      <c r="G14" s="247">
        <v>0.41099999999999998</v>
      </c>
      <c r="H14" s="247">
        <v>0.30099999999999999</v>
      </c>
      <c r="I14" s="12"/>
      <c r="J14" s="12"/>
      <c r="K14" s="254" t="s">
        <v>198</v>
      </c>
      <c r="L14" s="255" t="s">
        <v>199</v>
      </c>
      <c r="M14" s="247">
        <v>0.19015150437607972</v>
      </c>
      <c r="N14" s="247">
        <v>0.2059974630740864</v>
      </c>
      <c r="O14" s="247">
        <v>0.35313850812700526</v>
      </c>
      <c r="P14" s="247">
        <v>0.25896823929313723</v>
      </c>
      <c r="Q14" s="249"/>
    </row>
    <row r="15" spans="3:17" x14ac:dyDescent="0.4">
      <c r="C15" s="254"/>
      <c r="D15" s="255" t="s">
        <v>200</v>
      </c>
      <c r="E15" s="247">
        <v>0.22800000000000001</v>
      </c>
      <c r="F15" s="247">
        <v>0.247</v>
      </c>
      <c r="G15" s="247">
        <v>0.42299999999999999</v>
      </c>
      <c r="H15" s="247">
        <v>0.31</v>
      </c>
      <c r="I15" s="12"/>
      <c r="J15" s="12"/>
      <c r="K15" s="254"/>
      <c r="L15" s="255" t="s">
        <v>200</v>
      </c>
      <c r="M15" s="247">
        <v>0.19588856232553301</v>
      </c>
      <c r="N15" s="247">
        <v>0.21221260918599411</v>
      </c>
      <c r="O15" s="247">
        <v>0.36379304431884707</v>
      </c>
      <c r="P15" s="247">
        <v>0.26678156583382123</v>
      </c>
      <c r="Q15" s="249"/>
    </row>
    <row r="16" spans="3:17" x14ac:dyDescent="0.4">
      <c r="C16" s="254"/>
      <c r="D16" s="255" t="s">
        <v>201</v>
      </c>
      <c r="E16" s="247">
        <v>0.33300000000000002</v>
      </c>
      <c r="F16" s="247">
        <v>0.36</v>
      </c>
      <c r="G16" s="247">
        <v>0.61799999999999999</v>
      </c>
      <c r="H16" s="247">
        <v>0.45300000000000001</v>
      </c>
      <c r="I16" s="12"/>
      <c r="J16" s="12"/>
      <c r="K16" s="254"/>
      <c r="L16" s="255" t="s">
        <v>201</v>
      </c>
      <c r="M16" s="247">
        <v>0.2860589263585509</v>
      </c>
      <c r="N16" s="247">
        <v>0.3098971702217635</v>
      </c>
      <c r="O16" s="247">
        <v>0.53125229180873745</v>
      </c>
      <c r="P16" s="247">
        <v>0.38958501399307416</v>
      </c>
      <c r="Q16" s="249"/>
    </row>
    <row r="17" spans="3:17" ht="15" thickBot="1" x14ac:dyDescent="0.45">
      <c r="C17" s="12"/>
      <c r="D17" s="12"/>
      <c r="E17" s="12"/>
      <c r="F17" s="12"/>
      <c r="G17" s="12"/>
      <c r="H17" s="12"/>
      <c r="I17" s="12"/>
      <c r="J17" s="12"/>
      <c r="K17" s="12"/>
      <c r="L17" s="12"/>
      <c r="M17" s="12"/>
      <c r="N17" s="12"/>
      <c r="O17" s="12"/>
      <c r="P17" s="12"/>
      <c r="Q17" s="249"/>
    </row>
    <row r="18" spans="3:17" ht="15" thickBot="1" x14ac:dyDescent="0.45">
      <c r="C18" s="231" t="s">
        <v>184</v>
      </c>
      <c r="D18" s="232"/>
      <c r="E18" s="233" t="s">
        <v>206</v>
      </c>
      <c r="F18" s="234"/>
      <c r="G18" s="234"/>
      <c r="H18" s="235"/>
      <c r="I18" s="12"/>
      <c r="J18" s="12"/>
      <c r="K18" s="231" t="s">
        <v>184</v>
      </c>
      <c r="L18" s="232"/>
      <c r="M18" s="233" t="s">
        <v>208</v>
      </c>
      <c r="N18" s="234"/>
      <c r="O18" s="234"/>
      <c r="P18" s="235"/>
      <c r="Q18" s="249"/>
    </row>
    <row r="19" spans="3:17" ht="25.3" thickBot="1" x14ac:dyDescent="0.45">
      <c r="C19" s="236"/>
      <c r="D19" s="237"/>
      <c r="E19" s="233" t="s">
        <v>185</v>
      </c>
      <c r="F19" s="234"/>
      <c r="G19" s="235"/>
      <c r="H19" s="238" t="s">
        <v>186</v>
      </c>
      <c r="I19" s="12"/>
      <c r="J19" s="12"/>
      <c r="K19" s="236"/>
      <c r="L19" s="237"/>
      <c r="M19" s="233" t="s">
        <v>185</v>
      </c>
      <c r="N19" s="234"/>
      <c r="O19" s="235"/>
      <c r="P19" s="238" t="s">
        <v>186</v>
      </c>
      <c r="Q19" s="249"/>
    </row>
    <row r="20" spans="3:17" ht="62.6" thickBot="1" x14ac:dyDescent="0.45">
      <c r="C20" s="240"/>
      <c r="D20" s="241" t="s">
        <v>197</v>
      </c>
      <c r="E20" s="238" t="s">
        <v>188</v>
      </c>
      <c r="F20" s="238" t="s">
        <v>189</v>
      </c>
      <c r="G20" s="238" t="s">
        <v>190</v>
      </c>
      <c r="H20" s="238" t="s">
        <v>191</v>
      </c>
      <c r="I20" s="12"/>
      <c r="J20" s="12"/>
      <c r="K20" s="240"/>
      <c r="L20" s="241" t="s">
        <v>197</v>
      </c>
      <c r="M20" s="238" t="s">
        <v>188</v>
      </c>
      <c r="N20" s="238" t="s">
        <v>189</v>
      </c>
      <c r="O20" s="238" t="s">
        <v>190</v>
      </c>
      <c r="P20" s="238" t="s">
        <v>191</v>
      </c>
      <c r="Q20" s="249"/>
    </row>
    <row r="21" spans="3:17" ht="15" thickBot="1" x14ac:dyDescent="0.45">
      <c r="C21" s="242" t="s">
        <v>202</v>
      </c>
      <c r="D21" s="243" t="s">
        <v>203</v>
      </c>
      <c r="E21" s="248">
        <v>0.76100000000000001</v>
      </c>
      <c r="F21" s="248">
        <v>0.82499999999999996</v>
      </c>
      <c r="G21" s="248">
        <v>1.413</v>
      </c>
      <c r="H21" s="248">
        <v>1.0369999999999999</v>
      </c>
      <c r="I21" s="12"/>
      <c r="J21" s="12"/>
      <c r="K21" s="242" t="s">
        <v>202</v>
      </c>
      <c r="L21" s="243" t="s">
        <v>203</v>
      </c>
      <c r="M21" s="248">
        <v>0.6545304828544074</v>
      </c>
      <c r="N21" s="248">
        <v>0.70907468975894139</v>
      </c>
      <c r="O21" s="248">
        <v>1.2155566110153282</v>
      </c>
      <c r="P21" s="248">
        <v>0.89140818141124067</v>
      </c>
      <c r="Q21" s="249"/>
    </row>
    <row r="22" spans="3:17" ht="15" thickBot="1" x14ac:dyDescent="0.45">
      <c r="C22" s="244"/>
      <c r="D22" s="243" t="s">
        <v>204</v>
      </c>
      <c r="E22" s="248">
        <v>0.76800000000000002</v>
      </c>
      <c r="F22" s="248">
        <v>0.83199999999999996</v>
      </c>
      <c r="G22" s="248">
        <v>1.4259999999999999</v>
      </c>
      <c r="H22" s="248">
        <v>1.046</v>
      </c>
      <c r="I22" s="12"/>
      <c r="J22" s="12"/>
      <c r="K22" s="244"/>
      <c r="L22" s="243" t="s">
        <v>204</v>
      </c>
      <c r="M22" s="248">
        <v>0.66026754080386074</v>
      </c>
      <c r="N22" s="248">
        <v>0.71528983587084893</v>
      </c>
      <c r="O22" s="248">
        <v>1.2262111472071699</v>
      </c>
      <c r="P22" s="248">
        <v>0.89922150795192457</v>
      </c>
      <c r="Q22" s="249"/>
    </row>
    <row r="23" spans="3:17" ht="15" thickBot="1" x14ac:dyDescent="0.45">
      <c r="C23" s="245"/>
      <c r="D23" s="243" t="s">
        <v>205</v>
      </c>
      <c r="E23" s="248">
        <v>0.873</v>
      </c>
      <c r="F23" s="248">
        <v>0.94499999999999995</v>
      </c>
      <c r="G23" s="248">
        <v>1.621</v>
      </c>
      <c r="H23" s="248">
        <v>1.1879999999999999</v>
      </c>
      <c r="I23" s="12"/>
      <c r="J23" s="12"/>
      <c r="K23" s="245"/>
      <c r="L23" s="243" t="s">
        <v>205</v>
      </c>
      <c r="M23" s="248">
        <v>0.750437904836879</v>
      </c>
      <c r="N23" s="248">
        <v>0.81297439690661832</v>
      </c>
      <c r="O23" s="248">
        <v>1.3936703946970603</v>
      </c>
      <c r="P23" s="248">
        <v>1.0220249561111776</v>
      </c>
      <c r="Q23" s="249"/>
    </row>
  </sheetData>
  <mergeCells count="24">
    <mergeCell ref="M18:P18"/>
    <mergeCell ref="M19:O19"/>
    <mergeCell ref="K21:K23"/>
    <mergeCell ref="M3:P3"/>
    <mergeCell ref="M4:O4"/>
    <mergeCell ref="K6:K9"/>
    <mergeCell ref="K11:K13"/>
    <mergeCell ref="M11:P11"/>
    <mergeCell ref="M12:O12"/>
    <mergeCell ref="C14:C16"/>
    <mergeCell ref="C18:C20"/>
    <mergeCell ref="E18:H18"/>
    <mergeCell ref="E19:G19"/>
    <mergeCell ref="C21:C23"/>
    <mergeCell ref="K3:K5"/>
    <mergeCell ref="K14:K16"/>
    <mergeCell ref="K18:K20"/>
    <mergeCell ref="C3:C5"/>
    <mergeCell ref="E3:H3"/>
    <mergeCell ref="E4:G4"/>
    <mergeCell ref="C6:C9"/>
    <mergeCell ref="C11:C13"/>
    <mergeCell ref="E11:H11"/>
    <mergeCell ref="E12:G1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069B7-72F0-4CB1-9CDE-51D8A1592377}">
  <dimension ref="B3:E60"/>
  <sheetViews>
    <sheetView tabSelected="1" zoomScale="80" zoomScaleNormal="80" workbookViewId="0">
      <selection activeCell="J23" sqref="J23"/>
    </sheetView>
  </sheetViews>
  <sheetFormatPr defaultRowHeight="14.6" x14ac:dyDescent="0.4"/>
  <cols>
    <col min="2" max="2" width="51.765625" bestFit="1" customWidth="1"/>
    <col min="3" max="3" width="10.07421875" customWidth="1"/>
    <col min="4" max="4" width="51.61328125" bestFit="1" customWidth="1"/>
    <col min="5" max="5" width="26.84375" bestFit="1" customWidth="1"/>
  </cols>
  <sheetData>
    <row r="3" spans="2:5" x14ac:dyDescent="0.4">
      <c r="B3" s="226" t="s">
        <v>156</v>
      </c>
      <c r="C3" s="227"/>
      <c r="D3" s="228"/>
      <c r="E3" s="110" t="s">
        <v>183</v>
      </c>
    </row>
    <row r="4" spans="2:5" x14ac:dyDescent="0.4">
      <c r="B4" s="68" t="s">
        <v>157</v>
      </c>
      <c r="C4" s="68" t="s">
        <v>158</v>
      </c>
      <c r="D4" s="111" t="s">
        <v>159</v>
      </c>
      <c r="E4" s="229">
        <v>1.0028117475445615</v>
      </c>
    </row>
    <row r="5" spans="2:5" x14ac:dyDescent="0.4">
      <c r="B5" s="223" t="s">
        <v>160</v>
      </c>
      <c r="C5" s="223" t="s">
        <v>161</v>
      </c>
      <c r="D5" s="111" t="s">
        <v>162</v>
      </c>
      <c r="E5" s="229">
        <v>1.0791673372704114</v>
      </c>
    </row>
    <row r="6" spans="2:5" x14ac:dyDescent="0.4">
      <c r="B6" s="224"/>
      <c r="C6" s="224"/>
      <c r="D6" s="111" t="s">
        <v>163</v>
      </c>
      <c r="E6" s="229">
        <v>1.2463026285278382</v>
      </c>
    </row>
    <row r="7" spans="2:5" x14ac:dyDescent="0.4">
      <c r="B7" s="224"/>
      <c r="C7" s="225"/>
      <c r="D7" s="111" t="s">
        <v>164</v>
      </c>
      <c r="E7" s="229">
        <v>1.4134379197852653</v>
      </c>
    </row>
    <row r="8" spans="2:5" x14ac:dyDescent="0.4">
      <c r="B8" s="224"/>
      <c r="C8" s="223" t="s">
        <v>165</v>
      </c>
      <c r="D8" s="111" t="s">
        <v>166</v>
      </c>
      <c r="E8" s="229">
        <v>1.0884827754953814</v>
      </c>
    </row>
    <row r="9" spans="2:5" x14ac:dyDescent="0.4">
      <c r="B9" s="224"/>
      <c r="C9" s="224"/>
      <c r="D9" s="111" t="s">
        <v>167</v>
      </c>
      <c r="E9" s="229">
        <v>1.0910063030939527</v>
      </c>
    </row>
    <row r="10" spans="2:5" x14ac:dyDescent="0.4">
      <c r="B10" s="224"/>
      <c r="C10" s="224"/>
      <c r="D10" s="111" t="s">
        <v>168</v>
      </c>
      <c r="E10" s="229">
        <v>1.0915563328423203</v>
      </c>
    </row>
    <row r="11" spans="2:5" x14ac:dyDescent="0.4">
      <c r="B11" s="224"/>
      <c r="C11" s="224"/>
      <c r="D11" s="111" t="s">
        <v>169</v>
      </c>
      <c r="E11" s="229">
        <v>1.2556180667528081</v>
      </c>
    </row>
    <row r="12" spans="2:5" x14ac:dyDescent="0.4">
      <c r="B12" s="224"/>
      <c r="C12" s="224"/>
      <c r="D12" s="111" t="s">
        <v>170</v>
      </c>
      <c r="E12" s="229">
        <v>1.2581415943513796</v>
      </c>
    </row>
    <row r="13" spans="2:5" x14ac:dyDescent="0.4">
      <c r="B13" s="224"/>
      <c r="C13" s="224"/>
      <c r="D13" s="111" t="s">
        <v>171</v>
      </c>
      <c r="E13" s="229">
        <v>1.2586916240997472</v>
      </c>
    </row>
    <row r="14" spans="2:5" x14ac:dyDescent="0.4">
      <c r="B14" s="224"/>
      <c r="C14" s="224"/>
      <c r="D14" s="111" t="s">
        <v>172</v>
      </c>
      <c r="E14" s="229">
        <v>1.4227533580102354</v>
      </c>
    </row>
    <row r="15" spans="2:5" x14ac:dyDescent="0.4">
      <c r="B15" s="224"/>
      <c r="C15" s="224"/>
      <c r="D15" s="111" t="s">
        <v>173</v>
      </c>
      <c r="E15" s="229">
        <v>1.4252768856088067</v>
      </c>
    </row>
    <row r="16" spans="2:5" x14ac:dyDescent="0.4">
      <c r="B16" s="224"/>
      <c r="C16" s="225"/>
      <c r="D16" s="111" t="s">
        <v>174</v>
      </c>
      <c r="E16" s="229">
        <v>1.4258269153571743</v>
      </c>
    </row>
    <row r="17" spans="2:5" x14ac:dyDescent="0.4">
      <c r="B17" s="224"/>
      <c r="C17" s="171" t="s">
        <v>179</v>
      </c>
      <c r="D17" s="111" t="s">
        <v>175</v>
      </c>
      <c r="E17" s="230">
        <v>1.0324998938300436</v>
      </c>
    </row>
    <row r="18" spans="2:5" x14ac:dyDescent="0.4">
      <c r="B18" s="224"/>
      <c r="C18" s="171"/>
      <c r="D18" s="111" t="s">
        <v>176</v>
      </c>
      <c r="E18" s="230">
        <v>1.0350234214286151</v>
      </c>
    </row>
    <row r="19" spans="2:5" x14ac:dyDescent="0.4">
      <c r="B19" s="224"/>
      <c r="C19" s="171"/>
      <c r="D19" s="111" t="s">
        <v>177</v>
      </c>
      <c r="E19" s="230">
        <v>1.0355734511769827</v>
      </c>
    </row>
    <row r="20" spans="2:5" x14ac:dyDescent="0.4">
      <c r="B20" s="224"/>
      <c r="C20" s="171"/>
      <c r="D20" s="111" t="s">
        <v>166</v>
      </c>
      <c r="E20" s="229">
        <v>1.2832028307161842</v>
      </c>
    </row>
    <row r="21" spans="2:5" x14ac:dyDescent="0.4">
      <c r="B21" s="224"/>
      <c r="C21" s="171"/>
      <c r="D21" s="111" t="s">
        <v>167</v>
      </c>
      <c r="E21" s="229">
        <v>1.2857263583147556</v>
      </c>
    </row>
    <row r="22" spans="2:5" x14ac:dyDescent="0.4">
      <c r="B22" s="224"/>
      <c r="C22" s="171"/>
      <c r="D22" s="111" t="s">
        <v>168</v>
      </c>
      <c r="E22" s="229">
        <v>1.2862763880631232</v>
      </c>
    </row>
    <row r="23" spans="2:5" x14ac:dyDescent="0.4">
      <c r="B23" s="224"/>
      <c r="C23" s="171"/>
      <c r="D23" s="111" t="s">
        <v>169</v>
      </c>
      <c r="E23" s="229">
        <v>1.4503381219736113</v>
      </c>
    </row>
    <row r="24" spans="2:5" x14ac:dyDescent="0.4">
      <c r="B24" s="224"/>
      <c r="C24" s="171"/>
      <c r="D24" s="111" t="s">
        <v>170</v>
      </c>
      <c r="E24" s="229">
        <v>1.4528616495721824</v>
      </c>
    </row>
    <row r="25" spans="2:5" x14ac:dyDescent="0.4">
      <c r="B25" s="224"/>
      <c r="C25" s="171"/>
      <c r="D25" s="111" t="s">
        <v>171</v>
      </c>
      <c r="E25" s="229">
        <v>1.4534116793205503</v>
      </c>
    </row>
    <row r="26" spans="2:5" x14ac:dyDescent="0.4">
      <c r="B26" s="224"/>
      <c r="C26" s="171"/>
      <c r="D26" s="111" t="s">
        <v>172</v>
      </c>
      <c r="E26" s="229">
        <v>1.6174734132310382</v>
      </c>
    </row>
    <row r="27" spans="2:5" x14ac:dyDescent="0.4">
      <c r="B27" s="224"/>
      <c r="C27" s="171"/>
      <c r="D27" s="111" t="s">
        <v>173</v>
      </c>
      <c r="E27" s="229">
        <v>1.6199969408296095</v>
      </c>
    </row>
    <row r="28" spans="2:5" x14ac:dyDescent="0.4">
      <c r="B28" s="225"/>
      <c r="C28" s="171"/>
      <c r="D28" s="111" t="s">
        <v>174</v>
      </c>
      <c r="E28" s="229">
        <v>1.6205469705779771</v>
      </c>
    </row>
    <row r="29" spans="2:5" x14ac:dyDescent="0.4">
      <c r="B29" s="171" t="s">
        <v>178</v>
      </c>
      <c r="C29" s="68" t="s">
        <v>161</v>
      </c>
      <c r="D29" s="111" t="s">
        <v>164</v>
      </c>
      <c r="E29" s="229">
        <v>1.0365211411758612</v>
      </c>
    </row>
    <row r="30" spans="2:5" x14ac:dyDescent="0.4">
      <c r="B30" s="171"/>
      <c r="C30" s="223" t="s">
        <v>165</v>
      </c>
      <c r="D30" s="111" t="s">
        <v>172</v>
      </c>
      <c r="E30" s="229">
        <v>1.0433524625408392</v>
      </c>
    </row>
    <row r="31" spans="2:5" x14ac:dyDescent="0.4">
      <c r="B31" s="171"/>
      <c r="C31" s="224"/>
      <c r="D31" s="111" t="s">
        <v>173</v>
      </c>
      <c r="E31" s="229">
        <v>1.0452030494464584</v>
      </c>
    </row>
    <row r="32" spans="2:5" x14ac:dyDescent="0.4">
      <c r="B32" s="171"/>
      <c r="C32" s="225"/>
      <c r="D32" s="111" t="s">
        <v>174</v>
      </c>
      <c r="E32" s="229">
        <v>1.0456064045952611</v>
      </c>
    </row>
    <row r="33" spans="2:5" x14ac:dyDescent="0.4">
      <c r="B33" s="171"/>
      <c r="C33" s="223" t="s">
        <v>179</v>
      </c>
      <c r="D33" s="111" t="s">
        <v>169</v>
      </c>
      <c r="E33" s="229">
        <v>1.0635812894473151</v>
      </c>
    </row>
    <row r="34" spans="2:5" x14ac:dyDescent="0.4">
      <c r="B34" s="171"/>
      <c r="C34" s="224"/>
      <c r="D34" s="111" t="s">
        <v>170</v>
      </c>
      <c r="E34" s="229">
        <v>1.065431876352934</v>
      </c>
    </row>
    <row r="35" spans="2:5" x14ac:dyDescent="0.4">
      <c r="B35" s="171"/>
      <c r="C35" s="224"/>
      <c r="D35" s="111" t="s">
        <v>171</v>
      </c>
      <c r="E35" s="229">
        <v>1.065835231501737</v>
      </c>
    </row>
    <row r="36" spans="2:5" x14ac:dyDescent="0.4">
      <c r="B36" s="171"/>
      <c r="C36" s="224"/>
      <c r="D36" s="111" t="s">
        <v>172</v>
      </c>
      <c r="E36" s="229">
        <v>1.1861471697027615</v>
      </c>
    </row>
    <row r="37" spans="2:5" x14ac:dyDescent="0.4">
      <c r="B37" s="171"/>
      <c r="C37" s="224"/>
      <c r="D37" s="111" t="s">
        <v>173</v>
      </c>
      <c r="E37" s="229">
        <v>1.1879977566083804</v>
      </c>
    </row>
    <row r="38" spans="2:5" x14ac:dyDescent="0.4">
      <c r="B38" s="171"/>
      <c r="C38" s="225"/>
      <c r="D38" s="111" t="s">
        <v>174</v>
      </c>
      <c r="E38" s="229">
        <v>1.1884011117571833</v>
      </c>
    </row>
    <row r="40" spans="2:5" x14ac:dyDescent="0.4">
      <c r="B40" s="226" t="s">
        <v>156</v>
      </c>
      <c r="C40" s="227"/>
      <c r="D40" s="228"/>
      <c r="E40" s="110" t="s">
        <v>207</v>
      </c>
    </row>
    <row r="41" spans="2:5" x14ac:dyDescent="0.4">
      <c r="B41" s="224" t="s">
        <v>160</v>
      </c>
      <c r="C41" s="224" t="s">
        <v>161</v>
      </c>
      <c r="D41" s="111" t="s">
        <v>163</v>
      </c>
      <c r="E41" s="229">
        <v>1.0718202605339409</v>
      </c>
    </row>
    <row r="42" spans="2:5" x14ac:dyDescent="0.4">
      <c r="B42" s="224"/>
      <c r="C42" s="225"/>
      <c r="D42" s="111" t="s">
        <v>164</v>
      </c>
      <c r="E42" s="229">
        <v>1.2155566110153282</v>
      </c>
    </row>
    <row r="43" spans="2:5" x14ac:dyDescent="0.4">
      <c r="B43" s="224"/>
      <c r="C43" s="224" t="s">
        <v>165</v>
      </c>
      <c r="D43" s="111" t="s">
        <v>169</v>
      </c>
      <c r="E43" s="229">
        <v>1.079831537407415</v>
      </c>
    </row>
    <row r="44" spans="2:5" x14ac:dyDescent="0.4">
      <c r="B44" s="224"/>
      <c r="C44" s="224"/>
      <c r="D44" s="111" t="s">
        <v>170</v>
      </c>
      <c r="E44" s="229">
        <v>1.0820017711421865</v>
      </c>
    </row>
    <row r="45" spans="2:5" x14ac:dyDescent="0.4">
      <c r="B45" s="224"/>
      <c r="C45" s="224"/>
      <c r="D45" s="111" t="s">
        <v>171</v>
      </c>
      <c r="E45" s="229">
        <v>1.0824747967257826</v>
      </c>
    </row>
    <row r="46" spans="2:5" x14ac:dyDescent="0.4">
      <c r="B46" s="224"/>
      <c r="C46" s="224"/>
      <c r="D46" s="111" t="s">
        <v>172</v>
      </c>
      <c r="E46" s="229">
        <v>1.2235678878888023</v>
      </c>
    </row>
    <row r="47" spans="2:5" x14ac:dyDescent="0.4">
      <c r="B47" s="224"/>
      <c r="C47" s="224"/>
      <c r="D47" s="111" t="s">
        <v>173</v>
      </c>
      <c r="E47" s="229">
        <v>1.2257381216235737</v>
      </c>
    </row>
    <row r="48" spans="2:5" x14ac:dyDescent="0.4">
      <c r="B48" s="224"/>
      <c r="C48" s="225"/>
      <c r="D48" s="111" t="s">
        <v>174</v>
      </c>
      <c r="E48" s="229">
        <v>1.2262111472071699</v>
      </c>
    </row>
    <row r="49" spans="2:5" x14ac:dyDescent="0.4">
      <c r="B49" s="224"/>
      <c r="C49" s="171" t="s">
        <v>179</v>
      </c>
      <c r="D49" s="111" t="s">
        <v>166</v>
      </c>
      <c r="E49" s="229">
        <v>1.1035544344159185</v>
      </c>
    </row>
    <row r="50" spans="2:5" x14ac:dyDescent="0.4">
      <c r="B50" s="224"/>
      <c r="C50" s="171"/>
      <c r="D50" s="111" t="s">
        <v>167</v>
      </c>
      <c r="E50" s="229">
        <v>1.1057246681506898</v>
      </c>
    </row>
    <row r="51" spans="2:5" x14ac:dyDescent="0.4">
      <c r="B51" s="224"/>
      <c r="C51" s="171"/>
      <c r="D51" s="111" t="s">
        <v>168</v>
      </c>
      <c r="E51" s="229">
        <v>1.1061976937342859</v>
      </c>
    </row>
    <row r="52" spans="2:5" x14ac:dyDescent="0.4">
      <c r="B52" s="224"/>
      <c r="C52" s="171"/>
      <c r="D52" s="111" t="s">
        <v>169</v>
      </c>
      <c r="E52" s="229">
        <v>1.2472907848973058</v>
      </c>
    </row>
    <row r="53" spans="2:5" x14ac:dyDescent="0.4">
      <c r="B53" s="224"/>
      <c r="C53" s="171"/>
      <c r="D53" s="111" t="s">
        <v>170</v>
      </c>
      <c r="E53" s="229">
        <v>1.2494610186320769</v>
      </c>
    </row>
    <row r="54" spans="2:5" x14ac:dyDescent="0.4">
      <c r="B54" s="224"/>
      <c r="C54" s="171"/>
      <c r="D54" s="111" t="s">
        <v>171</v>
      </c>
      <c r="E54" s="229">
        <v>1.2499340442156732</v>
      </c>
    </row>
    <row r="55" spans="2:5" x14ac:dyDescent="0.4">
      <c r="B55" s="224"/>
      <c r="C55" s="171"/>
      <c r="D55" s="111" t="s">
        <v>172</v>
      </c>
      <c r="E55" s="229">
        <v>1.3910271353786929</v>
      </c>
    </row>
    <row r="56" spans="2:5" x14ac:dyDescent="0.4">
      <c r="B56" s="224"/>
      <c r="C56" s="171"/>
      <c r="D56" s="111" t="s">
        <v>173</v>
      </c>
      <c r="E56" s="229">
        <v>1.3931973691134643</v>
      </c>
    </row>
    <row r="57" spans="2:5" x14ac:dyDescent="0.4">
      <c r="B57" s="225"/>
      <c r="C57" s="171"/>
      <c r="D57" s="111" t="s">
        <v>174</v>
      </c>
      <c r="E57" s="229">
        <v>1.3936703946970603</v>
      </c>
    </row>
    <row r="58" spans="2:5" x14ac:dyDescent="0.4">
      <c r="B58" s="171" t="s">
        <v>178</v>
      </c>
      <c r="C58" s="224" t="s">
        <v>179</v>
      </c>
      <c r="D58" s="111" t="s">
        <v>172</v>
      </c>
      <c r="E58" s="229">
        <v>1.0200865659443747</v>
      </c>
    </row>
    <row r="59" spans="2:5" x14ac:dyDescent="0.4">
      <c r="B59" s="171"/>
      <c r="C59" s="224"/>
      <c r="D59" s="111" t="s">
        <v>173</v>
      </c>
      <c r="E59" s="229">
        <v>1.0216780706832072</v>
      </c>
    </row>
    <row r="60" spans="2:5" x14ac:dyDescent="0.4">
      <c r="B60" s="171"/>
      <c r="C60" s="225"/>
      <c r="D60" s="111" t="s">
        <v>174</v>
      </c>
      <c r="E60" s="229">
        <v>1.0220249561111776</v>
      </c>
    </row>
  </sheetData>
  <mergeCells count="15">
    <mergeCell ref="B58:B60"/>
    <mergeCell ref="C58:C60"/>
    <mergeCell ref="B40:D40"/>
    <mergeCell ref="B41:B57"/>
    <mergeCell ref="C41:C42"/>
    <mergeCell ref="C43:C48"/>
    <mergeCell ref="C49:C57"/>
    <mergeCell ref="B29:B38"/>
    <mergeCell ref="C30:C32"/>
    <mergeCell ref="C33:C38"/>
    <mergeCell ref="B3:D3"/>
    <mergeCell ref="B5:B28"/>
    <mergeCell ref="C5:C7"/>
    <mergeCell ref="C8:C16"/>
    <mergeCell ref="C17:C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COOLreq</vt:lpstr>
      <vt:lpstr>SOLinput(July)</vt:lpstr>
      <vt:lpstr>COPsolarsys &amp;COPcoolsys</vt:lpstr>
      <vt:lpstr>SOLarray, SCOOLout, and SF</vt:lpstr>
      <vt:lpstr>General Summary </vt:lpstr>
      <vt:lpstr>Summary of SF of 1 or more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Hamza Hamida</dc:creator>
  <cp:lastModifiedBy>Hamza Hamida</cp:lastModifiedBy>
  <dcterms:created xsi:type="dcterms:W3CDTF">2015-06-05T18:17:20Z</dcterms:created>
  <dcterms:modified xsi:type="dcterms:W3CDTF">2025-02-08T11:29:10Z</dcterms:modified>
</cp:coreProperties>
</file>