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GC chromatography" sheetId="3" r:id="rId1"/>
    <sheet name="peak area" sheetId="2" r:id="rId2"/>
    <sheet name="combination for cascade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J25" i="4"/>
  <c r="J24" i="4"/>
  <c r="J23" i="4"/>
  <c r="J22" i="4"/>
  <c r="J21" i="4"/>
  <c r="E20" i="4"/>
  <c r="E25" i="4"/>
  <c r="E24" i="4"/>
  <c r="E23" i="4"/>
  <c r="E22" i="4"/>
  <c r="E21" i="4"/>
  <c r="X26" i="4"/>
  <c r="S26" i="4"/>
  <c r="X25" i="4"/>
  <c r="S25" i="4"/>
  <c r="X24" i="4"/>
  <c r="S24" i="4"/>
  <c r="X23" i="4"/>
  <c r="S23" i="4"/>
  <c r="X22" i="4"/>
  <c r="S22" i="4"/>
  <c r="X21" i="4"/>
  <c r="S21" i="4"/>
  <c r="X20" i="4"/>
  <c r="S20" i="4"/>
  <c r="J59" i="2" l="1"/>
  <c r="J58" i="2"/>
  <c r="J57" i="2"/>
  <c r="J56" i="2"/>
  <c r="J55" i="2"/>
  <c r="J54" i="2"/>
  <c r="J9" i="2" l="1"/>
  <c r="J10" i="2"/>
  <c r="J11" i="2"/>
  <c r="J12" i="2"/>
  <c r="J13" i="2"/>
  <c r="J14" i="2"/>
  <c r="F9" i="2"/>
  <c r="F10" i="2"/>
  <c r="F11" i="2"/>
  <c r="F12" i="2"/>
  <c r="F13" i="2"/>
  <c r="F14" i="2"/>
  <c r="F18" i="2"/>
  <c r="F19" i="2"/>
  <c r="F20" i="2"/>
  <c r="F21" i="2"/>
  <c r="F22" i="2"/>
  <c r="F23" i="2"/>
  <c r="J18" i="2"/>
  <c r="J19" i="2"/>
  <c r="J20" i="2"/>
  <c r="J21" i="2"/>
  <c r="J22" i="2"/>
  <c r="J23" i="2"/>
  <c r="F27" i="2"/>
  <c r="F28" i="2"/>
  <c r="F29" i="2"/>
  <c r="F30" i="2"/>
  <c r="F31" i="2"/>
  <c r="F32" i="2"/>
  <c r="J27" i="2"/>
  <c r="J28" i="2"/>
  <c r="J29" i="2"/>
  <c r="J30" i="2"/>
  <c r="J31" i="2"/>
  <c r="J32" i="2"/>
  <c r="F36" i="2"/>
  <c r="F37" i="2"/>
  <c r="F38" i="2"/>
  <c r="F39" i="2"/>
  <c r="F40" i="2"/>
  <c r="F41" i="2"/>
  <c r="J36" i="2"/>
  <c r="J37" i="2"/>
  <c r="J38" i="2"/>
  <c r="J39" i="2"/>
  <c r="J40" i="2"/>
  <c r="J41" i="2"/>
  <c r="J45" i="2"/>
  <c r="J46" i="2"/>
  <c r="J47" i="2"/>
  <c r="J48" i="2"/>
  <c r="J49" i="2"/>
  <c r="J50" i="2"/>
  <c r="F45" i="2"/>
  <c r="F46" i="2"/>
  <c r="F47" i="2"/>
  <c r="F48" i="2"/>
  <c r="F49" i="2"/>
  <c r="F50" i="2"/>
  <c r="F54" i="2"/>
  <c r="F55" i="2"/>
  <c r="F56" i="2"/>
  <c r="F57" i="2"/>
  <c r="F58" i="2"/>
  <c r="F59" i="2"/>
  <c r="I19" i="2" l="1"/>
  <c r="I20" i="2"/>
  <c r="I21" i="2"/>
  <c r="I22" i="2"/>
  <c r="I23" i="2"/>
  <c r="I18" i="2"/>
  <c r="I10" i="2"/>
  <c r="I11" i="2"/>
  <c r="I12" i="2"/>
  <c r="I13" i="2"/>
  <c r="I14" i="2"/>
  <c r="I9" i="2"/>
  <c r="F68" i="2" l="1"/>
  <c r="F67" i="2"/>
  <c r="F66" i="2"/>
  <c r="F65" i="2"/>
  <c r="F64" i="2"/>
  <c r="F63" i="2"/>
  <c r="C3" i="2"/>
  <c r="I79" i="2" l="1"/>
  <c r="E64" i="2"/>
  <c r="E65" i="2"/>
  <c r="E66" i="2"/>
  <c r="E67" i="2"/>
  <c r="E68" i="2"/>
  <c r="E63" i="2"/>
  <c r="I68" i="2"/>
  <c r="I67" i="2"/>
  <c r="I66" i="2"/>
  <c r="I65" i="2"/>
  <c r="I64" i="2"/>
  <c r="I63" i="2"/>
  <c r="C79" i="2" l="1"/>
  <c r="E10" i="2"/>
  <c r="E11" i="2"/>
  <c r="E12" i="2"/>
  <c r="E13" i="2"/>
  <c r="E14" i="2"/>
  <c r="E9" i="2"/>
  <c r="E55" i="2" l="1"/>
  <c r="E56" i="2"/>
  <c r="E57" i="2"/>
  <c r="E58" i="2"/>
  <c r="E59" i="2"/>
  <c r="E54" i="2"/>
  <c r="E79" i="2"/>
  <c r="F79" i="2"/>
  <c r="G79" i="2"/>
  <c r="H79" i="2"/>
  <c r="D79" i="2"/>
  <c r="E19" i="2" l="1"/>
  <c r="E20" i="2"/>
  <c r="E21" i="2"/>
  <c r="E22" i="2"/>
  <c r="E23" i="2"/>
  <c r="E18" i="2"/>
  <c r="E28" i="2"/>
  <c r="E29" i="2"/>
  <c r="E30" i="2"/>
  <c r="E31" i="2"/>
  <c r="E32" i="2"/>
  <c r="E27" i="2"/>
  <c r="E37" i="2"/>
  <c r="E38" i="2"/>
  <c r="E39" i="2"/>
  <c r="E40" i="2"/>
  <c r="E41" i="2"/>
  <c r="E36" i="2"/>
  <c r="E46" i="2" l="1"/>
  <c r="E47" i="2"/>
  <c r="E48" i="2"/>
  <c r="E49" i="2"/>
  <c r="E50" i="2"/>
  <c r="E45" i="2"/>
  <c r="I59" i="2"/>
  <c r="I58" i="2"/>
  <c r="I57" i="2"/>
  <c r="I56" i="2"/>
  <c r="I55" i="2"/>
  <c r="I54" i="2"/>
  <c r="I50" i="2"/>
  <c r="I49" i="2"/>
  <c r="I48" i="2"/>
  <c r="I47" i="2"/>
  <c r="I46" i="2"/>
  <c r="I45" i="2"/>
  <c r="I41" i="2"/>
  <c r="I40" i="2"/>
  <c r="I39" i="2"/>
  <c r="I38" i="2"/>
  <c r="I37" i="2"/>
  <c r="I36" i="2"/>
  <c r="I32" i="2"/>
  <c r="I31" i="2"/>
  <c r="I30" i="2"/>
  <c r="I29" i="2"/>
  <c r="I28" i="2"/>
  <c r="I27" i="2"/>
  <c r="J64" i="2" l="1"/>
  <c r="J63" i="2"/>
  <c r="J68" i="2"/>
  <c r="J67" i="2"/>
  <c r="J65" i="2"/>
  <c r="J66" i="2"/>
  <c r="L13" i="2" l="1"/>
  <c r="K13" i="2"/>
  <c r="K67" i="2"/>
  <c r="L67" i="2"/>
  <c r="K10" i="2"/>
  <c r="L10" i="2"/>
  <c r="L66" i="2"/>
  <c r="K66" i="2"/>
  <c r="K68" i="2"/>
  <c r="L68" i="2"/>
  <c r="L11" i="2"/>
  <c r="K11" i="2"/>
  <c r="L9" i="2"/>
  <c r="K9" i="2"/>
  <c r="K14" i="2"/>
  <c r="L14" i="2"/>
  <c r="L12" i="2"/>
  <c r="K12" i="2"/>
  <c r="L65" i="2"/>
  <c r="K65" i="2"/>
  <c r="L63" i="2"/>
  <c r="K63" i="2"/>
  <c r="L64" i="2"/>
  <c r="K64" i="2"/>
  <c r="K20" i="2"/>
  <c r="L20" i="2"/>
  <c r="K47" i="2"/>
  <c r="L47" i="2"/>
  <c r="L41" i="2"/>
  <c r="K41" i="2"/>
  <c r="K40" i="2"/>
  <c r="L40" i="2"/>
  <c r="K29" i="2"/>
  <c r="L29" i="2"/>
  <c r="K18" i="2"/>
  <c r="L18" i="2"/>
  <c r="L23" i="2"/>
  <c r="K23" i="2"/>
  <c r="L57" i="2"/>
  <c r="K57" i="2"/>
  <c r="L30" i="2"/>
  <c r="K30" i="2"/>
  <c r="K31" i="2"/>
  <c r="L31" i="2"/>
  <c r="L37" i="2"/>
  <c r="K37" i="2"/>
  <c r="K58" i="2"/>
  <c r="L58" i="2"/>
  <c r="K38" i="2"/>
  <c r="L38" i="2"/>
  <c r="K27" i="2"/>
  <c r="L27" i="2"/>
  <c r="L28" i="2"/>
  <c r="K28" i="2"/>
  <c r="L46" i="2"/>
  <c r="K46" i="2"/>
  <c r="L59" i="2"/>
  <c r="K59" i="2"/>
  <c r="K45" i="2"/>
  <c r="L45" i="2"/>
  <c r="K49" i="2"/>
  <c r="L49" i="2"/>
  <c r="K56" i="2"/>
  <c r="L56" i="2"/>
  <c r="L32" i="2"/>
  <c r="K32" i="2"/>
  <c r="L50" i="2"/>
  <c r="K50" i="2"/>
  <c r="L21" i="2"/>
  <c r="K21" i="2"/>
  <c r="K54" i="2"/>
  <c r="L54" i="2"/>
  <c r="K36" i="2"/>
  <c r="L36" i="2"/>
  <c r="K22" i="2"/>
  <c r="L22" i="2"/>
  <c r="L19" i="2"/>
  <c r="K19" i="2"/>
  <c r="L48" i="2"/>
  <c r="K48" i="2"/>
  <c r="L39" i="2"/>
  <c r="K39" i="2"/>
  <c r="L55" i="2"/>
  <c r="K55" i="2"/>
</calcChain>
</file>

<file path=xl/sharedStrings.xml><?xml version="1.0" encoding="utf-8"?>
<sst xmlns="http://schemas.openxmlformats.org/spreadsheetml/2006/main" count="244" uniqueCount="64">
  <si>
    <t>parameter K</t>
  </si>
  <si>
    <t>Note: the conc.  here is the conc. in whole system</t>
  </si>
  <si>
    <t>duplicate sample 1</t>
  </si>
  <si>
    <t>duplicate sample 2</t>
  </si>
  <si>
    <t>avearage</t>
  </si>
  <si>
    <t>STDEV</t>
  </si>
  <si>
    <t>reaction time (h)</t>
  </si>
  <si>
    <t>retention time (min)</t>
  </si>
  <si>
    <t>peak area</t>
  </si>
  <si>
    <t>ratio of peak area (x/IS)</t>
  </si>
  <si>
    <t>conc. Approx. (mM)</t>
  </si>
  <si>
    <t>IS</t>
  </si>
  <si>
    <t>unknown 1</t>
  </si>
  <si>
    <t>ketone</t>
  </si>
  <si>
    <t>alcohol</t>
  </si>
  <si>
    <t>unknown 2</t>
  </si>
  <si>
    <t>amino product</t>
  </si>
  <si>
    <t>average conc. (mM)</t>
  </si>
  <si>
    <t>Stdev conc. (mM)</t>
  </si>
  <si>
    <t xml:space="preserve"> </t>
  </si>
  <si>
    <t>17,425</t>
  </si>
  <si>
    <t>14,503</t>
  </si>
  <si>
    <t>14,558</t>
  </si>
  <si>
    <t>6,215</t>
  </si>
  <si>
    <t>14,557</t>
  </si>
  <si>
    <t>17,423</t>
  </si>
  <si>
    <t>6,214</t>
  </si>
  <si>
    <t>14,502</t>
  </si>
  <si>
    <t>14,504</t>
  </si>
  <si>
    <t>17,428</t>
  </si>
  <si>
    <t>NOTE: no calibration curve is used here</t>
  </si>
  <si>
    <t>14,500</t>
  </si>
  <si>
    <t>14,556</t>
  </si>
  <si>
    <t>17,422</t>
  </si>
  <si>
    <t>16,076</t>
  </si>
  <si>
    <t>16,079</t>
  </si>
  <si>
    <t>16,078</t>
  </si>
  <si>
    <t xml:space="preserve">total </t>
  </si>
  <si>
    <t>0.5 mg/mL SyADH+0.796 mg/mL AspRedAm+1 mM NADP+2% DMSO_monophase (sample/EA=1:2)</t>
  </si>
  <si>
    <t>1 h, 2 h, 4 h, 6 h, 24 h</t>
  </si>
  <si>
    <t>14,505</t>
  </si>
  <si>
    <t>14,559</t>
  </si>
  <si>
    <t>second step_0.5 mg/mL SyADH+0.796 mg/mL AspRedAm+1 mM NADP+2% DMSO_monophase_1 mL scale</t>
  </si>
  <si>
    <t>second step_0.5 mg/mL SyADH+0.796 mg/mL AspRedAm+1 mM NADP+2% DMSO_monophase</t>
  </si>
  <si>
    <t>extraction ratio/dilution</t>
  </si>
  <si>
    <t>14,560</t>
  </si>
  <si>
    <t>6,211</t>
  </si>
  <si>
    <t>14,498</t>
  </si>
  <si>
    <t>14,553</t>
  </si>
  <si>
    <t>17,417</t>
  </si>
  <si>
    <t>14,496</t>
  </si>
  <si>
    <t>14,552</t>
  </si>
  <si>
    <t>17,414</t>
  </si>
  <si>
    <t>6,212</t>
  </si>
  <si>
    <t>17,415</t>
  </si>
  <si>
    <t>14,497</t>
  </si>
  <si>
    <t>14,554</t>
  </si>
  <si>
    <t>6,213</t>
  </si>
  <si>
    <t>14,551</t>
  </si>
  <si>
    <t>duplicate sample 2 (A)</t>
  </si>
  <si>
    <t>STDEV conc. (mM)</t>
  </si>
  <si>
    <t>time (h)</t>
  </si>
  <si>
    <t>ester</t>
  </si>
  <si>
    <t>1st step of hydroxylation is from P8.E11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</si>
</sst>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"/>
    <numFmt numFmtId="166" formatCode="#.###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0" fillId="3" borderId="0" xfId="0" applyFill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6321500315254"/>
          <c:y val="4.9052396878483832E-2"/>
          <c:w val="0.79078520212906345"/>
          <c:h val="0.775236088799936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'peak area'!$B$75</c:f>
              <c:strCache>
                <c:ptCount val="1"/>
                <c:pt idx="0">
                  <c:v>ketone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19050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area'!$C$84:$I$84</c:f>
                <c:numCache>
                  <c:formatCode>General</c:formatCode>
                  <c:ptCount val="7"/>
                  <c:pt idx="0">
                    <c:v>3.2198973488008382E-2</c:v>
                  </c:pt>
                  <c:pt idx="1">
                    <c:v>0.13108559003347375</c:v>
                  </c:pt>
                  <c:pt idx="2">
                    <c:v>0.26405856445181891</c:v>
                  </c:pt>
                  <c:pt idx="3">
                    <c:v>0.33692749250206089</c:v>
                  </c:pt>
                  <c:pt idx="4">
                    <c:v>0.23007624277715663</c:v>
                  </c:pt>
                  <c:pt idx="5">
                    <c:v>0.14412017783016742</c:v>
                  </c:pt>
                </c:numCache>
              </c:numRef>
            </c:plus>
            <c:minus>
              <c:numRef>
                <c:f>'peak area'!$C$84:$I$84</c:f>
                <c:numCache>
                  <c:formatCode>General</c:formatCode>
                  <c:ptCount val="7"/>
                  <c:pt idx="0">
                    <c:v>3.2198973488008382E-2</c:v>
                  </c:pt>
                  <c:pt idx="1">
                    <c:v>0.13108559003347375</c:v>
                  </c:pt>
                  <c:pt idx="2">
                    <c:v>0.26405856445181891</c:v>
                  </c:pt>
                  <c:pt idx="3">
                    <c:v>0.33692749250206089</c:v>
                  </c:pt>
                  <c:pt idx="4">
                    <c:v>0.23007624277715663</c:v>
                  </c:pt>
                  <c:pt idx="5">
                    <c:v>0.14412017783016742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area'!$C$72:$I$72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  <c:pt idx="6">
                  <c:v>28</c:v>
                </c:pt>
              </c:numCache>
            </c:numRef>
          </c:xVal>
          <c:yVal>
            <c:numRef>
              <c:f>'peak area'!$C$75:$I$75</c:f>
              <c:numCache>
                <c:formatCode>0.00</c:formatCode>
                <c:ptCount val="7"/>
                <c:pt idx="0">
                  <c:v>0.21835492838120729</c:v>
                </c:pt>
                <c:pt idx="1">
                  <c:v>0.8313355345004817</c:v>
                </c:pt>
                <c:pt idx="2">
                  <c:v>0.96724939898072693</c:v>
                </c:pt>
                <c:pt idx="3">
                  <c:v>0.983377367058345</c:v>
                </c:pt>
                <c:pt idx="4">
                  <c:v>0.94630183874654028</c:v>
                </c:pt>
                <c:pt idx="5">
                  <c:v>0.49616597071459612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9C-47A5-A9B7-C21A631DAC5B}"/>
            </c:ext>
          </c:extLst>
        </c:ser>
        <c:ser>
          <c:idx val="1"/>
          <c:order val="1"/>
          <c:tx>
            <c:strRef>
              <c:f>'peak area'!$B$76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00FF"/>
              </a:solidFill>
              <a:ln w="19050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area'!$C$85:$I$85</c:f>
                <c:numCache>
                  <c:formatCode>General</c:formatCode>
                  <c:ptCount val="7"/>
                  <c:pt idx="0">
                    <c:v>9.704078124376922E-2</c:v>
                  </c:pt>
                  <c:pt idx="1">
                    <c:v>0.2585149140011973</c:v>
                  </c:pt>
                  <c:pt idx="2">
                    <c:v>0.13442217610796903</c:v>
                  </c:pt>
                  <c:pt idx="3">
                    <c:v>0.14100080837993673</c:v>
                  </c:pt>
                  <c:pt idx="4">
                    <c:v>0.15082556017559723</c:v>
                  </c:pt>
                  <c:pt idx="5">
                    <c:v>9.3400956699020279E-2</c:v>
                  </c:pt>
                </c:numCache>
              </c:numRef>
            </c:plus>
            <c:minus>
              <c:numRef>
                <c:f>'peak area'!$C$85:$I$85</c:f>
                <c:numCache>
                  <c:formatCode>General</c:formatCode>
                  <c:ptCount val="7"/>
                  <c:pt idx="0">
                    <c:v>9.704078124376922E-2</c:v>
                  </c:pt>
                  <c:pt idx="1">
                    <c:v>0.2585149140011973</c:v>
                  </c:pt>
                  <c:pt idx="2">
                    <c:v>0.13442217610796903</c:v>
                  </c:pt>
                  <c:pt idx="3">
                    <c:v>0.14100080837993673</c:v>
                  </c:pt>
                  <c:pt idx="4">
                    <c:v>0.15082556017559723</c:v>
                  </c:pt>
                  <c:pt idx="5">
                    <c:v>9.3400956699020279E-2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area'!$C$72:$I$72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  <c:pt idx="6">
                  <c:v>28</c:v>
                </c:pt>
              </c:numCache>
            </c:numRef>
          </c:xVal>
          <c:yVal>
            <c:numRef>
              <c:f>'peak area'!$C$76:$I$76</c:f>
              <c:numCache>
                <c:formatCode>0.00</c:formatCode>
                <c:ptCount val="7"/>
                <c:pt idx="0">
                  <c:v>4.4779678062486976</c:v>
                </c:pt>
                <c:pt idx="1">
                  <c:v>3.3562040873820047</c:v>
                </c:pt>
                <c:pt idx="2">
                  <c:v>2.9611056005733518</c:v>
                </c:pt>
                <c:pt idx="3">
                  <c:v>2.414692593682866</c:v>
                </c:pt>
                <c:pt idx="4">
                  <c:v>1.976233889494631</c:v>
                </c:pt>
                <c:pt idx="5">
                  <c:v>0.59642764935964399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9C-47A5-A9B7-C21A631DAC5B}"/>
            </c:ext>
          </c:extLst>
        </c:ser>
        <c:ser>
          <c:idx val="2"/>
          <c:order val="2"/>
          <c:tx>
            <c:strRef>
              <c:f>'peak area'!$B$78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area'!$C$87:$I$87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5.3101793783365922E-2</c:v>
                  </c:pt>
                  <c:pt idx="2">
                    <c:v>7.4562160524952542E-2</c:v>
                  </c:pt>
                  <c:pt idx="3">
                    <c:v>4.6197056902161894E-2</c:v>
                  </c:pt>
                  <c:pt idx="4">
                    <c:v>5.0156801606128329E-2</c:v>
                  </c:pt>
                  <c:pt idx="5">
                    <c:v>1.8322342929475939E-2</c:v>
                  </c:pt>
                </c:numCache>
              </c:numRef>
            </c:plus>
            <c:minus>
              <c:numRef>
                <c:f>'peak area'!$C$87:$I$87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5.3101793783365922E-2</c:v>
                  </c:pt>
                  <c:pt idx="2">
                    <c:v>7.4562160524952542E-2</c:v>
                  </c:pt>
                  <c:pt idx="3">
                    <c:v>4.6197056902161894E-2</c:v>
                  </c:pt>
                  <c:pt idx="4">
                    <c:v>5.0156801606128329E-2</c:v>
                  </c:pt>
                  <c:pt idx="5">
                    <c:v>1.8322342929475939E-2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area'!$C$72:$I$72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  <c:pt idx="6">
                  <c:v>28</c:v>
                </c:pt>
              </c:numCache>
            </c:numRef>
          </c:xVal>
          <c:yVal>
            <c:numRef>
              <c:f>'peak area'!$C$78:$I$78</c:f>
              <c:numCache>
                <c:formatCode>0.00</c:formatCode>
                <c:ptCount val="7"/>
                <c:pt idx="0">
                  <c:v>0</c:v>
                </c:pt>
                <c:pt idx="1">
                  <c:v>6.9265979140732625E-2</c:v>
                </c:pt>
                <c:pt idx="2">
                  <c:v>0.24261577901095485</c:v>
                </c:pt>
                <c:pt idx="3">
                  <c:v>0.57670608310239491</c:v>
                </c:pt>
                <c:pt idx="4">
                  <c:v>0.84035254942010729</c:v>
                </c:pt>
                <c:pt idx="5">
                  <c:v>0.97926951153825059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9C-47A5-A9B7-C21A631DA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465520"/>
        <c:axId val="56946650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'peak area'!$B$77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area'!$C$72:$H$72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6</c:v>
                      </c:pt>
                      <c:pt idx="5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area'!$C$77:$H$77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3.9299528510161413E-2</c:v>
                      </c:pt>
                      <c:pt idx="3">
                        <c:v>7.4675578039343299E-2</c:v>
                      </c:pt>
                      <c:pt idx="4">
                        <c:v>9.5922397341714594E-2</c:v>
                      </c:pt>
                      <c:pt idx="5">
                        <c:v>0.12730377597629683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C38-4DBC-87F5-4A73E8E5BAFF}"/>
                  </c:ext>
                </c:extLst>
              </c15:ser>
            </c15:filteredScatterSeries>
          </c:ext>
        </c:extLst>
      </c:scatterChart>
      <c:valAx>
        <c:axId val="569465520"/>
        <c:scaling>
          <c:orientation val="minMax"/>
          <c:max val="2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>
            <c:manualLayout>
              <c:xMode val="edge"/>
              <c:yMode val="edge"/>
              <c:x val="0.38642296807871085"/>
              <c:y val="0.90989948998850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66504"/>
        <c:crosses val="autoZero"/>
        <c:crossBetween val="midCat"/>
        <c:majorUnit val="6"/>
      </c:valAx>
      <c:valAx>
        <c:axId val="569466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4897579143389199E-2"/>
              <c:y val="0.19145287441076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65520"/>
        <c:crosses val="autoZero"/>
        <c:crossBetween val="midCat"/>
        <c:majorUnit val="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5</xdr:row>
      <xdr:rowOff>161925</xdr:rowOff>
    </xdr:from>
    <xdr:to>
      <xdr:col>21</xdr:col>
      <xdr:colOff>390525</xdr:colOff>
      <xdr:row>32</xdr:row>
      <xdr:rowOff>66675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114425"/>
          <a:ext cx="12573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1020041</xdr:colOff>
      <xdr:row>88</xdr:row>
      <xdr:rowOff>8659</xdr:rowOff>
    </xdr:from>
    <xdr:to>
      <xdr:col>6</xdr:col>
      <xdr:colOff>886691</xdr:colOff>
      <xdr:row>100</xdr:row>
      <xdr:rowOff>142009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5"/>
  <sheetViews>
    <sheetView tabSelected="1" workbookViewId="0">
      <selection activeCell="Z11" sqref="Z11"/>
    </sheetView>
  </sheetViews>
  <sheetFormatPr defaultRowHeight="15" x14ac:dyDescent="0.25"/>
  <sheetData>
    <row r="4" spans="3:3" x14ac:dyDescent="0.25">
      <c r="C4" t="s">
        <v>38</v>
      </c>
    </row>
    <row r="5" spans="3:3" x14ac:dyDescent="0.25">
      <c r="C5" t="s">
        <v>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6"/>
  <sheetViews>
    <sheetView topLeftCell="A91" zoomScaleNormal="100" workbookViewId="0">
      <selection activeCell="C87" sqref="C87:H87"/>
    </sheetView>
  </sheetViews>
  <sheetFormatPr defaultRowHeight="15" x14ac:dyDescent="0.25"/>
  <cols>
    <col min="1" max="1" width="19.7109375" style="2" customWidth="1"/>
    <col min="2" max="2" width="21.42578125" style="2" customWidth="1"/>
    <col min="3" max="3" width="32.42578125" style="2" customWidth="1"/>
    <col min="4" max="4" width="35.7109375" style="2" customWidth="1"/>
    <col min="5" max="5" width="22.140625" style="2" bestFit="1" customWidth="1"/>
    <col min="6" max="6" width="21.7109375" style="2" customWidth="1"/>
    <col min="7" max="7" width="27.28515625" style="2" customWidth="1"/>
    <col min="8" max="8" width="10.42578125" style="2" bestFit="1" customWidth="1"/>
    <col min="9" max="9" width="14" style="2" customWidth="1"/>
    <col min="10" max="10" width="12.5703125" style="2" customWidth="1"/>
    <col min="11" max="11" width="9.140625" style="2"/>
    <col min="12" max="12" width="18.5703125" style="2" bestFit="1" customWidth="1"/>
  </cols>
  <sheetData>
    <row r="2" spans="1:12" x14ac:dyDescent="0.25">
      <c r="G2" s="2">
        <v>0.2</v>
      </c>
    </row>
    <row r="3" spans="1:12" x14ac:dyDescent="0.25">
      <c r="A3" s="3"/>
      <c r="B3" s="2" t="s">
        <v>0</v>
      </c>
      <c r="C3" s="2">
        <f>2978/10000</f>
        <v>0.29780000000000001</v>
      </c>
      <c r="F3" s="2" t="s">
        <v>44</v>
      </c>
      <c r="G3" s="2">
        <v>0.5</v>
      </c>
    </row>
    <row r="4" spans="1:12" ht="18.75" x14ac:dyDescent="0.25">
      <c r="A4" s="4" t="s">
        <v>1</v>
      </c>
      <c r="B4" s="5"/>
    </row>
    <row r="5" spans="1:12" ht="18.75" x14ac:dyDescent="0.25">
      <c r="A5" s="4" t="s">
        <v>30</v>
      </c>
    </row>
    <row r="6" spans="1:12" x14ac:dyDescent="0.25">
      <c r="A6" s="34" t="s">
        <v>42</v>
      </c>
      <c r="B6" s="34"/>
      <c r="C6" s="34"/>
      <c r="D6" s="34"/>
      <c r="E6" s="34"/>
      <c r="F6" s="34"/>
      <c r="G6" s="34"/>
      <c r="H6" s="34"/>
      <c r="I6" s="34"/>
      <c r="J6" s="34"/>
      <c r="K6" s="6"/>
      <c r="L6" s="6"/>
    </row>
    <row r="7" spans="1:12" x14ac:dyDescent="0.25">
      <c r="A7" s="7"/>
      <c r="B7" s="22"/>
      <c r="C7" s="32" t="s">
        <v>2</v>
      </c>
      <c r="D7" s="32"/>
      <c r="E7" s="32"/>
      <c r="F7" s="32"/>
      <c r="G7" s="32" t="s">
        <v>59</v>
      </c>
      <c r="H7" s="32"/>
      <c r="I7" s="32"/>
      <c r="J7" s="32"/>
      <c r="K7" s="9" t="s">
        <v>4</v>
      </c>
      <c r="L7" s="9" t="s">
        <v>5</v>
      </c>
    </row>
    <row r="8" spans="1:12" x14ac:dyDescent="0.25">
      <c r="A8" s="23" t="s">
        <v>6</v>
      </c>
      <c r="B8" s="11"/>
      <c r="C8" s="11" t="s">
        <v>7</v>
      </c>
      <c r="D8" s="11" t="s">
        <v>8</v>
      </c>
      <c r="E8" s="11" t="s">
        <v>9</v>
      </c>
      <c r="F8" s="11" t="s">
        <v>10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10</v>
      </c>
      <c r="L8" s="11" t="s">
        <v>10</v>
      </c>
    </row>
    <row r="9" spans="1:12" x14ac:dyDescent="0.25">
      <c r="A9" s="31">
        <v>0</v>
      </c>
      <c r="B9" s="12" t="s">
        <v>11</v>
      </c>
      <c r="C9" s="13" t="s">
        <v>23</v>
      </c>
      <c r="D9" s="11">
        <v>444453</v>
      </c>
      <c r="E9" s="11">
        <f>D9/$D$9</f>
        <v>1</v>
      </c>
      <c r="F9" s="11">
        <f>E9*5*$G$3/$C$3</f>
        <v>8.3948959032907986</v>
      </c>
      <c r="G9" s="13" t="s">
        <v>23</v>
      </c>
      <c r="H9" s="11">
        <v>449890</v>
      </c>
      <c r="I9" s="11">
        <f>H9/$H$9</f>
        <v>1</v>
      </c>
      <c r="J9" s="11">
        <f>I9*5*$G$3/$C$3</f>
        <v>8.3948959032907986</v>
      </c>
      <c r="K9" s="14">
        <f>AVERAGE(J9,F9)</f>
        <v>8.3948959032907986</v>
      </c>
      <c r="L9" s="14">
        <f>STDEV(J9,F9)</f>
        <v>0</v>
      </c>
    </row>
    <row r="10" spans="1:12" x14ac:dyDescent="0.25">
      <c r="A10" s="31"/>
      <c r="B10" s="12" t="s">
        <v>12</v>
      </c>
      <c r="C10" s="13"/>
      <c r="D10" s="11"/>
      <c r="E10" s="11">
        <f t="shared" ref="E10:E14" si="0">D10/$D$9</f>
        <v>0</v>
      </c>
      <c r="F10" s="11">
        <f t="shared" ref="F10:F14" si="1">E10*5*$G$3/$C$3</f>
        <v>0</v>
      </c>
      <c r="G10" s="13"/>
      <c r="H10" s="11"/>
      <c r="I10" s="11">
        <f t="shared" ref="I10:I14" si="2">H10/$H$9</f>
        <v>0</v>
      </c>
      <c r="J10" s="11">
        <f t="shared" ref="J10:J11" si="3">I10*5*$G$3/$C$3</f>
        <v>0</v>
      </c>
      <c r="K10" s="14">
        <f>AVERAGE(J10,F10)</f>
        <v>0</v>
      </c>
      <c r="L10" s="14">
        <f>STDEV(J10,F10)</f>
        <v>0</v>
      </c>
    </row>
    <row r="11" spans="1:12" x14ac:dyDescent="0.25">
      <c r="A11" s="31"/>
      <c r="B11" s="12" t="s">
        <v>13</v>
      </c>
      <c r="C11" s="13" t="s">
        <v>40</v>
      </c>
      <c r="D11" s="11">
        <v>10355</v>
      </c>
      <c r="E11" s="11">
        <f t="shared" si="0"/>
        <v>2.3298301507695976E-2</v>
      </c>
      <c r="F11" s="11">
        <f t="shared" si="1"/>
        <v>0.19558681588059079</v>
      </c>
      <c r="G11" s="13" t="s">
        <v>40</v>
      </c>
      <c r="H11" s="11">
        <v>12922</v>
      </c>
      <c r="I11" s="11">
        <f t="shared" si="2"/>
        <v>2.8722576629842851E-2</v>
      </c>
      <c r="J11" s="11">
        <f t="shared" si="3"/>
        <v>0.24112304088182379</v>
      </c>
      <c r="K11" s="14">
        <f t="shared" ref="K11:K12" si="4">AVERAGE(J11,F11)</f>
        <v>0.21835492838120729</v>
      </c>
      <c r="L11" s="14">
        <f t="shared" ref="L11:L14" si="5">STDEV(J11,F11)</f>
        <v>3.2198973488008382E-2</v>
      </c>
    </row>
    <row r="12" spans="1:12" x14ac:dyDescent="0.25">
      <c r="A12" s="31"/>
      <c r="B12" s="12" t="s">
        <v>14</v>
      </c>
      <c r="C12" s="13" t="s">
        <v>41</v>
      </c>
      <c r="D12" s="11">
        <v>240711</v>
      </c>
      <c r="E12" s="11">
        <f t="shared" si="0"/>
        <v>0.54158932440550522</v>
      </c>
      <c r="F12" s="11">
        <f>E12*5*$G$3/$C$3</f>
        <v>4.5465860007178076</v>
      </c>
      <c r="G12" s="13" t="s">
        <v>45</v>
      </c>
      <c r="H12" s="11">
        <v>236301</v>
      </c>
      <c r="I12" s="11">
        <f t="shared" si="2"/>
        <v>0.52524172575518457</v>
      </c>
      <c r="J12" s="11">
        <f>I12*5*$G$3/$C$3</f>
        <v>4.4093496117795885</v>
      </c>
      <c r="K12" s="14">
        <f t="shared" si="4"/>
        <v>4.4779678062486976</v>
      </c>
      <c r="L12" s="14">
        <f t="shared" si="5"/>
        <v>9.704078124376922E-2</v>
      </c>
    </row>
    <row r="13" spans="1:12" x14ac:dyDescent="0.25">
      <c r="A13" s="31"/>
      <c r="B13" s="12" t="s">
        <v>15</v>
      </c>
      <c r="C13" s="13"/>
      <c r="D13" s="11"/>
      <c r="E13" s="11">
        <f t="shared" si="0"/>
        <v>0</v>
      </c>
      <c r="F13" s="11">
        <f t="shared" si="1"/>
        <v>0</v>
      </c>
      <c r="G13" s="13"/>
      <c r="H13" s="11"/>
      <c r="I13" s="11">
        <f t="shared" si="2"/>
        <v>0</v>
      </c>
      <c r="J13" s="11">
        <f t="shared" ref="J13:J14" si="6">I13*5*$G$3/$C$3</f>
        <v>0</v>
      </c>
      <c r="K13" s="14">
        <f>AVERAGE(J13,F13)</f>
        <v>0</v>
      </c>
      <c r="L13" s="14">
        <f t="shared" si="5"/>
        <v>0</v>
      </c>
    </row>
    <row r="14" spans="1:12" x14ac:dyDescent="0.25">
      <c r="A14" s="31"/>
      <c r="B14" s="12" t="s">
        <v>16</v>
      </c>
      <c r="C14" s="15">
        <v>0</v>
      </c>
      <c r="D14" s="11"/>
      <c r="E14" s="11">
        <f t="shared" si="0"/>
        <v>0</v>
      </c>
      <c r="F14" s="11">
        <f t="shared" si="1"/>
        <v>0</v>
      </c>
      <c r="G14" s="13"/>
      <c r="H14" s="11"/>
      <c r="I14" s="11">
        <f t="shared" si="2"/>
        <v>0</v>
      </c>
      <c r="J14" s="11">
        <f t="shared" si="6"/>
        <v>0</v>
      </c>
      <c r="K14" s="14">
        <f>AVERAGE(J14,F14)</f>
        <v>0</v>
      </c>
      <c r="L14" s="14">
        <f t="shared" si="5"/>
        <v>0</v>
      </c>
    </row>
    <row r="15" spans="1:12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2" x14ac:dyDescent="0.25">
      <c r="A16" s="7"/>
      <c r="B16" s="8"/>
      <c r="C16" s="32" t="s">
        <v>2</v>
      </c>
      <c r="D16" s="32"/>
      <c r="E16" s="32"/>
      <c r="F16" s="32"/>
      <c r="G16" s="32" t="s">
        <v>3</v>
      </c>
      <c r="H16" s="32"/>
      <c r="I16" s="32"/>
      <c r="J16" s="32"/>
      <c r="K16" s="9" t="s">
        <v>4</v>
      </c>
      <c r="L16" s="9" t="s">
        <v>5</v>
      </c>
    </row>
    <row r="17" spans="1:12" x14ac:dyDescent="0.25">
      <c r="A17" s="10" t="s">
        <v>6</v>
      </c>
      <c r="B17" s="11"/>
      <c r="C17" s="11" t="s">
        <v>7</v>
      </c>
      <c r="D17" s="11" t="s">
        <v>8</v>
      </c>
      <c r="E17" s="11" t="s">
        <v>9</v>
      </c>
      <c r="F17" s="11" t="s">
        <v>10</v>
      </c>
      <c r="G17" s="11" t="s">
        <v>7</v>
      </c>
      <c r="H17" s="11" t="s">
        <v>8</v>
      </c>
      <c r="I17" s="11" t="s">
        <v>9</v>
      </c>
      <c r="J17" s="11" t="s">
        <v>10</v>
      </c>
      <c r="K17" s="11" t="s">
        <v>10</v>
      </c>
      <c r="L17" s="11" t="s">
        <v>10</v>
      </c>
    </row>
    <row r="18" spans="1:12" x14ac:dyDescent="0.25">
      <c r="A18" s="31">
        <v>1</v>
      </c>
      <c r="B18" s="12" t="s">
        <v>11</v>
      </c>
      <c r="C18" s="13" t="s">
        <v>26</v>
      </c>
      <c r="D18" s="11">
        <v>465040</v>
      </c>
      <c r="E18" s="11">
        <f>D18/$D$18</f>
        <v>1</v>
      </c>
      <c r="F18" s="11">
        <f>E18*5*$G$3/$C$3</f>
        <v>8.3948959032907986</v>
      </c>
      <c r="G18" s="13" t="s">
        <v>46</v>
      </c>
      <c r="H18" s="11">
        <v>480990</v>
      </c>
      <c r="I18" s="11">
        <f>H18/$H$18</f>
        <v>1</v>
      </c>
      <c r="J18" s="11">
        <f>I18*5*$G$3/$C$3</f>
        <v>8.3948959032907986</v>
      </c>
      <c r="K18" s="14">
        <f>AVERAGE(J18,F18)</f>
        <v>8.3948959032907986</v>
      </c>
      <c r="L18" s="14">
        <f>STDEV(J18,F18)</f>
        <v>0</v>
      </c>
    </row>
    <row r="19" spans="1:12" x14ac:dyDescent="0.25">
      <c r="A19" s="31"/>
      <c r="B19" s="12" t="s">
        <v>12</v>
      </c>
      <c r="C19" s="13"/>
      <c r="D19" s="11"/>
      <c r="E19" s="11">
        <f t="shared" ref="E19:E23" si="7">D19/$D$18</f>
        <v>0</v>
      </c>
      <c r="F19" s="11">
        <f t="shared" ref="F19:F23" si="8">E19*5*$G$3/$C$3</f>
        <v>0</v>
      </c>
      <c r="G19" s="13"/>
      <c r="H19" s="11"/>
      <c r="I19" s="11">
        <f t="shared" ref="I19:I23" si="9">H19/$H$18</f>
        <v>0</v>
      </c>
      <c r="J19" s="11">
        <f t="shared" ref="J19:J20" si="10">I19*5*$G$3/$C$3</f>
        <v>0</v>
      </c>
      <c r="K19" s="14">
        <f>AVERAGE(J19,F19)</f>
        <v>0</v>
      </c>
      <c r="L19" s="14">
        <f>STDEV(J19,F19)</f>
        <v>0</v>
      </c>
    </row>
    <row r="20" spans="1:12" x14ac:dyDescent="0.25">
      <c r="A20" s="31"/>
      <c r="B20" s="12" t="s">
        <v>13</v>
      </c>
      <c r="C20" s="13" t="s">
        <v>28</v>
      </c>
      <c r="D20" s="11">
        <v>51187</v>
      </c>
      <c r="E20" s="11">
        <f t="shared" si="7"/>
        <v>0.11007010149664545</v>
      </c>
      <c r="F20" s="11">
        <f t="shared" si="8"/>
        <v>0.92402704412899128</v>
      </c>
      <c r="G20" s="13" t="s">
        <v>47</v>
      </c>
      <c r="H20" s="11">
        <v>42321</v>
      </c>
      <c r="I20" s="11">
        <f t="shared" si="9"/>
        <v>8.7987276242749324E-2</v>
      </c>
      <c r="J20" s="11">
        <f t="shared" si="10"/>
        <v>0.73864402487197212</v>
      </c>
      <c r="K20" s="14">
        <f t="shared" ref="K20:K21" si="11">AVERAGE(J20,F20)</f>
        <v>0.8313355345004817</v>
      </c>
      <c r="L20" s="14">
        <f t="shared" ref="L20:L23" si="12">STDEV(J20,F20)</f>
        <v>0.13108559003347375</v>
      </c>
    </row>
    <row r="21" spans="1:12" x14ac:dyDescent="0.25">
      <c r="A21" s="31"/>
      <c r="B21" s="12" t="s">
        <v>14</v>
      </c>
      <c r="C21" s="13" t="s">
        <v>22</v>
      </c>
      <c r="D21" s="11">
        <v>196045</v>
      </c>
      <c r="E21" s="11">
        <f t="shared" si="7"/>
        <v>0.42156588680543611</v>
      </c>
      <c r="F21" s="11">
        <f t="shared" si="8"/>
        <v>3.5390017361101083</v>
      </c>
      <c r="G21" s="13" t="s">
        <v>48</v>
      </c>
      <c r="H21" s="11">
        <v>181822</v>
      </c>
      <c r="I21" s="11">
        <f t="shared" si="9"/>
        <v>0.37801617497245266</v>
      </c>
      <c r="J21" s="11">
        <f>I21*5*$G$3/$C$3</f>
        <v>3.1734064386539007</v>
      </c>
      <c r="K21" s="14">
        <f t="shared" si="11"/>
        <v>3.3562040873820047</v>
      </c>
      <c r="L21" s="14">
        <f t="shared" si="12"/>
        <v>0.2585149140011973</v>
      </c>
    </row>
    <row r="22" spans="1:12" x14ac:dyDescent="0.25">
      <c r="A22" s="31"/>
      <c r="B22" s="12" t="s">
        <v>15</v>
      </c>
      <c r="C22" s="13"/>
      <c r="D22" s="11"/>
      <c r="E22" s="11">
        <f t="shared" si="7"/>
        <v>0</v>
      </c>
      <c r="F22" s="11">
        <f t="shared" si="8"/>
        <v>0</v>
      </c>
      <c r="G22" s="13"/>
      <c r="H22" s="11"/>
      <c r="I22" s="11">
        <f t="shared" si="9"/>
        <v>0</v>
      </c>
      <c r="J22" s="11">
        <f t="shared" ref="J22:J23" si="13">I22*5*$G$3/$C$3</f>
        <v>0</v>
      </c>
      <c r="K22" s="14">
        <f>AVERAGE(J22,F22)</f>
        <v>0</v>
      </c>
      <c r="L22" s="14">
        <f t="shared" si="12"/>
        <v>0</v>
      </c>
    </row>
    <row r="23" spans="1:12" x14ac:dyDescent="0.25">
      <c r="A23" s="31"/>
      <c r="B23" s="12" t="s">
        <v>16</v>
      </c>
      <c r="C23" s="15" t="s">
        <v>29</v>
      </c>
      <c r="D23" s="11">
        <v>1757</v>
      </c>
      <c r="E23" s="11">
        <f t="shared" si="7"/>
        <v>3.77816961981765E-3</v>
      </c>
      <c r="F23" s="11">
        <f t="shared" si="8"/>
        <v>3.1717340663344945E-2</v>
      </c>
      <c r="G23" s="13" t="s">
        <v>49</v>
      </c>
      <c r="H23" s="11">
        <v>6120</v>
      </c>
      <c r="I23" s="11">
        <f t="shared" si="9"/>
        <v>1.2723757250670492E-2</v>
      </c>
      <c r="J23" s="11">
        <f t="shared" si="13"/>
        <v>0.10681461761812032</v>
      </c>
      <c r="K23" s="14">
        <f>AVERAGE(J23,F23)</f>
        <v>6.9265979140732625E-2</v>
      </c>
      <c r="L23" s="14">
        <f t="shared" si="12"/>
        <v>5.3101793783365922E-2</v>
      </c>
    </row>
    <row r="24" spans="1:12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x14ac:dyDescent="0.25">
      <c r="A25" s="7"/>
      <c r="B25" s="8"/>
      <c r="C25" s="32" t="s">
        <v>2</v>
      </c>
      <c r="D25" s="32"/>
      <c r="E25" s="32"/>
      <c r="F25" s="32"/>
      <c r="G25" s="32" t="s">
        <v>3</v>
      </c>
      <c r="H25" s="32"/>
      <c r="I25" s="32"/>
      <c r="J25" s="32"/>
      <c r="K25" s="9" t="s">
        <v>4</v>
      </c>
      <c r="L25" s="9" t="s">
        <v>5</v>
      </c>
    </row>
    <row r="26" spans="1:12" x14ac:dyDescent="0.25">
      <c r="A26" s="10" t="s">
        <v>6</v>
      </c>
      <c r="B26" s="11"/>
      <c r="C26" s="11" t="s">
        <v>7</v>
      </c>
      <c r="D26" s="11" t="s">
        <v>8</v>
      </c>
      <c r="E26" s="11" t="s">
        <v>9</v>
      </c>
      <c r="F26" s="11" t="s">
        <v>10</v>
      </c>
      <c r="G26" s="11" t="s">
        <v>7</v>
      </c>
      <c r="H26" s="11" t="s">
        <v>8</v>
      </c>
      <c r="I26" s="11" t="s">
        <v>9</v>
      </c>
      <c r="J26" s="11" t="s">
        <v>10</v>
      </c>
      <c r="K26" s="11" t="s">
        <v>10</v>
      </c>
      <c r="L26" s="11" t="s">
        <v>10</v>
      </c>
    </row>
    <row r="27" spans="1:12" x14ac:dyDescent="0.25">
      <c r="A27" s="31">
        <v>2</v>
      </c>
      <c r="B27" s="12" t="s">
        <v>11</v>
      </c>
      <c r="C27" s="13" t="s">
        <v>26</v>
      </c>
      <c r="D27" s="11">
        <v>454996</v>
      </c>
      <c r="E27" s="11">
        <f>D27/$D$27</f>
        <v>1</v>
      </c>
      <c r="F27" s="11">
        <f>E27*5*$G$3/$C$3</f>
        <v>8.3948959032907986</v>
      </c>
      <c r="G27" s="13" t="s">
        <v>46</v>
      </c>
      <c r="H27" s="11">
        <v>480603</v>
      </c>
      <c r="I27" s="11">
        <f>H27/$H$27</f>
        <v>1</v>
      </c>
      <c r="J27" s="11">
        <f>I27*5*$G$3/$C$3</f>
        <v>8.3948959032907986</v>
      </c>
      <c r="K27" s="14">
        <f>AVERAGE(J27,F27)</f>
        <v>8.3948959032907986</v>
      </c>
      <c r="L27" s="14">
        <f>STDEV(J27,F27)</f>
        <v>0</v>
      </c>
    </row>
    <row r="28" spans="1:12" x14ac:dyDescent="0.25">
      <c r="A28" s="31"/>
      <c r="B28" s="12" t="s">
        <v>12</v>
      </c>
      <c r="E28" s="11">
        <f t="shared" ref="E28:E32" si="14">D28/$D$27</f>
        <v>0</v>
      </c>
      <c r="F28" s="11">
        <f t="shared" ref="F28:F32" si="15">E28*5*$G$3/$C$3</f>
        <v>0</v>
      </c>
      <c r="G28" s="13"/>
      <c r="H28" s="11"/>
      <c r="I28" s="11">
        <f t="shared" ref="I28:I32" si="16">H28/$H$27</f>
        <v>0</v>
      </c>
      <c r="J28" s="11">
        <f t="shared" ref="J28:J29" si="17">I28*5*$G$3/$C$3</f>
        <v>0</v>
      </c>
      <c r="K28" s="14">
        <f>AVERAGE(J28,F28)</f>
        <v>0</v>
      </c>
      <c r="L28" s="14">
        <f>STDEV(J28,F28)</f>
        <v>0</v>
      </c>
    </row>
    <row r="29" spans="1:12" x14ac:dyDescent="0.25">
      <c r="A29" s="31"/>
      <c r="B29" s="12" t="s">
        <v>13</v>
      </c>
      <c r="C29" s="13" t="s">
        <v>27</v>
      </c>
      <c r="D29" s="11">
        <v>62544</v>
      </c>
      <c r="E29" s="11">
        <f t="shared" si="14"/>
        <v>0.13746054910372837</v>
      </c>
      <c r="F29" s="11">
        <f t="shared" si="15"/>
        <v>1.1539670005349931</v>
      </c>
      <c r="G29" s="13" t="s">
        <v>50</v>
      </c>
      <c r="H29" s="11">
        <v>44685</v>
      </c>
      <c r="I29" s="11">
        <f t="shared" si="16"/>
        <v>9.2976947709440011E-2</v>
      </c>
      <c r="J29" s="11">
        <f t="shared" si="17"/>
        <v>0.78053179742646073</v>
      </c>
      <c r="K29" s="14">
        <f t="shared" ref="K29:K32" si="18">AVERAGE(J29,F29)</f>
        <v>0.96724939898072693</v>
      </c>
      <c r="L29" s="14">
        <f t="shared" ref="L29:L32" si="19">STDEV(J29,F29)</f>
        <v>0.26405856445181891</v>
      </c>
    </row>
    <row r="30" spans="1:12" x14ac:dyDescent="0.25">
      <c r="A30" s="31"/>
      <c r="B30" s="12" t="s">
        <v>14</v>
      </c>
      <c r="C30" s="13" t="s">
        <v>22</v>
      </c>
      <c r="D30" s="11">
        <v>165641</v>
      </c>
      <c r="E30" s="11">
        <f t="shared" si="14"/>
        <v>0.36404935428003765</v>
      </c>
      <c r="F30" s="11">
        <f t="shared" si="15"/>
        <v>3.0561564328411488</v>
      </c>
      <c r="G30" s="13" t="s">
        <v>51</v>
      </c>
      <c r="H30" s="11">
        <v>164080</v>
      </c>
      <c r="I30" s="11">
        <f t="shared" si="16"/>
        <v>0.34140444400055764</v>
      </c>
      <c r="J30" s="11">
        <f>I30*5*$G$3/$C$3</f>
        <v>2.8660547683055544</v>
      </c>
      <c r="K30" s="14">
        <f t="shared" si="18"/>
        <v>2.9611056005733518</v>
      </c>
      <c r="L30" s="14">
        <f t="shared" si="19"/>
        <v>0.13442217610796903</v>
      </c>
    </row>
    <row r="31" spans="1:12" x14ac:dyDescent="0.25">
      <c r="A31" s="31"/>
      <c r="B31" s="12" t="s">
        <v>15</v>
      </c>
      <c r="C31" s="13" t="s">
        <v>36</v>
      </c>
      <c r="D31" s="11">
        <v>4260</v>
      </c>
      <c r="E31" s="11">
        <f t="shared" si="14"/>
        <v>9.3627196722608549E-3</v>
      </c>
      <c r="F31" s="11">
        <f t="shared" si="15"/>
        <v>7.8599057020322827E-2</v>
      </c>
      <c r="G31" s="13"/>
      <c r="H31" s="11"/>
      <c r="I31" s="11">
        <f t="shared" si="16"/>
        <v>0</v>
      </c>
      <c r="J31" s="11">
        <f t="shared" ref="J31:J32" si="20">I31*5*$G$3/$C$3</f>
        <v>0</v>
      </c>
      <c r="K31" s="14">
        <f t="shared" si="18"/>
        <v>3.9299528510161413E-2</v>
      </c>
      <c r="L31" s="14">
        <f t="shared" si="19"/>
        <v>5.5577926213938388E-2</v>
      </c>
    </row>
    <row r="32" spans="1:12" x14ac:dyDescent="0.25">
      <c r="A32" s="31"/>
      <c r="B32" s="12" t="s">
        <v>16</v>
      </c>
      <c r="C32" s="15" t="s">
        <v>25</v>
      </c>
      <c r="D32" s="11">
        <v>10292</v>
      </c>
      <c r="E32" s="11">
        <f t="shared" si="14"/>
        <v>2.2619979076739138E-2</v>
      </c>
      <c r="F32" s="11">
        <f t="shared" si="15"/>
        <v>0.18989236968384099</v>
      </c>
      <c r="G32" s="13" t="s">
        <v>52</v>
      </c>
      <c r="H32" s="11">
        <v>16908</v>
      </c>
      <c r="I32" s="11">
        <f t="shared" si="16"/>
        <v>3.5180804114830745E-2</v>
      </c>
      <c r="J32" s="11">
        <f t="shared" si="20"/>
        <v>0.29533918833806871</v>
      </c>
      <c r="K32" s="14">
        <f t="shared" si="18"/>
        <v>0.24261577901095485</v>
      </c>
      <c r="L32" s="14">
        <f t="shared" si="19"/>
        <v>7.4562160524952542E-2</v>
      </c>
    </row>
    <row r="33" spans="1:12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</row>
    <row r="34" spans="1:12" x14ac:dyDescent="0.25">
      <c r="A34" s="7"/>
      <c r="B34" s="8"/>
      <c r="C34" s="32" t="s">
        <v>2</v>
      </c>
      <c r="D34" s="32"/>
      <c r="E34" s="32"/>
      <c r="F34" s="32"/>
      <c r="G34" s="32" t="s">
        <v>3</v>
      </c>
      <c r="H34" s="32"/>
      <c r="I34" s="32"/>
      <c r="J34" s="32"/>
      <c r="K34" s="9" t="s">
        <v>4</v>
      </c>
      <c r="L34" s="9" t="s">
        <v>5</v>
      </c>
    </row>
    <row r="35" spans="1:12" x14ac:dyDescent="0.25">
      <c r="A35" s="10" t="s">
        <v>6</v>
      </c>
      <c r="B35" s="11"/>
      <c r="C35" s="11" t="s">
        <v>7</v>
      </c>
      <c r="D35" s="11" t="s">
        <v>8</v>
      </c>
      <c r="E35" s="11" t="s">
        <v>9</v>
      </c>
      <c r="F35" s="11" t="s">
        <v>10</v>
      </c>
      <c r="G35" s="11" t="s">
        <v>7</v>
      </c>
      <c r="H35" s="11" t="s">
        <v>8</v>
      </c>
      <c r="I35" s="11" t="s">
        <v>9</v>
      </c>
      <c r="J35" s="11" t="s">
        <v>10</v>
      </c>
      <c r="K35" s="11" t="s">
        <v>10</v>
      </c>
      <c r="L35" s="11" t="s">
        <v>10</v>
      </c>
    </row>
    <row r="36" spans="1:12" x14ac:dyDescent="0.25">
      <c r="A36" s="31">
        <v>4</v>
      </c>
      <c r="B36" s="12" t="s">
        <v>11</v>
      </c>
      <c r="C36" s="13" t="s">
        <v>23</v>
      </c>
      <c r="D36" s="11">
        <v>454001</v>
      </c>
      <c r="E36" s="11">
        <f>D36/$D$36</f>
        <v>1</v>
      </c>
      <c r="F36" s="11">
        <f>E36*5*$G$3/$C$3</f>
        <v>8.3948959032907986</v>
      </c>
      <c r="G36" s="13" t="s">
        <v>53</v>
      </c>
      <c r="H36" s="11">
        <v>483617</v>
      </c>
      <c r="I36" s="11">
        <f>H36/$H$36</f>
        <v>1</v>
      </c>
      <c r="J36" s="11">
        <f>I36*5*$G$3/$C$3</f>
        <v>8.3948959032907986</v>
      </c>
      <c r="K36" s="14">
        <f>AVERAGE(J36,F36)</f>
        <v>8.3948959032907986</v>
      </c>
      <c r="L36" s="14">
        <f>STDEV(J36,F36)</f>
        <v>0</v>
      </c>
    </row>
    <row r="37" spans="1:12" x14ac:dyDescent="0.25">
      <c r="A37" s="31"/>
      <c r="B37" s="12" t="s">
        <v>12</v>
      </c>
      <c r="C37" s="13"/>
      <c r="D37" s="11"/>
      <c r="E37" s="11">
        <f t="shared" ref="E37:E41" si="21">D37/$D$36</f>
        <v>0</v>
      </c>
      <c r="F37" s="11">
        <f t="shared" ref="F37:F41" si="22">E37*5*$G$3/$C$3</f>
        <v>0</v>
      </c>
      <c r="G37" s="13"/>
      <c r="H37" s="11"/>
      <c r="I37" s="11">
        <f t="shared" ref="I37:I41" si="23">H37/$H$36</f>
        <v>0</v>
      </c>
      <c r="J37" s="11">
        <f t="shared" ref="J37:J38" si="24">I37*5*$G$3/$C$3</f>
        <v>0</v>
      </c>
      <c r="K37" s="14">
        <f>AVERAGE(J37,F37)</f>
        <v>0</v>
      </c>
      <c r="L37" s="14">
        <f>STDEV(J37,F37)</f>
        <v>0</v>
      </c>
    </row>
    <row r="38" spans="1:12" x14ac:dyDescent="0.25">
      <c r="A38" s="31"/>
      <c r="B38" s="12" t="s">
        <v>13</v>
      </c>
      <c r="C38" s="13" t="s">
        <v>21</v>
      </c>
      <c r="D38" s="11">
        <v>66066</v>
      </c>
      <c r="E38" s="11">
        <f t="shared" si="21"/>
        <v>0.14551950326100604</v>
      </c>
      <c r="F38" s="11">
        <f t="shared" si="22"/>
        <v>1.2216210817747317</v>
      </c>
      <c r="G38" s="13" t="s">
        <v>47</v>
      </c>
      <c r="H38" s="11">
        <v>42926</v>
      </c>
      <c r="I38" s="11">
        <f t="shared" si="23"/>
        <v>8.8760320666974077E-2</v>
      </c>
      <c r="J38" s="11">
        <f t="shared" si="24"/>
        <v>0.74513365234195839</v>
      </c>
      <c r="K38" s="14">
        <f t="shared" ref="K38:K41" si="25">AVERAGE(J38,F38)</f>
        <v>0.983377367058345</v>
      </c>
      <c r="L38" s="14">
        <f t="shared" ref="L38:L41" si="26">STDEV(J38,F38)</f>
        <v>0.33692749250206089</v>
      </c>
    </row>
    <row r="39" spans="1:12" x14ac:dyDescent="0.25">
      <c r="A39" s="31"/>
      <c r="B39" s="12" t="s">
        <v>14</v>
      </c>
      <c r="C39" s="13" t="s">
        <v>24</v>
      </c>
      <c r="D39" s="11">
        <v>135980</v>
      </c>
      <c r="E39" s="11">
        <f t="shared" si="21"/>
        <v>0.29951475877806438</v>
      </c>
      <c r="F39" s="11">
        <f t="shared" si="22"/>
        <v>2.5143952214411045</v>
      </c>
      <c r="G39" s="13" t="s">
        <v>48</v>
      </c>
      <c r="H39" s="11">
        <v>133363</v>
      </c>
      <c r="I39" s="11">
        <f t="shared" si="23"/>
        <v>0.27576160474094169</v>
      </c>
      <c r="J39" s="11">
        <f>I39*5*$G$3/$C$3</f>
        <v>2.314989965924628</v>
      </c>
      <c r="K39" s="14">
        <f t="shared" si="25"/>
        <v>2.414692593682866</v>
      </c>
      <c r="L39" s="14">
        <f t="shared" si="26"/>
        <v>0.14100080837993673</v>
      </c>
    </row>
    <row r="40" spans="1:12" x14ac:dyDescent="0.25">
      <c r="A40" s="31"/>
      <c r="B40" s="12" t="s">
        <v>15</v>
      </c>
      <c r="C40" s="13" t="s">
        <v>36</v>
      </c>
      <c r="D40" s="11">
        <v>8077</v>
      </c>
      <c r="E40" s="11">
        <f t="shared" si="21"/>
        <v>1.7790709712093147E-2</v>
      </c>
      <c r="F40" s="11">
        <f t="shared" si="22"/>
        <v>0.1493511560786866</v>
      </c>
      <c r="G40" s="13"/>
      <c r="H40" s="11"/>
      <c r="I40" s="11">
        <f t="shared" si="23"/>
        <v>0</v>
      </c>
      <c r="J40" s="11">
        <f t="shared" ref="J40:J41" si="27">I40*5*$G$3/$C$3</f>
        <v>0</v>
      </c>
      <c r="K40" s="14">
        <f t="shared" si="25"/>
        <v>7.4675578039343299E-2</v>
      </c>
      <c r="L40" s="14">
        <f t="shared" si="26"/>
        <v>0.10560721524128976</v>
      </c>
    </row>
    <row r="41" spans="1:12" x14ac:dyDescent="0.25">
      <c r="A41" s="31"/>
      <c r="B41" s="12" t="s">
        <v>16</v>
      </c>
      <c r="C41" s="15" t="s">
        <v>25</v>
      </c>
      <c r="D41" s="11">
        <v>29422</v>
      </c>
      <c r="E41" s="11">
        <f t="shared" si="21"/>
        <v>6.4806024656333353E-2</v>
      </c>
      <c r="F41" s="11">
        <f t="shared" si="22"/>
        <v>0.54403983089601538</v>
      </c>
      <c r="G41" s="15" t="s">
        <v>54</v>
      </c>
      <c r="H41" s="11">
        <v>35105</v>
      </c>
      <c r="I41" s="11">
        <f t="shared" si="23"/>
        <v>7.2588432581981194E-2</v>
      </c>
      <c r="J41" s="11">
        <f t="shared" si="27"/>
        <v>0.60937233530877433</v>
      </c>
      <c r="K41" s="14">
        <f t="shared" si="25"/>
        <v>0.57670608310239491</v>
      </c>
      <c r="L41" s="14">
        <f t="shared" si="26"/>
        <v>4.6197056902161894E-2</v>
      </c>
    </row>
    <row r="42" spans="1:12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12" x14ac:dyDescent="0.25">
      <c r="A43" s="7"/>
      <c r="B43" s="8"/>
      <c r="C43" s="32" t="s">
        <v>2</v>
      </c>
      <c r="D43" s="32"/>
      <c r="E43" s="32"/>
      <c r="F43" s="32"/>
      <c r="G43" s="32" t="s">
        <v>3</v>
      </c>
      <c r="H43" s="32"/>
      <c r="I43" s="32"/>
      <c r="J43" s="32"/>
      <c r="K43" s="9" t="s">
        <v>4</v>
      </c>
      <c r="L43" s="9" t="s">
        <v>5</v>
      </c>
    </row>
    <row r="44" spans="1:12" x14ac:dyDescent="0.25">
      <c r="A44" s="10" t="s">
        <v>6</v>
      </c>
      <c r="B44" s="11"/>
      <c r="C44" s="11" t="s">
        <v>7</v>
      </c>
      <c r="D44" s="11" t="s">
        <v>8</v>
      </c>
      <c r="E44" s="11" t="s">
        <v>9</v>
      </c>
      <c r="F44" s="11" t="s">
        <v>10</v>
      </c>
      <c r="G44" s="11" t="s">
        <v>7</v>
      </c>
      <c r="H44" s="11" t="s">
        <v>8</v>
      </c>
      <c r="I44" s="11" t="s">
        <v>9</v>
      </c>
      <c r="J44" s="11" t="s">
        <v>10</v>
      </c>
      <c r="K44" s="11" t="s">
        <v>10</v>
      </c>
      <c r="L44" s="11" t="s">
        <v>10</v>
      </c>
    </row>
    <row r="45" spans="1:12" x14ac:dyDescent="0.25">
      <c r="A45" s="31">
        <v>6</v>
      </c>
      <c r="B45" s="12" t="s">
        <v>11</v>
      </c>
      <c r="C45" s="13" t="s">
        <v>23</v>
      </c>
      <c r="D45" s="11">
        <v>448090</v>
      </c>
      <c r="E45" s="11">
        <f>D45/$D$45</f>
        <v>1</v>
      </c>
      <c r="F45" s="11">
        <f>E45*5*$G$3/$C$3</f>
        <v>8.3948959032907986</v>
      </c>
      <c r="G45" s="13" t="s">
        <v>53</v>
      </c>
      <c r="H45" s="11">
        <v>475167</v>
      </c>
      <c r="I45" s="11">
        <f>H45/$H$45</f>
        <v>1</v>
      </c>
      <c r="J45" s="11">
        <f>I45*5*$G$3/$C$3</f>
        <v>8.3948959032907986</v>
      </c>
      <c r="K45" s="14">
        <f>AVERAGE(J45,F45)</f>
        <v>8.3948959032907986</v>
      </c>
      <c r="L45" s="14">
        <f>STDEV(J45,F45)</f>
        <v>0</v>
      </c>
    </row>
    <row r="46" spans="1:12" x14ac:dyDescent="0.25">
      <c r="A46" s="31"/>
      <c r="B46" s="12" t="s">
        <v>12</v>
      </c>
      <c r="C46" s="13"/>
      <c r="D46" s="11"/>
      <c r="E46" s="11">
        <f t="shared" ref="E46:E50" si="28">D46/$D$45</f>
        <v>0</v>
      </c>
      <c r="F46" s="11">
        <f t="shared" ref="F46:F50" si="29">E46*5*$G$3/$C$3</f>
        <v>0</v>
      </c>
      <c r="G46" s="13"/>
      <c r="H46" s="11"/>
      <c r="I46" s="11">
        <f t="shared" ref="I46:I50" si="30">H46/$H$45</f>
        <v>0</v>
      </c>
      <c r="J46" s="11">
        <f t="shared" ref="J46:J47" si="31">I46*5*$G$3/$C$3</f>
        <v>0</v>
      </c>
      <c r="K46" s="14">
        <f>AVERAGE(J46,F46)</f>
        <v>0</v>
      </c>
      <c r="L46" s="14">
        <f>STDEV(J46,F46)</f>
        <v>0</v>
      </c>
    </row>
    <row r="47" spans="1:12" x14ac:dyDescent="0.25">
      <c r="A47" s="31"/>
      <c r="B47" s="12" t="s">
        <v>13</v>
      </c>
      <c r="C47" s="13" t="s">
        <v>21</v>
      </c>
      <c r="D47" s="11">
        <v>59194</v>
      </c>
      <c r="E47" s="11">
        <f t="shared" si="28"/>
        <v>0.13210292575152313</v>
      </c>
      <c r="F47" s="11">
        <f t="shared" si="29"/>
        <v>1.1089903102041903</v>
      </c>
      <c r="G47" s="13" t="s">
        <v>55</v>
      </c>
      <c r="H47" s="11">
        <v>44354</v>
      </c>
      <c r="I47" s="11">
        <f t="shared" si="30"/>
        <v>9.3344024311452611E-2</v>
      </c>
      <c r="J47" s="11">
        <f t="shared" si="31"/>
        <v>0.78361336728889031</v>
      </c>
      <c r="K47" s="14">
        <f t="shared" ref="K47:K50" si="32">AVERAGE(J47,F47)</f>
        <v>0.94630183874654028</v>
      </c>
      <c r="L47" s="14">
        <f t="shared" ref="L47:L50" si="33">STDEV(J47,F47)</f>
        <v>0.23007624277715663</v>
      </c>
    </row>
    <row r="48" spans="1:12" x14ac:dyDescent="0.25">
      <c r="A48" s="31"/>
      <c r="B48" s="12" t="s">
        <v>14</v>
      </c>
      <c r="C48" s="13" t="s">
        <v>22</v>
      </c>
      <c r="D48" s="11">
        <v>111177</v>
      </c>
      <c r="E48" s="11">
        <f t="shared" si="28"/>
        <v>0.24811310227856012</v>
      </c>
      <c r="F48" s="11">
        <f t="shared" si="29"/>
        <v>2.0828836658710554</v>
      </c>
      <c r="G48" s="13" t="s">
        <v>56</v>
      </c>
      <c r="H48" s="11">
        <v>105822</v>
      </c>
      <c r="I48" s="11">
        <f t="shared" si="30"/>
        <v>0.22270485955464078</v>
      </c>
      <c r="J48" s="11">
        <f>I48*5*$G$3/$C$3</f>
        <v>1.8695841131182065</v>
      </c>
      <c r="K48" s="14">
        <f t="shared" si="32"/>
        <v>1.976233889494631</v>
      </c>
      <c r="L48" s="14">
        <f t="shared" si="33"/>
        <v>0.15082556017559723</v>
      </c>
    </row>
    <row r="49" spans="1:12" x14ac:dyDescent="0.25">
      <c r="A49" s="31"/>
      <c r="B49" s="12" t="s">
        <v>15</v>
      </c>
      <c r="C49" s="13" t="s">
        <v>35</v>
      </c>
      <c r="D49" s="11">
        <v>10240</v>
      </c>
      <c r="E49" s="11">
        <f t="shared" si="28"/>
        <v>2.2852551942690084E-2</v>
      </c>
      <c r="F49" s="11">
        <f t="shared" si="29"/>
        <v>0.19184479468342919</v>
      </c>
      <c r="G49" s="13"/>
      <c r="H49" s="11"/>
      <c r="I49" s="11">
        <f t="shared" si="30"/>
        <v>0</v>
      </c>
      <c r="J49" s="11">
        <f t="shared" ref="J49:J50" si="34">I49*5*$G$3/$C$3</f>
        <v>0</v>
      </c>
      <c r="K49" s="14">
        <f t="shared" si="32"/>
        <v>9.5922397341714594E-2</v>
      </c>
      <c r="L49" s="14">
        <f t="shared" si="33"/>
        <v>0.13565475525599369</v>
      </c>
    </row>
    <row r="50" spans="1:12" x14ac:dyDescent="0.25">
      <c r="A50" s="31"/>
      <c r="B50" s="12" t="s">
        <v>16</v>
      </c>
      <c r="C50" s="15" t="s">
        <v>20</v>
      </c>
      <c r="D50" s="11">
        <v>42962</v>
      </c>
      <c r="E50" s="11">
        <f t="shared" si="28"/>
        <v>9.5878060211118304E-2</v>
      </c>
      <c r="F50" s="11">
        <f t="shared" si="29"/>
        <v>0.80488633488178563</v>
      </c>
      <c r="G50" s="15" t="s">
        <v>54</v>
      </c>
      <c r="H50" s="11">
        <v>49573</v>
      </c>
      <c r="I50" s="11">
        <f t="shared" si="30"/>
        <v>0.10432753116272805</v>
      </c>
      <c r="J50" s="11">
        <f t="shared" si="34"/>
        <v>0.87581876395842895</v>
      </c>
      <c r="K50" s="14">
        <f t="shared" si="32"/>
        <v>0.84035254942010729</v>
      </c>
      <c r="L50" s="14">
        <f t="shared" si="33"/>
        <v>5.0156801606128329E-2</v>
      </c>
    </row>
    <row r="51" spans="1:12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 x14ac:dyDescent="0.25">
      <c r="A52" s="7"/>
      <c r="B52" s="8"/>
      <c r="C52" s="32" t="s">
        <v>2</v>
      </c>
      <c r="D52" s="32"/>
      <c r="E52" s="32"/>
      <c r="F52" s="32"/>
      <c r="G52" s="32" t="s">
        <v>3</v>
      </c>
      <c r="H52" s="32"/>
      <c r="I52" s="32"/>
      <c r="J52" s="32"/>
      <c r="K52" s="9" t="s">
        <v>4</v>
      </c>
      <c r="L52" s="9" t="s">
        <v>5</v>
      </c>
    </row>
    <row r="53" spans="1:12" x14ac:dyDescent="0.25">
      <c r="A53" s="10" t="s">
        <v>6</v>
      </c>
      <c r="B53" s="11"/>
      <c r="C53" s="11" t="s">
        <v>7</v>
      </c>
      <c r="D53" s="11" t="s">
        <v>8</v>
      </c>
      <c r="E53" s="11" t="s">
        <v>9</v>
      </c>
      <c r="F53" s="11" t="s">
        <v>10</v>
      </c>
      <c r="G53" s="11" t="s">
        <v>7</v>
      </c>
      <c r="H53" s="11" t="s">
        <v>8</v>
      </c>
      <c r="I53" s="11" t="s">
        <v>9</v>
      </c>
      <c r="J53" s="11" t="s">
        <v>10</v>
      </c>
      <c r="K53" s="11" t="s">
        <v>10</v>
      </c>
      <c r="L53" s="11" t="s">
        <v>10</v>
      </c>
    </row>
    <row r="54" spans="1:12" x14ac:dyDescent="0.25">
      <c r="A54" s="31">
        <v>24</v>
      </c>
      <c r="B54" s="12" t="s">
        <v>11</v>
      </c>
      <c r="C54" s="11" t="s">
        <v>26</v>
      </c>
      <c r="D54" s="11">
        <v>467080</v>
      </c>
      <c r="E54" s="11">
        <f>D54/$D$54</f>
        <v>1</v>
      </c>
      <c r="F54" s="11">
        <f>E54*5*$G$3/$C$3</f>
        <v>8.3948959032907986</v>
      </c>
      <c r="G54" s="13" t="s">
        <v>57</v>
      </c>
      <c r="H54" s="11">
        <v>490525</v>
      </c>
      <c r="I54" s="11">
        <f>H54/$H$54</f>
        <v>1</v>
      </c>
      <c r="J54" s="11">
        <f>I54*5*$G$3/$C$3</f>
        <v>8.3948959032907986</v>
      </c>
      <c r="K54" s="14">
        <f>AVERAGE(J54,F54)</f>
        <v>8.3948959032907986</v>
      </c>
      <c r="L54" s="14">
        <f>STDEV(J54,F54)</f>
        <v>0</v>
      </c>
    </row>
    <row r="55" spans="1:12" x14ac:dyDescent="0.25">
      <c r="A55" s="31"/>
      <c r="B55" s="12" t="s">
        <v>12</v>
      </c>
      <c r="C55" s="11"/>
      <c r="D55" s="11"/>
      <c r="E55" s="11">
        <f t="shared" ref="E55:E59" si="35">D55/$D$54</f>
        <v>0</v>
      </c>
      <c r="F55" s="11">
        <f t="shared" ref="F55:F59" si="36">E55*5*$G$3/$C$3</f>
        <v>0</v>
      </c>
      <c r="G55" s="13"/>
      <c r="H55" s="11"/>
      <c r="I55" s="11">
        <f t="shared" ref="I55:I56" si="37">H55/$H$54</f>
        <v>0</v>
      </c>
      <c r="J55" s="11">
        <f t="shared" ref="J55:J56" si="38">I55*5*$G$3/$C$3</f>
        <v>0</v>
      </c>
      <c r="K55" s="14">
        <f>AVERAGE(J55,F55)</f>
        <v>0</v>
      </c>
      <c r="L55" s="14">
        <f>STDEV(J55,F55)</f>
        <v>0</v>
      </c>
    </row>
    <row r="56" spans="1:12" x14ac:dyDescent="0.25">
      <c r="A56" s="31"/>
      <c r="B56" s="12" t="s">
        <v>13</v>
      </c>
      <c r="C56" s="11" t="s">
        <v>31</v>
      </c>
      <c r="D56" s="11">
        <v>33276</v>
      </c>
      <c r="E56" s="11">
        <f t="shared" si="35"/>
        <v>7.1242613685021841E-2</v>
      </c>
      <c r="F56" s="11">
        <f t="shared" si="36"/>
        <v>0.59807432576411879</v>
      </c>
      <c r="G56" s="13" t="s">
        <v>47</v>
      </c>
      <c r="H56" s="11">
        <v>23037</v>
      </c>
      <c r="I56" s="11">
        <f t="shared" si="37"/>
        <v>4.696396717802355E-2</v>
      </c>
      <c r="J56" s="11">
        <f t="shared" si="38"/>
        <v>0.39425761566507339</v>
      </c>
      <c r="K56" s="14">
        <f t="shared" ref="K56:K59" si="39">AVERAGE(J56,F56)</f>
        <v>0.49616597071459612</v>
      </c>
      <c r="L56" s="14">
        <f t="shared" ref="L56:L59" si="40">STDEV(J56,F56)</f>
        <v>0.14412017783016742</v>
      </c>
    </row>
    <row r="57" spans="1:12" x14ac:dyDescent="0.25">
      <c r="A57" s="31"/>
      <c r="B57" s="12" t="s">
        <v>14</v>
      </c>
      <c r="C57" s="11" t="s">
        <v>32</v>
      </c>
      <c r="D57" s="11">
        <v>36859</v>
      </c>
      <c r="E57" s="11">
        <f t="shared" si="35"/>
        <v>7.8913676457994353E-2</v>
      </c>
      <c r="F57" s="11">
        <f t="shared" si="36"/>
        <v>0.66247209921083239</v>
      </c>
      <c r="G57" s="13" t="s">
        <v>58</v>
      </c>
      <c r="H57" s="11">
        <v>30991</v>
      </c>
      <c r="I57" s="11">
        <f>H57/$H$54</f>
        <v>6.3179246725447225E-2</v>
      </c>
      <c r="J57" s="11">
        <f>I57*5*$G$3/$C$3</f>
        <v>0.53038319950845558</v>
      </c>
      <c r="K57" s="14">
        <f t="shared" si="39"/>
        <v>0.59642764935964399</v>
      </c>
      <c r="L57" s="14">
        <f t="shared" si="40"/>
        <v>9.3400956699020279E-2</v>
      </c>
    </row>
    <row r="58" spans="1:12" x14ac:dyDescent="0.25">
      <c r="A58" s="31"/>
      <c r="B58" s="12" t="s">
        <v>15</v>
      </c>
      <c r="C58" s="11" t="s">
        <v>34</v>
      </c>
      <c r="D58" s="11">
        <v>14166</v>
      </c>
      <c r="E58" s="11">
        <f t="shared" si="35"/>
        <v>3.032885158859296E-2</v>
      </c>
      <c r="F58" s="11">
        <f t="shared" si="36"/>
        <v>0.25460755195259366</v>
      </c>
      <c r="G58" s="13"/>
      <c r="H58" s="11"/>
      <c r="I58" s="11">
        <f>H58/$H$54</f>
        <v>0</v>
      </c>
      <c r="J58" s="11">
        <f t="shared" ref="J58:J59" si="41">I58*5*$G$3/$C$3</f>
        <v>0</v>
      </c>
      <c r="K58" s="14">
        <f t="shared" si="39"/>
        <v>0.12730377597629683</v>
      </c>
      <c r="L58" s="14">
        <f t="shared" si="40"/>
        <v>0.18003472652698518</v>
      </c>
    </row>
    <row r="59" spans="1:12" x14ac:dyDescent="0.25">
      <c r="A59" s="31"/>
      <c r="B59" s="12" t="s">
        <v>16</v>
      </c>
      <c r="C59" s="16" t="s">
        <v>33</v>
      </c>
      <c r="D59" s="11">
        <v>55206</v>
      </c>
      <c r="E59" s="11">
        <f t="shared" si="35"/>
        <v>0.11819388541577459</v>
      </c>
      <c r="F59" s="11">
        <f t="shared" si="36"/>
        <v>0.99222536447090837</v>
      </c>
      <c r="G59" s="13" t="s">
        <v>49</v>
      </c>
      <c r="H59" s="11">
        <v>56463</v>
      </c>
      <c r="I59" s="11">
        <f t="shared" ref="I59" si="42">H59/$H$54</f>
        <v>0.11510728301309821</v>
      </c>
      <c r="J59" s="11">
        <f t="shared" si="41"/>
        <v>0.96631365860559271</v>
      </c>
      <c r="K59" s="14">
        <f t="shared" si="39"/>
        <v>0.97926951153825059</v>
      </c>
      <c r="L59" s="14">
        <f t="shared" si="40"/>
        <v>1.8322342929475939E-2</v>
      </c>
    </row>
    <row r="60" spans="1:12" x14ac:dyDescent="0.25">
      <c r="A60" s="24"/>
      <c r="B60" s="12"/>
      <c r="C60" s="16"/>
      <c r="D60" s="11"/>
      <c r="E60" s="11"/>
      <c r="F60" s="11"/>
      <c r="G60" s="13"/>
      <c r="H60" s="11"/>
      <c r="I60" s="11"/>
      <c r="J60" s="11"/>
      <c r="K60" s="14"/>
      <c r="L60" s="14"/>
    </row>
    <row r="61" spans="1:12" x14ac:dyDescent="0.25">
      <c r="A61" s="7"/>
      <c r="B61" s="25"/>
      <c r="C61" s="32" t="s">
        <v>2</v>
      </c>
      <c r="D61" s="32"/>
      <c r="E61" s="32"/>
      <c r="F61" s="32"/>
      <c r="G61" s="32" t="s">
        <v>3</v>
      </c>
      <c r="H61" s="32"/>
      <c r="I61" s="32"/>
      <c r="J61" s="32"/>
      <c r="K61" s="9" t="s">
        <v>4</v>
      </c>
      <c r="L61" s="9" t="s">
        <v>5</v>
      </c>
    </row>
    <row r="62" spans="1:12" x14ac:dyDescent="0.25">
      <c r="A62" s="24" t="s">
        <v>6</v>
      </c>
      <c r="B62" s="11"/>
      <c r="C62" s="11" t="s">
        <v>7</v>
      </c>
      <c r="D62" s="11" t="s">
        <v>8</v>
      </c>
      <c r="E62" s="11" t="s">
        <v>9</v>
      </c>
      <c r="F62" s="11" t="s">
        <v>10</v>
      </c>
      <c r="G62" s="11" t="s">
        <v>7</v>
      </c>
      <c r="H62" s="11" t="s">
        <v>8</v>
      </c>
      <c r="I62" s="11" t="s">
        <v>9</v>
      </c>
      <c r="J62" s="11" t="s">
        <v>10</v>
      </c>
      <c r="K62" s="11" t="s">
        <v>10</v>
      </c>
      <c r="L62" s="11" t="s">
        <v>10</v>
      </c>
    </row>
    <row r="63" spans="1:12" x14ac:dyDescent="0.25">
      <c r="A63" s="31">
        <v>28</v>
      </c>
      <c r="B63" s="12" t="s">
        <v>11</v>
      </c>
      <c r="C63" s="13">
        <v>6215</v>
      </c>
      <c r="D63" s="11">
        <v>463338</v>
      </c>
      <c r="E63" s="11">
        <f>D63/$D$63</f>
        <v>1</v>
      </c>
      <c r="F63" s="11">
        <f>E63*5*$G$3/$C$3</f>
        <v>8.3948959032907986</v>
      </c>
      <c r="G63" s="13"/>
      <c r="H63" s="11"/>
      <c r="I63" s="11">
        <f>H63/$H$54</f>
        <v>0</v>
      </c>
      <c r="J63" s="11">
        <f>I63*$D$3*$G$3*(200/1000/(140/940))</f>
        <v>0</v>
      </c>
      <c r="K63" s="14">
        <f>AVERAGE(J63,F63)</f>
        <v>4.1974479516453993</v>
      </c>
      <c r="L63" s="14">
        <f>STDEV(J63,F63)</f>
        <v>5.9360878205720908</v>
      </c>
    </row>
    <row r="64" spans="1:12" x14ac:dyDescent="0.25">
      <c r="A64" s="31"/>
      <c r="B64" s="12" t="s">
        <v>12</v>
      </c>
      <c r="C64" s="11"/>
      <c r="D64" s="11"/>
      <c r="E64" s="11">
        <f t="shared" ref="E64:E68" si="43">D64/$D$63</f>
        <v>0</v>
      </c>
      <c r="F64" s="11">
        <f t="shared" ref="F64:F68" si="44">E64*5*$G$3/$C$3</f>
        <v>0</v>
      </c>
      <c r="G64" s="13"/>
      <c r="H64" s="11"/>
      <c r="I64" s="11">
        <f t="shared" ref="I64:I65" si="45">H64/$H$54</f>
        <v>0</v>
      </c>
      <c r="J64" s="11">
        <f t="shared" ref="J64:J68" si="46">I64*$D$3*$G$3*(200/1000/(140/940))</f>
        <v>0</v>
      </c>
      <c r="K64" s="14">
        <f>AVERAGE(J64,F64)</f>
        <v>0</v>
      </c>
      <c r="L64" s="14">
        <f>STDEV(J64,F64)</f>
        <v>0</v>
      </c>
    </row>
    <row r="65" spans="1:12" x14ac:dyDescent="0.25">
      <c r="A65" s="31"/>
      <c r="B65" s="12" t="s">
        <v>13</v>
      </c>
      <c r="C65" s="13">
        <v>14502</v>
      </c>
      <c r="D65" s="11">
        <v>28739</v>
      </c>
      <c r="E65" s="11">
        <f t="shared" si="43"/>
        <v>6.2025993982794417E-2</v>
      </c>
      <c r="F65" s="11">
        <f t="shared" si="44"/>
        <v>0.52070176278370062</v>
      </c>
      <c r="G65" s="13"/>
      <c r="H65" s="11"/>
      <c r="I65" s="11">
        <f t="shared" si="45"/>
        <v>0</v>
      </c>
      <c r="J65" s="11">
        <f t="shared" si="46"/>
        <v>0</v>
      </c>
      <c r="K65" s="14">
        <f t="shared" ref="K65:K68" si="47">AVERAGE(J65,F65)</f>
        <v>0.26035088139185031</v>
      </c>
      <c r="L65" s="14">
        <f t="shared" ref="L65:L68" si="48">STDEV(J65,F65)</f>
        <v>0.36819174744014377</v>
      </c>
    </row>
    <row r="66" spans="1:12" x14ac:dyDescent="0.25">
      <c r="A66" s="31"/>
      <c r="B66" s="12" t="s">
        <v>14</v>
      </c>
      <c r="C66" s="13">
        <v>14556</v>
      </c>
      <c r="D66" s="11">
        <v>27968</v>
      </c>
      <c r="E66" s="11">
        <f t="shared" si="43"/>
        <v>6.0361981965649264E-2</v>
      </c>
      <c r="F66" s="11">
        <f t="shared" si="44"/>
        <v>0.50673255511794202</v>
      </c>
      <c r="G66" s="13"/>
      <c r="H66" s="11"/>
      <c r="I66" s="11">
        <f>H66/$H$54</f>
        <v>0</v>
      </c>
      <c r="J66" s="11">
        <f t="shared" si="46"/>
        <v>0</v>
      </c>
      <c r="K66" s="14">
        <f t="shared" si="47"/>
        <v>0.25336627755897101</v>
      </c>
      <c r="L66" s="14">
        <f t="shared" si="48"/>
        <v>0.35831402597188272</v>
      </c>
    </row>
    <row r="67" spans="1:12" x14ac:dyDescent="0.25">
      <c r="A67" s="31"/>
      <c r="B67" s="12" t="s">
        <v>15</v>
      </c>
      <c r="C67" s="13">
        <v>16080</v>
      </c>
      <c r="D67" s="11">
        <v>12685</v>
      </c>
      <c r="E67" s="11">
        <f t="shared" si="43"/>
        <v>2.7377422097906928E-2</v>
      </c>
      <c r="F67" s="11">
        <f t="shared" si="44"/>
        <v>0.22983060861238186</v>
      </c>
      <c r="G67" s="13"/>
      <c r="H67" s="11"/>
      <c r="I67" s="11">
        <f>H67/$H$54</f>
        <v>0</v>
      </c>
      <c r="J67" s="11">
        <f t="shared" si="46"/>
        <v>0</v>
      </c>
      <c r="K67" s="14">
        <f t="shared" si="47"/>
        <v>0.11491530430619093</v>
      </c>
      <c r="L67" s="14">
        <f t="shared" si="48"/>
        <v>0.16251478187404655</v>
      </c>
    </row>
    <row r="68" spans="1:12" x14ac:dyDescent="0.25">
      <c r="A68" s="31"/>
      <c r="B68" s="12" t="s">
        <v>16</v>
      </c>
      <c r="C68" s="15">
        <v>17425</v>
      </c>
      <c r="D68" s="11">
        <v>47532</v>
      </c>
      <c r="E68" s="11">
        <f t="shared" si="43"/>
        <v>0.10258601711925204</v>
      </c>
      <c r="F68" s="11">
        <f t="shared" si="44"/>
        <v>0.86119893484932875</v>
      </c>
      <c r="G68" s="13"/>
      <c r="H68" s="11"/>
      <c r="I68" s="11">
        <f t="shared" ref="I68" si="49">H68/$H$54</f>
        <v>0</v>
      </c>
      <c r="J68" s="11">
        <f t="shared" si="46"/>
        <v>0</v>
      </c>
      <c r="K68" s="14">
        <f t="shared" si="47"/>
        <v>0.43059946742466437</v>
      </c>
      <c r="L68" s="14">
        <f t="shared" si="48"/>
        <v>0.60895960678259209</v>
      </c>
    </row>
    <row r="70" spans="1:12" ht="23.25" x14ac:dyDescent="0.35">
      <c r="A70" s="33" t="s">
        <v>43</v>
      </c>
      <c r="B70" s="33"/>
      <c r="C70" s="33"/>
      <c r="D70" s="33"/>
      <c r="E70" s="33"/>
      <c r="F70" s="33"/>
      <c r="G70" s="33"/>
      <c r="H70" s="33"/>
      <c r="I70" s="33"/>
      <c r="J70" s="33"/>
    </row>
    <row r="71" spans="1:12" x14ac:dyDescent="0.25">
      <c r="C71" s="30" t="s">
        <v>6</v>
      </c>
      <c r="D71" s="30"/>
      <c r="E71" s="30"/>
      <c r="F71" s="30"/>
      <c r="G71" s="30"/>
      <c r="H71" s="30"/>
      <c r="I71" s="30"/>
      <c r="J71" s="30"/>
    </row>
    <row r="72" spans="1:12" x14ac:dyDescent="0.25">
      <c r="C72" s="2">
        <v>0</v>
      </c>
      <c r="D72" s="2">
        <v>1</v>
      </c>
      <c r="E72" s="2">
        <v>2</v>
      </c>
      <c r="F72" s="2">
        <v>4</v>
      </c>
      <c r="G72" s="2">
        <v>6</v>
      </c>
      <c r="H72" s="2">
        <v>24</v>
      </c>
      <c r="I72" s="2">
        <v>28</v>
      </c>
    </row>
    <row r="73" spans="1:12" x14ac:dyDescent="0.25">
      <c r="A73" s="29" t="s">
        <v>17</v>
      </c>
      <c r="B73" s="12" t="s">
        <v>11</v>
      </c>
      <c r="C73" s="17">
        <v>8.3948959032907986</v>
      </c>
      <c r="D73" s="17">
        <v>8.3948959032907986</v>
      </c>
      <c r="E73" s="14">
        <v>8.3948959032907986</v>
      </c>
      <c r="F73" s="17">
        <v>8.3948959032907986</v>
      </c>
      <c r="G73" s="17">
        <v>8.3948959032907986</v>
      </c>
      <c r="H73" s="17">
        <v>8.3948959032907986</v>
      </c>
      <c r="I73" s="17"/>
      <c r="J73" s="17"/>
    </row>
    <row r="74" spans="1:12" x14ac:dyDescent="0.25">
      <c r="A74" s="29"/>
      <c r="B74" s="12" t="s">
        <v>12</v>
      </c>
      <c r="C74" s="17">
        <v>0</v>
      </c>
      <c r="D74" s="17">
        <v>0</v>
      </c>
      <c r="E74" s="14">
        <v>0</v>
      </c>
      <c r="F74" s="17">
        <v>0</v>
      </c>
      <c r="G74" s="17">
        <v>0</v>
      </c>
      <c r="H74" s="17">
        <v>0</v>
      </c>
      <c r="I74" s="17"/>
      <c r="J74" s="17"/>
    </row>
    <row r="75" spans="1:12" x14ac:dyDescent="0.25">
      <c r="A75" s="29"/>
      <c r="B75" s="12" t="s">
        <v>13</v>
      </c>
      <c r="C75" s="17">
        <v>0.21835492838120729</v>
      </c>
      <c r="D75" s="17">
        <v>0.8313355345004817</v>
      </c>
      <c r="E75" s="14">
        <v>0.96724939898072693</v>
      </c>
      <c r="F75" s="17">
        <v>0.983377367058345</v>
      </c>
      <c r="G75" s="17">
        <v>0.94630183874654028</v>
      </c>
      <c r="H75" s="17">
        <v>0.49616597071459612</v>
      </c>
      <c r="I75" s="17"/>
      <c r="J75" s="17"/>
    </row>
    <row r="76" spans="1:12" x14ac:dyDescent="0.25">
      <c r="A76" s="29"/>
      <c r="B76" s="12" t="s">
        <v>14</v>
      </c>
      <c r="C76" s="17">
        <v>4.4779678062486976</v>
      </c>
      <c r="D76" s="17">
        <v>3.3562040873820047</v>
      </c>
      <c r="E76" s="14">
        <v>2.9611056005733518</v>
      </c>
      <c r="F76" s="17">
        <v>2.414692593682866</v>
      </c>
      <c r="G76" s="17">
        <v>1.976233889494631</v>
      </c>
      <c r="H76" s="17">
        <v>0.59642764935964399</v>
      </c>
      <c r="I76" s="17"/>
      <c r="J76" s="17"/>
    </row>
    <row r="77" spans="1:12" x14ac:dyDescent="0.25">
      <c r="A77" s="29"/>
      <c r="B77" s="12" t="s">
        <v>15</v>
      </c>
      <c r="C77" s="17">
        <v>0</v>
      </c>
      <c r="D77" s="17">
        <v>0</v>
      </c>
      <c r="E77" s="14">
        <v>3.9299528510161413E-2</v>
      </c>
      <c r="F77" s="17">
        <v>7.4675578039343299E-2</v>
      </c>
      <c r="G77" s="17">
        <v>9.5922397341714594E-2</v>
      </c>
      <c r="H77" s="17">
        <v>0.12730377597629683</v>
      </c>
      <c r="I77" s="17"/>
      <c r="J77" s="17"/>
    </row>
    <row r="78" spans="1:12" x14ac:dyDescent="0.25">
      <c r="A78" s="29"/>
      <c r="B78" s="12" t="s">
        <v>16</v>
      </c>
      <c r="C78" s="17">
        <v>0</v>
      </c>
      <c r="D78" s="17">
        <v>6.9265979140732625E-2</v>
      </c>
      <c r="E78" s="14">
        <v>0.24261577901095485</v>
      </c>
      <c r="F78" s="17">
        <v>0.57670608310239491</v>
      </c>
      <c r="G78" s="17">
        <v>0.84035254942010729</v>
      </c>
      <c r="H78" s="17">
        <v>0.97926951153825059</v>
      </c>
      <c r="I78" s="17"/>
      <c r="J78" s="17"/>
    </row>
    <row r="79" spans="1:12" x14ac:dyDescent="0.25">
      <c r="B79" s="2" t="s">
        <v>37</v>
      </c>
      <c r="C79" s="17">
        <f>SUM(C75:C78)</f>
        <v>4.6963227346299048</v>
      </c>
      <c r="D79" s="17">
        <f>SUM(D75:D78)</f>
        <v>4.2568056010232187</v>
      </c>
      <c r="E79" s="17">
        <f t="shared" ref="E79:I79" si="50">SUM(E75:E78)</f>
        <v>4.210270307075195</v>
      </c>
      <c r="F79" s="17">
        <f t="shared" si="50"/>
        <v>4.049451621882949</v>
      </c>
      <c r="G79" s="17">
        <f t="shared" si="50"/>
        <v>3.8588106750029931</v>
      </c>
      <c r="H79" s="17">
        <f t="shared" si="50"/>
        <v>2.1991669075887872</v>
      </c>
      <c r="I79" s="17">
        <f t="shared" si="50"/>
        <v>0</v>
      </c>
    </row>
    <row r="80" spans="1:12" x14ac:dyDescent="0.25">
      <c r="C80" s="30" t="s">
        <v>6</v>
      </c>
      <c r="D80" s="30"/>
      <c r="E80" s="30"/>
      <c r="F80" s="30"/>
      <c r="G80" s="30"/>
      <c r="H80" s="30"/>
      <c r="I80" s="30"/>
      <c r="J80" s="30"/>
    </row>
    <row r="81" spans="1:10" x14ac:dyDescent="0.25">
      <c r="C81" s="2">
        <v>0</v>
      </c>
      <c r="D81" s="2">
        <v>1</v>
      </c>
      <c r="E81" s="2">
        <v>2</v>
      </c>
      <c r="F81" s="2">
        <v>4</v>
      </c>
      <c r="G81" s="2">
        <v>6</v>
      </c>
      <c r="H81" s="2">
        <v>24</v>
      </c>
      <c r="I81" s="2">
        <v>28</v>
      </c>
    </row>
    <row r="82" spans="1:10" x14ac:dyDescent="0.25">
      <c r="A82" s="29" t="s">
        <v>18</v>
      </c>
      <c r="B82" s="12" t="s">
        <v>11</v>
      </c>
      <c r="C82" s="18">
        <v>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/>
      <c r="J82" s="18"/>
    </row>
    <row r="83" spans="1:10" x14ac:dyDescent="0.25">
      <c r="A83" s="29"/>
      <c r="B83" s="12" t="s">
        <v>12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/>
      <c r="J83" s="18"/>
    </row>
    <row r="84" spans="1:10" x14ac:dyDescent="0.25">
      <c r="A84" s="29"/>
      <c r="B84" s="12" t="s">
        <v>13</v>
      </c>
      <c r="C84" s="18">
        <v>3.2198973488008382E-2</v>
      </c>
      <c r="D84" s="18">
        <v>0.13108559003347375</v>
      </c>
      <c r="E84" s="18">
        <v>0.26405856445181891</v>
      </c>
      <c r="F84" s="18">
        <v>0.33692749250206089</v>
      </c>
      <c r="G84" s="18">
        <v>0.23007624277715663</v>
      </c>
      <c r="H84" s="18">
        <v>0.14412017783016742</v>
      </c>
      <c r="I84" s="18"/>
      <c r="J84" s="18"/>
    </row>
    <row r="85" spans="1:10" x14ac:dyDescent="0.25">
      <c r="A85" s="29"/>
      <c r="B85" s="12" t="s">
        <v>14</v>
      </c>
      <c r="C85" s="18">
        <v>9.704078124376922E-2</v>
      </c>
      <c r="D85" s="18">
        <v>0.2585149140011973</v>
      </c>
      <c r="E85" s="18">
        <v>0.13442217610796903</v>
      </c>
      <c r="F85" s="18">
        <v>0.14100080837993673</v>
      </c>
      <c r="G85" s="18">
        <v>0.15082556017559723</v>
      </c>
      <c r="H85" s="18">
        <v>9.3400956699020279E-2</v>
      </c>
      <c r="I85" s="18"/>
      <c r="J85" s="18"/>
    </row>
    <row r="86" spans="1:10" x14ac:dyDescent="0.25">
      <c r="A86" s="29"/>
      <c r="B86" s="12" t="s">
        <v>15</v>
      </c>
      <c r="C86" s="18">
        <v>0</v>
      </c>
      <c r="D86" s="18">
        <v>0</v>
      </c>
      <c r="E86" s="18">
        <v>5.5577926213938388E-2</v>
      </c>
      <c r="F86" s="18">
        <v>0.10560721524128976</v>
      </c>
      <c r="G86" s="18">
        <v>0.13565475525599369</v>
      </c>
      <c r="H86" s="18">
        <v>0.18003472652698518</v>
      </c>
      <c r="I86" s="18"/>
      <c r="J86" s="18"/>
    </row>
    <row r="87" spans="1:10" x14ac:dyDescent="0.25">
      <c r="A87" s="29"/>
      <c r="B87" s="12" t="s">
        <v>16</v>
      </c>
      <c r="C87" s="18">
        <v>0</v>
      </c>
      <c r="D87" s="18">
        <v>5.3101793783365922E-2</v>
      </c>
      <c r="E87" s="18">
        <v>7.4562160524952542E-2</v>
      </c>
      <c r="F87" s="18">
        <v>4.6197056902161894E-2</v>
      </c>
      <c r="G87" s="18">
        <v>5.0156801606128329E-2</v>
      </c>
      <c r="H87" s="18">
        <v>1.8322342929475939E-2</v>
      </c>
      <c r="I87" s="18"/>
      <c r="J87" s="18"/>
    </row>
    <row r="90" spans="1:10" x14ac:dyDescent="0.25">
      <c r="C90" s="17"/>
      <c r="D90" s="17"/>
      <c r="E90" s="17"/>
      <c r="F90" s="17"/>
      <c r="G90" s="17"/>
    </row>
    <row r="91" spans="1:10" x14ac:dyDescent="0.25">
      <c r="A91" s="19"/>
    </row>
    <row r="92" spans="1:10" x14ac:dyDescent="0.25">
      <c r="A92" s="19"/>
    </row>
    <row r="93" spans="1:10" x14ac:dyDescent="0.25">
      <c r="A93" s="19"/>
      <c r="H93" s="2" t="s">
        <v>19</v>
      </c>
    </row>
    <row r="94" spans="1:10" x14ac:dyDescent="0.25">
      <c r="A94" s="19"/>
    </row>
    <row r="95" spans="1:10" x14ac:dyDescent="0.25">
      <c r="A95" s="19"/>
    </row>
    <row r="104" spans="2:3" x14ac:dyDescent="0.25">
      <c r="B104" s="20"/>
      <c r="C104" s="19"/>
    </row>
    <row r="105" spans="2:3" x14ac:dyDescent="0.25">
      <c r="B105" s="19"/>
      <c r="C105" s="21"/>
    </row>
    <row r="106" spans="2:3" x14ac:dyDescent="0.25">
      <c r="B106" s="19"/>
      <c r="C106" s="19"/>
    </row>
  </sheetData>
  <mergeCells count="27">
    <mergeCell ref="A6:J6"/>
    <mergeCell ref="C16:F16"/>
    <mergeCell ref="G16:J16"/>
    <mergeCell ref="A18:A23"/>
    <mergeCell ref="C25:F25"/>
    <mergeCell ref="G25:J25"/>
    <mergeCell ref="C7:F7"/>
    <mergeCell ref="G7:J7"/>
    <mergeCell ref="A9:A14"/>
    <mergeCell ref="A27:A32"/>
    <mergeCell ref="C34:F34"/>
    <mergeCell ref="G34:J34"/>
    <mergeCell ref="A36:A41"/>
    <mergeCell ref="C43:F43"/>
    <mergeCell ref="G43:J43"/>
    <mergeCell ref="A73:A78"/>
    <mergeCell ref="C80:J80"/>
    <mergeCell ref="A82:A87"/>
    <mergeCell ref="A45:A50"/>
    <mergeCell ref="C52:F52"/>
    <mergeCell ref="G52:J52"/>
    <mergeCell ref="A54:A59"/>
    <mergeCell ref="A70:J70"/>
    <mergeCell ref="C71:J71"/>
    <mergeCell ref="C61:F61"/>
    <mergeCell ref="G61:J61"/>
    <mergeCell ref="A63:A6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AA26"/>
  <sheetViews>
    <sheetView workbookViewId="0">
      <selection activeCell="P14" sqref="P14"/>
    </sheetView>
  </sheetViews>
  <sheetFormatPr defaultRowHeight="15" x14ac:dyDescent="0.25"/>
  <sheetData>
    <row r="7" spans="5:27" x14ac:dyDescent="0.25">
      <c r="E7" s="36" t="s">
        <v>63</v>
      </c>
      <c r="F7" s="36"/>
      <c r="G7" s="36"/>
      <c r="H7" s="36"/>
      <c r="I7" s="36"/>
      <c r="J7" s="36"/>
      <c r="K7" s="36"/>
      <c r="L7" s="36"/>
      <c r="M7" s="36"/>
    </row>
    <row r="8" spans="5:27" x14ac:dyDescent="0.25">
      <c r="E8" s="35" t="s">
        <v>17</v>
      </c>
      <c r="F8" s="35"/>
      <c r="G8" s="35"/>
      <c r="H8" s="35"/>
      <c r="J8" s="35" t="s">
        <v>60</v>
      </c>
      <c r="K8" s="35"/>
      <c r="L8" s="35"/>
      <c r="M8" s="35"/>
      <c r="S8" s="35" t="s">
        <v>17</v>
      </c>
      <c r="T8" s="35"/>
      <c r="U8" s="35"/>
      <c r="V8" s="35"/>
      <c r="X8" s="35" t="s">
        <v>60</v>
      </c>
      <c r="Y8" s="35"/>
      <c r="Z8" s="35"/>
      <c r="AA8" s="35"/>
    </row>
    <row r="9" spans="5:27" x14ac:dyDescent="0.25">
      <c r="E9" s="35"/>
      <c r="F9" s="35"/>
      <c r="G9" s="35"/>
      <c r="H9" s="35"/>
      <c r="J9" s="35"/>
      <c r="K9" s="35"/>
      <c r="L9" s="35"/>
      <c r="M9" s="35"/>
      <c r="S9" s="35"/>
      <c r="T9" s="35"/>
      <c r="U9" s="35"/>
      <c r="V9" s="35"/>
      <c r="X9" s="35"/>
      <c r="Y9" s="35"/>
      <c r="Z9" s="35"/>
      <c r="AA9" s="35"/>
    </row>
    <row r="10" spans="5:27" x14ac:dyDescent="0.25">
      <c r="E10" s="35"/>
      <c r="F10" s="35"/>
      <c r="G10" s="35"/>
      <c r="H10" s="35"/>
      <c r="J10" s="35"/>
      <c r="K10" s="35"/>
      <c r="L10" s="35"/>
      <c r="M10" s="35"/>
      <c r="S10" s="35"/>
      <c r="T10" s="35"/>
      <c r="U10" s="35"/>
      <c r="V10" s="35"/>
      <c r="X10" s="35"/>
      <c r="Y10" s="35"/>
      <c r="Z10" s="35"/>
      <c r="AA10" s="35"/>
    </row>
    <row r="11" spans="5:27" x14ac:dyDescent="0.25">
      <c r="E11" t="s">
        <v>61</v>
      </c>
      <c r="F11" t="s">
        <v>14</v>
      </c>
      <c r="G11" t="s">
        <v>13</v>
      </c>
      <c r="H11" t="s">
        <v>16</v>
      </c>
      <c r="J11" t="s">
        <v>61</v>
      </c>
      <c r="K11" t="s">
        <v>14</v>
      </c>
      <c r="L11" t="s">
        <v>13</v>
      </c>
      <c r="M11" t="s">
        <v>16</v>
      </c>
      <c r="S11" t="s">
        <v>61</v>
      </c>
      <c r="T11" t="s">
        <v>14</v>
      </c>
      <c r="U11" t="s">
        <v>13</v>
      </c>
      <c r="V11" t="s">
        <v>62</v>
      </c>
      <c r="X11" t="s">
        <v>61</v>
      </c>
      <c r="Y11" t="s">
        <v>14</v>
      </c>
      <c r="Z11" t="s">
        <v>13</v>
      </c>
      <c r="AA11" t="s">
        <v>62</v>
      </c>
    </row>
    <row r="12" spans="5:27" x14ac:dyDescent="0.25">
      <c r="E12">
        <v>0</v>
      </c>
      <c r="F12">
        <v>0</v>
      </c>
      <c r="G12">
        <v>0</v>
      </c>
      <c r="H12">
        <v>0</v>
      </c>
      <c r="J12">
        <v>0</v>
      </c>
      <c r="K12">
        <v>0</v>
      </c>
      <c r="L12">
        <v>0</v>
      </c>
      <c r="M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0</v>
      </c>
      <c r="AA12">
        <v>0</v>
      </c>
    </row>
    <row r="13" spans="5:27" x14ac:dyDescent="0.25">
      <c r="E13">
        <v>1</v>
      </c>
      <c r="F13" s="1">
        <v>0.14456791977632893</v>
      </c>
      <c r="G13" s="1">
        <v>0</v>
      </c>
      <c r="H13">
        <v>0</v>
      </c>
      <c r="J13">
        <v>1</v>
      </c>
      <c r="K13" s="1">
        <v>7.9850646706084369E-3</v>
      </c>
      <c r="L13">
        <v>0</v>
      </c>
      <c r="M13">
        <v>0</v>
      </c>
      <c r="S13">
        <v>1</v>
      </c>
      <c r="T13" s="1">
        <v>0.14456791977632893</v>
      </c>
      <c r="U13" s="1">
        <v>0</v>
      </c>
      <c r="V13">
        <v>0</v>
      </c>
      <c r="X13">
        <v>1</v>
      </c>
      <c r="Y13" s="1">
        <v>7.9850646706084369E-3</v>
      </c>
      <c r="Z13">
        <v>0</v>
      </c>
      <c r="AA13">
        <v>0</v>
      </c>
    </row>
    <row r="14" spans="5:27" x14ac:dyDescent="0.25">
      <c r="E14">
        <v>2</v>
      </c>
      <c r="F14" s="1">
        <v>0.14029346852421531</v>
      </c>
      <c r="G14" s="1">
        <v>0</v>
      </c>
      <c r="H14">
        <v>0</v>
      </c>
      <c r="J14">
        <v>2</v>
      </c>
      <c r="K14" s="1">
        <v>3.5934364360447513E-3</v>
      </c>
      <c r="L14">
        <v>0</v>
      </c>
      <c r="M14">
        <v>0</v>
      </c>
      <c r="S14">
        <v>2</v>
      </c>
      <c r="T14" s="1">
        <v>0.14029346852421531</v>
      </c>
      <c r="U14" s="1">
        <v>0</v>
      </c>
      <c r="V14">
        <v>0</v>
      </c>
      <c r="X14">
        <v>2</v>
      </c>
      <c r="Y14" s="1">
        <v>3.5934364360447513E-3</v>
      </c>
      <c r="Z14">
        <v>0</v>
      </c>
      <c r="AA14">
        <v>0</v>
      </c>
    </row>
    <row r="15" spans="5:27" x14ac:dyDescent="0.25">
      <c r="E15">
        <v>4</v>
      </c>
      <c r="F15" s="1">
        <v>0.13746908037513955</v>
      </c>
      <c r="G15" s="1">
        <v>0</v>
      </c>
      <c r="H15">
        <v>0</v>
      </c>
      <c r="J15">
        <v>4</v>
      </c>
      <c r="K15" s="1">
        <v>3.8702046035475157E-4</v>
      </c>
      <c r="L15">
        <v>0</v>
      </c>
      <c r="M15">
        <v>0</v>
      </c>
      <c r="S15">
        <v>4</v>
      </c>
      <c r="T15" s="1">
        <v>0.13746908037513955</v>
      </c>
      <c r="U15" s="1">
        <v>0</v>
      </c>
      <c r="V15">
        <v>0</v>
      </c>
      <c r="X15">
        <v>4</v>
      </c>
      <c r="Y15" s="1">
        <v>3.8702046035475157E-4</v>
      </c>
      <c r="Z15">
        <v>0</v>
      </c>
      <c r="AA15">
        <v>0</v>
      </c>
    </row>
    <row r="16" spans="5:27" x14ac:dyDescent="0.25">
      <c r="E16">
        <v>6</v>
      </c>
      <c r="F16" s="1">
        <v>0.13983732690912837</v>
      </c>
      <c r="G16" s="1">
        <v>0</v>
      </c>
      <c r="H16">
        <v>0</v>
      </c>
      <c r="J16">
        <v>6</v>
      </c>
      <c r="K16" s="1">
        <v>9.1816020907382577E-3</v>
      </c>
      <c r="L16">
        <v>0</v>
      </c>
      <c r="M16">
        <v>0</v>
      </c>
      <c r="S16">
        <v>6</v>
      </c>
      <c r="T16" s="1">
        <v>0.13983732690912837</v>
      </c>
      <c r="U16" s="1">
        <v>0</v>
      </c>
      <c r="V16">
        <v>0</v>
      </c>
      <c r="X16">
        <v>6</v>
      </c>
      <c r="Y16" s="1">
        <v>9.1816020907382577E-3</v>
      </c>
      <c r="Z16">
        <v>0</v>
      </c>
      <c r="AA16">
        <v>0</v>
      </c>
    </row>
    <row r="17" spans="5:27" x14ac:dyDescent="0.25">
      <c r="E17">
        <v>24</v>
      </c>
      <c r="F17" s="1">
        <v>14.712861415752744</v>
      </c>
      <c r="G17" s="1">
        <v>0.38983050847457634</v>
      </c>
      <c r="H17">
        <v>0</v>
      </c>
      <c r="J17">
        <v>24</v>
      </c>
      <c r="K17" s="1">
        <v>2</v>
      </c>
      <c r="L17">
        <v>0</v>
      </c>
      <c r="M17">
        <v>0</v>
      </c>
      <c r="S17">
        <v>24</v>
      </c>
      <c r="T17" s="1">
        <v>14.712861415752744</v>
      </c>
      <c r="U17" s="1">
        <v>0.38983050847457634</v>
      </c>
      <c r="V17">
        <v>0</v>
      </c>
      <c r="X17">
        <v>24</v>
      </c>
      <c r="Y17" s="1">
        <v>2</v>
      </c>
      <c r="Z17">
        <v>0</v>
      </c>
      <c r="AA17">
        <v>0</v>
      </c>
    </row>
    <row r="18" spans="5:27" x14ac:dyDescent="0.25">
      <c r="E18">
        <v>48</v>
      </c>
      <c r="F18" s="1">
        <v>14.708381152193791</v>
      </c>
      <c r="G18" s="1">
        <v>0.74536191327745271</v>
      </c>
      <c r="H18">
        <v>0</v>
      </c>
      <c r="J18">
        <v>48</v>
      </c>
      <c r="K18" s="1">
        <v>0</v>
      </c>
      <c r="L18">
        <v>0</v>
      </c>
      <c r="M18">
        <v>0</v>
      </c>
      <c r="S18">
        <v>48</v>
      </c>
      <c r="T18" s="1">
        <v>14.708381152193791</v>
      </c>
      <c r="U18" s="1">
        <v>0.74536191327745271</v>
      </c>
      <c r="V18">
        <v>0</v>
      </c>
      <c r="X18">
        <v>48</v>
      </c>
      <c r="Y18" s="1">
        <v>0</v>
      </c>
      <c r="Z18">
        <v>0</v>
      </c>
      <c r="AA18">
        <v>0</v>
      </c>
    </row>
    <row r="19" spans="5:27" x14ac:dyDescent="0.25">
      <c r="E19">
        <v>72</v>
      </c>
      <c r="F19" s="1">
        <v>21.386137023418627</v>
      </c>
      <c r="G19" s="1">
        <v>1.1540328482516986</v>
      </c>
      <c r="H19">
        <v>0</v>
      </c>
      <c r="J19">
        <v>72</v>
      </c>
      <c r="K19" s="1">
        <v>0</v>
      </c>
      <c r="L19">
        <v>0</v>
      </c>
      <c r="M19">
        <v>0</v>
      </c>
      <c r="S19">
        <v>72</v>
      </c>
      <c r="T19" s="1">
        <v>21.386137023418627</v>
      </c>
      <c r="U19" s="1">
        <v>1.1540328482516986</v>
      </c>
      <c r="V19">
        <v>0</v>
      </c>
      <c r="X19">
        <v>72</v>
      </c>
      <c r="Y19" s="1">
        <v>0</v>
      </c>
      <c r="Z19">
        <v>0</v>
      </c>
      <c r="AA19">
        <v>0</v>
      </c>
    </row>
    <row r="20" spans="5:27" x14ac:dyDescent="0.25">
      <c r="E20" s="28">
        <f>72+0.001</f>
        <v>72.001000000000005</v>
      </c>
      <c r="F20" s="17">
        <v>4.4779678062486976</v>
      </c>
      <c r="G20" s="17">
        <v>0.21835492838120729</v>
      </c>
      <c r="H20" s="17">
        <v>0</v>
      </c>
      <c r="J20" s="28">
        <f>72+0.001</f>
        <v>72.001000000000005</v>
      </c>
      <c r="K20" s="18">
        <v>9.704078124376922E-2</v>
      </c>
      <c r="L20" s="18">
        <v>3.2198973488008382E-2</v>
      </c>
      <c r="M20" s="18">
        <v>0</v>
      </c>
      <c r="S20">
        <f>72+1/10000</f>
        <v>72.000100000000003</v>
      </c>
      <c r="T20" s="1">
        <v>13.170805287511651</v>
      </c>
      <c r="U20" s="1">
        <v>0.6014481834232428</v>
      </c>
      <c r="V20" s="1">
        <v>0</v>
      </c>
      <c r="X20">
        <f>72+1/10000</f>
        <v>72.000100000000003</v>
      </c>
      <c r="Y20" s="27">
        <v>0.22030098102515563</v>
      </c>
      <c r="Z20" s="27">
        <v>5.8766610537054869E-4</v>
      </c>
      <c r="AA20" s="27">
        <v>0</v>
      </c>
    </row>
    <row r="21" spans="5:27" x14ac:dyDescent="0.25">
      <c r="E21">
        <f>E19+1</f>
        <v>73</v>
      </c>
      <c r="F21" s="17">
        <v>3.3562040873820047</v>
      </c>
      <c r="G21" s="17">
        <v>0.8313355345004817</v>
      </c>
      <c r="H21" s="17">
        <v>6.9265979140732625E-2</v>
      </c>
      <c r="J21">
        <f>J19+1</f>
        <v>73</v>
      </c>
      <c r="K21" s="18">
        <v>0.2585149140011973</v>
      </c>
      <c r="L21" s="18">
        <v>0.13108559003347375</v>
      </c>
      <c r="M21" s="18">
        <v>5.3101793783365922E-2</v>
      </c>
      <c r="S21">
        <f>72+10/60</f>
        <v>72.166666666666671</v>
      </c>
      <c r="T21" s="1">
        <v>10.400025939417439</v>
      </c>
      <c r="U21" s="1">
        <v>0.82764670669692131</v>
      </c>
      <c r="V21" s="1">
        <v>2.5445808248205335</v>
      </c>
      <c r="X21">
        <f>72+10/60</f>
        <v>72.166666666666671</v>
      </c>
      <c r="Y21" s="27">
        <v>0.16641407582792461</v>
      </c>
      <c r="Z21" s="27">
        <v>0.10734497542657295</v>
      </c>
      <c r="AA21" s="27">
        <v>4.071663559289998E-2</v>
      </c>
    </row>
    <row r="22" spans="5:27" x14ac:dyDescent="0.25">
      <c r="E22">
        <f>72+2</f>
        <v>74</v>
      </c>
      <c r="F22" s="14">
        <v>2.9611056005733518</v>
      </c>
      <c r="G22" s="14">
        <v>0.96724939898072693</v>
      </c>
      <c r="H22" s="14">
        <v>0.24261577901095485</v>
      </c>
      <c r="J22">
        <f>72+2</f>
        <v>74</v>
      </c>
      <c r="K22" s="18">
        <v>0.13442217610796903</v>
      </c>
      <c r="L22" s="18">
        <v>0.26405856445181891</v>
      </c>
      <c r="M22" s="18">
        <v>7.4562160524952542E-2</v>
      </c>
      <c r="S22">
        <f>72+0.5</f>
        <v>72.5</v>
      </c>
      <c r="T22" s="1">
        <v>10.006575161688934</v>
      </c>
      <c r="U22" s="1">
        <v>0.98317989716746979</v>
      </c>
      <c r="V22" s="1">
        <v>2.7824984120784899</v>
      </c>
      <c r="X22">
        <f>72+0.5</f>
        <v>72.5</v>
      </c>
      <c r="Y22" s="27">
        <v>0.36790372210721961</v>
      </c>
      <c r="Z22" s="27">
        <v>0.23176235656848593</v>
      </c>
      <c r="AA22" s="27">
        <v>0.10230188711122651</v>
      </c>
    </row>
    <row r="23" spans="5:27" x14ac:dyDescent="0.25">
      <c r="E23">
        <f>72+4</f>
        <v>76</v>
      </c>
      <c r="F23" s="17">
        <v>2.414692593682866</v>
      </c>
      <c r="G23" s="17">
        <v>0.983377367058345</v>
      </c>
      <c r="H23" s="17">
        <v>0.57670608310239491</v>
      </c>
      <c r="J23">
        <f>72+4</f>
        <v>76</v>
      </c>
      <c r="K23" s="18">
        <v>0.14100080837993673</v>
      </c>
      <c r="L23" s="18">
        <v>0.33692749250206089</v>
      </c>
      <c r="M23" s="18">
        <v>4.6197056902161894E-2</v>
      </c>
      <c r="S23">
        <f>72+1</f>
        <v>73</v>
      </c>
      <c r="T23" s="1">
        <v>8.4969777602422951</v>
      </c>
      <c r="U23" s="1">
        <v>1.3590582637925981</v>
      </c>
      <c r="V23" s="1">
        <v>3.9162174469000011</v>
      </c>
      <c r="X23">
        <f>72+1</f>
        <v>73</v>
      </c>
      <c r="Y23" s="27">
        <v>0.17106672043170565</v>
      </c>
      <c r="Z23" s="27">
        <v>0.47676774208131711</v>
      </c>
      <c r="AA23" s="27">
        <v>7.8843854137557151E-2</v>
      </c>
    </row>
    <row r="24" spans="5:27" x14ac:dyDescent="0.25">
      <c r="E24">
        <f>72+6</f>
        <v>78</v>
      </c>
      <c r="F24" s="17">
        <v>1.976233889494631</v>
      </c>
      <c r="G24" s="17">
        <v>0.94630183874654028</v>
      </c>
      <c r="H24" s="17">
        <v>0.84035254942010729</v>
      </c>
      <c r="J24">
        <f>72+6</f>
        <v>78</v>
      </c>
      <c r="K24" s="18">
        <v>0.15082556017559723</v>
      </c>
      <c r="L24" s="18">
        <v>0.23007624277715663</v>
      </c>
      <c r="M24" s="18">
        <v>5.0156801606128329E-2</v>
      </c>
      <c r="S24">
        <f>72+2</f>
        <v>74</v>
      </c>
      <c r="T24" s="1">
        <v>5.2648622378307897</v>
      </c>
      <c r="U24" s="1">
        <v>1.515177164127528</v>
      </c>
      <c r="V24" s="1">
        <v>6.9922140689765762</v>
      </c>
      <c r="X24">
        <f>72+2</f>
        <v>74</v>
      </c>
      <c r="Y24" s="27">
        <v>0.34496251787601911</v>
      </c>
      <c r="Z24" s="27">
        <v>0.56700763610037153</v>
      </c>
      <c r="AA24" s="27">
        <v>0.45814147869443395</v>
      </c>
    </row>
    <row r="25" spans="5:27" x14ac:dyDescent="0.25">
      <c r="E25">
        <f>72+24</f>
        <v>96</v>
      </c>
      <c r="F25" s="17">
        <v>0.59642764935964399</v>
      </c>
      <c r="G25" s="17">
        <v>0.49616597071459612</v>
      </c>
      <c r="H25" s="17">
        <v>0.97926951153825059</v>
      </c>
      <c r="J25">
        <f>72+24</f>
        <v>96</v>
      </c>
      <c r="K25" s="18">
        <v>9.3400956699020279E-2</v>
      </c>
      <c r="L25" s="18">
        <v>0.14412017783016742</v>
      </c>
      <c r="M25" s="18">
        <v>1.8322342929475939E-2</v>
      </c>
      <c r="S25">
        <f>72+4</f>
        <v>76</v>
      </c>
      <c r="T25" s="1">
        <v>2.4840096789685351</v>
      </c>
      <c r="U25" s="1">
        <v>1.2135041730536948</v>
      </c>
      <c r="V25" s="1">
        <v>10.074739618912664</v>
      </c>
      <c r="X25">
        <f>72+4</f>
        <v>76</v>
      </c>
      <c r="Y25" s="27">
        <v>0.1164391717021364</v>
      </c>
      <c r="Z25" s="27">
        <v>0.26682597489590554</v>
      </c>
      <c r="AA25" s="27">
        <v>0.4722583596485847</v>
      </c>
    </row>
    <row r="26" spans="5:27" x14ac:dyDescent="0.25">
      <c r="F26" s="1"/>
      <c r="G26" s="1"/>
      <c r="H26" s="1"/>
      <c r="K26" s="27"/>
      <c r="L26" s="27"/>
      <c r="M26" s="27"/>
      <c r="S26">
        <f>72+6</f>
        <v>78</v>
      </c>
      <c r="T26" s="1">
        <v>2.6788500222001805</v>
      </c>
      <c r="U26" s="1">
        <v>1.0735955792283185</v>
      </c>
      <c r="V26" s="1">
        <v>10.456937061500827</v>
      </c>
      <c r="X26">
        <f>72+6</f>
        <v>78</v>
      </c>
      <c r="Y26" s="27">
        <v>0.10640046879647244</v>
      </c>
      <c r="Z26" s="27">
        <v>0.30045442202794487</v>
      </c>
      <c r="AA26" s="27">
        <v>0.41533605700145942</v>
      </c>
    </row>
  </sheetData>
  <mergeCells count="5">
    <mergeCell ref="X8:AA10"/>
    <mergeCell ref="E8:H10"/>
    <mergeCell ref="J8:M10"/>
    <mergeCell ref="E7:M7"/>
    <mergeCell ref="S8:V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GC chromatography</vt:lpstr>
      <vt:lpstr>peak area</vt:lpstr>
      <vt:lpstr>combination for cascade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2023-03-01T10:12:30Z</dcterms:modified>
</cp:coreProperties>
</file>