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kontaxi\Documents\PhD\Year 3\Publications\μSAS\4TU data repository\AFM in liquid\Dynamic response\"/>
    </mc:Choice>
  </mc:AlternateContent>
  <xr:revisionPtr revIDLastSave="0" documentId="13_ncr:1_{DEED3581-9328-43CC-B1AB-FAC9A8D93EF3}" xr6:coauthVersionLast="47" xr6:coauthVersionMax="47" xr10:uidLastSave="{00000000-0000-0000-0000-000000000000}"/>
  <bookViews>
    <workbookView xWindow="-110" yWindow="-110" windowWidth="19420" windowHeight="11620" activeTab="1" xr2:uid="{B390C5E6-840E-4AED-9D0E-0120F6CCADE7}"/>
  </bookViews>
  <sheets>
    <sheet name="S2_pH 6.5" sheetId="2" r:id="rId1"/>
    <sheet name="S3_pH 6.5" sheetId="3" r:id="rId2"/>
    <sheet name="S3_pH 3.0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9" i="3" l="1"/>
  <c r="Q11" i="3"/>
  <c r="Q12" i="3"/>
  <c r="Q13" i="3"/>
  <c r="Q18" i="3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4" i="2"/>
  <c r="I5" i="2"/>
  <c r="Q5" i="3" s="1"/>
  <c r="I6" i="2"/>
  <c r="Q6" i="3" s="1"/>
  <c r="I7" i="2"/>
  <c r="Q7" i="3" s="1"/>
  <c r="I8" i="2"/>
  <c r="Q8" i="3" s="1"/>
  <c r="I9" i="2"/>
  <c r="I10" i="2"/>
  <c r="Q10" i="3" s="1"/>
  <c r="I11" i="2"/>
  <c r="I12" i="2"/>
  <c r="I13" i="2"/>
  <c r="I14" i="2"/>
  <c r="Q14" i="3" s="1"/>
  <c r="I15" i="2"/>
  <c r="Q15" i="3" s="1"/>
  <c r="I16" i="2"/>
  <c r="Q16" i="3" s="1"/>
  <c r="I17" i="2"/>
  <c r="Q17" i="3" s="1"/>
  <c r="I18" i="2"/>
  <c r="I19" i="2"/>
  <c r="Q19" i="3" s="1"/>
  <c r="I20" i="2"/>
  <c r="Q20" i="3" s="1"/>
  <c r="I21" i="2"/>
  <c r="Q21" i="3" s="1"/>
  <c r="I22" i="2"/>
  <c r="Q22" i="3" s="1"/>
  <c r="I4" i="2"/>
  <c r="Q4" i="3" s="1"/>
  <c r="T4" i="3" s="1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I22" i="4"/>
  <c r="I21" i="4"/>
  <c r="I20" i="4"/>
  <c r="I19" i="4"/>
  <c r="I18" i="4"/>
  <c r="I17" i="4"/>
  <c r="I16" i="4"/>
  <c r="I15" i="4"/>
  <c r="L16" i="4" s="1"/>
  <c r="I14" i="4"/>
  <c r="I13" i="4"/>
  <c r="I12" i="4"/>
  <c r="I11" i="4"/>
  <c r="I10" i="4"/>
  <c r="I9" i="4"/>
  <c r="I8" i="4"/>
  <c r="L8" i="4" s="1"/>
  <c r="I7" i="4"/>
  <c r="I6" i="4"/>
  <c r="I5" i="4"/>
  <c r="J4" i="4"/>
  <c r="I4" i="4"/>
  <c r="R4" i="4"/>
  <c r="T4" i="4" s="1"/>
  <c r="D24" i="4"/>
  <c r="G24" i="4"/>
  <c r="F24" i="4"/>
  <c r="E24" i="4"/>
  <c r="R22" i="4"/>
  <c r="T22" i="4" s="1"/>
  <c r="R21" i="4"/>
  <c r="S21" i="4" s="1"/>
  <c r="R20" i="4"/>
  <c r="T20" i="4" s="1"/>
  <c r="R19" i="4"/>
  <c r="S19" i="4" s="1"/>
  <c r="R18" i="4"/>
  <c r="T18" i="4" s="1"/>
  <c r="R17" i="4"/>
  <c r="T17" i="4" s="1"/>
  <c r="R16" i="4"/>
  <c r="T16" i="4" s="1"/>
  <c r="R15" i="4"/>
  <c r="T15" i="4" s="1"/>
  <c r="R14" i="4"/>
  <c r="S14" i="4" s="1"/>
  <c r="R13" i="4"/>
  <c r="S13" i="4" s="1"/>
  <c r="R12" i="4"/>
  <c r="T12" i="4" s="1"/>
  <c r="R11" i="4"/>
  <c r="T11" i="4" s="1"/>
  <c r="R10" i="4"/>
  <c r="S10" i="4" s="1"/>
  <c r="R9" i="4"/>
  <c r="T9" i="4" s="1"/>
  <c r="R8" i="4"/>
  <c r="T8" i="4" s="1"/>
  <c r="R7" i="4"/>
  <c r="S7" i="4" s="1"/>
  <c r="R6" i="4"/>
  <c r="T6" i="4" s="1"/>
  <c r="R5" i="4"/>
  <c r="T5" i="4" s="1"/>
  <c r="B4" i="4"/>
  <c r="C4" i="4" s="1"/>
  <c r="R5" i="3"/>
  <c r="R6" i="3"/>
  <c r="R7" i="3"/>
  <c r="R8" i="3"/>
  <c r="R9" i="3"/>
  <c r="R10" i="3"/>
  <c r="R11" i="3"/>
  <c r="R12" i="3"/>
  <c r="R13" i="3"/>
  <c r="R14" i="3"/>
  <c r="R15" i="3"/>
  <c r="R16" i="3"/>
  <c r="R17" i="3"/>
  <c r="R18" i="3"/>
  <c r="R19" i="3"/>
  <c r="R20" i="3"/>
  <c r="R21" i="3"/>
  <c r="R22" i="3"/>
  <c r="R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J4" i="3"/>
  <c r="I4" i="3"/>
  <c r="G24" i="3"/>
  <c r="F24" i="3"/>
  <c r="E24" i="3"/>
  <c r="D24" i="3"/>
  <c r="B4" i="3"/>
  <c r="B5" i="3" s="1"/>
  <c r="B6" i="3" s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O46" i="3" s="1"/>
  <c r="D24" i="2"/>
  <c r="G24" i="2"/>
  <c r="F24" i="2"/>
  <c r="E24" i="2"/>
  <c r="B4" i="2"/>
  <c r="B5" i="2" s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S21" i="3" l="1"/>
  <c r="O41" i="3"/>
  <c r="T5" i="3"/>
  <c r="O29" i="3"/>
  <c r="T12" i="3"/>
  <c r="H4" i="4"/>
  <c r="O30" i="3"/>
  <c r="T9" i="3"/>
  <c r="I24" i="4"/>
  <c r="T17" i="3"/>
  <c r="O34" i="3"/>
  <c r="B5" i="4"/>
  <c r="H5" i="4" s="1"/>
  <c r="O42" i="3"/>
  <c r="O36" i="3"/>
  <c r="L17" i="4"/>
  <c r="L6" i="4"/>
  <c r="O44" i="3"/>
  <c r="O32" i="3"/>
  <c r="L12" i="4"/>
  <c r="O43" i="3"/>
  <c r="O31" i="3"/>
  <c r="I24" i="3"/>
  <c r="B6" i="4"/>
  <c r="O40" i="3"/>
  <c r="S4" i="3"/>
  <c r="O39" i="3"/>
  <c r="T11" i="3"/>
  <c r="O38" i="3"/>
  <c r="O37" i="3"/>
  <c r="T10" i="3"/>
  <c r="T20" i="3"/>
  <c r="T8" i="3"/>
  <c r="T6" i="3"/>
  <c r="O28" i="3"/>
  <c r="O35" i="3"/>
  <c r="O45" i="3"/>
  <c r="O33" i="3"/>
  <c r="T16" i="3"/>
  <c r="T18" i="3"/>
  <c r="T15" i="3"/>
  <c r="T14" i="3"/>
  <c r="T13" i="3"/>
  <c r="T19" i="3"/>
  <c r="T7" i="3"/>
  <c r="T22" i="3"/>
  <c r="M13" i="2"/>
  <c r="S22" i="4"/>
  <c r="T21" i="4"/>
  <c r="S20" i="4"/>
  <c r="L20" i="4"/>
  <c r="L21" i="4"/>
  <c r="T19" i="4"/>
  <c r="L19" i="4"/>
  <c r="S18" i="4"/>
  <c r="S17" i="4"/>
  <c r="L18" i="4"/>
  <c r="S16" i="4"/>
  <c r="L15" i="4"/>
  <c r="S15" i="4"/>
  <c r="T14" i="4"/>
  <c r="L14" i="4"/>
  <c r="L13" i="4"/>
  <c r="T13" i="4"/>
  <c r="S12" i="4"/>
  <c r="S11" i="4"/>
  <c r="L11" i="4"/>
  <c r="L10" i="4"/>
  <c r="T10" i="4"/>
  <c r="L9" i="4"/>
  <c r="S9" i="4"/>
  <c r="S8" i="4"/>
  <c r="L7" i="4"/>
  <c r="T7" i="4"/>
  <c r="S6" i="4"/>
  <c r="S5" i="4"/>
  <c r="M20" i="4"/>
  <c r="S4" i="4"/>
  <c r="M7" i="4"/>
  <c r="M14" i="4"/>
  <c r="M10" i="4"/>
  <c r="M13" i="4"/>
  <c r="M16" i="4"/>
  <c r="M6" i="4"/>
  <c r="M9" i="4"/>
  <c r="M12" i="4"/>
  <c r="M15" i="4"/>
  <c r="M18" i="4"/>
  <c r="L5" i="4"/>
  <c r="M5" i="4"/>
  <c r="M8" i="4"/>
  <c r="M11" i="4"/>
  <c r="M17" i="4"/>
  <c r="M19" i="4"/>
  <c r="M21" i="4"/>
  <c r="L6" i="2"/>
  <c r="S22" i="3"/>
  <c r="S15" i="3"/>
  <c r="S8" i="3"/>
  <c r="S16" i="3"/>
  <c r="S7" i="3"/>
  <c r="S17" i="3"/>
  <c r="S6" i="3"/>
  <c r="S18" i="3"/>
  <c r="S20" i="3"/>
  <c r="S19" i="3"/>
  <c r="S14" i="3"/>
  <c r="S5" i="3"/>
  <c r="S13" i="3"/>
  <c r="T21" i="3"/>
  <c r="S12" i="3"/>
  <c r="S11" i="3"/>
  <c r="S10" i="3"/>
  <c r="S9" i="3"/>
  <c r="M15" i="2"/>
  <c r="M10" i="3"/>
  <c r="L8" i="3"/>
  <c r="L6" i="3"/>
  <c r="M16" i="3"/>
  <c r="M11" i="3"/>
  <c r="M14" i="3"/>
  <c r="M17" i="3"/>
  <c r="M20" i="3"/>
  <c r="M6" i="3"/>
  <c r="M15" i="3"/>
  <c r="L9" i="3"/>
  <c r="L15" i="3"/>
  <c r="M13" i="3"/>
  <c r="L10" i="3"/>
  <c r="L20" i="3"/>
  <c r="M8" i="3"/>
  <c r="M6" i="2"/>
  <c r="L13" i="3"/>
  <c r="L7" i="3"/>
  <c r="I24" i="2"/>
  <c r="M18" i="3"/>
  <c r="L17" i="3"/>
  <c r="L19" i="3"/>
  <c r="L14" i="3"/>
  <c r="L21" i="3"/>
  <c r="M9" i="3"/>
  <c r="L16" i="3"/>
  <c r="M21" i="3"/>
  <c r="L11" i="3"/>
  <c r="L12" i="3"/>
  <c r="M7" i="3"/>
  <c r="L18" i="3"/>
  <c r="L5" i="3"/>
  <c r="M5" i="3"/>
  <c r="M12" i="3"/>
  <c r="M19" i="3"/>
  <c r="M11" i="2"/>
  <c r="L14" i="2"/>
  <c r="M12" i="2"/>
  <c r="L9" i="2"/>
  <c r="M5" i="2"/>
  <c r="M17" i="2"/>
  <c r="M7" i="2"/>
  <c r="M18" i="2"/>
  <c r="M8" i="2"/>
  <c r="M10" i="2"/>
  <c r="L16" i="2"/>
  <c r="L21" i="2"/>
  <c r="M16" i="2"/>
  <c r="M21" i="2"/>
  <c r="M14" i="2"/>
  <c r="M19" i="2"/>
  <c r="M9" i="2"/>
  <c r="M20" i="2"/>
  <c r="L7" i="2"/>
  <c r="L19" i="2"/>
  <c r="L12" i="2"/>
  <c r="L5" i="2"/>
  <c r="L17" i="2"/>
  <c r="L10" i="2"/>
  <c r="L15" i="2"/>
  <c r="L8" i="2"/>
  <c r="L20" i="2"/>
  <c r="L13" i="2"/>
  <c r="L18" i="2"/>
  <c r="L11" i="2"/>
  <c r="C5" i="4" l="1"/>
  <c r="B7" i="4"/>
  <c r="H6" i="4"/>
  <c r="C6" i="4"/>
  <c r="S23" i="4"/>
  <c r="S23" i="3"/>
  <c r="B8" i="4" l="1"/>
  <c r="C7" i="4"/>
  <c r="H7" i="4"/>
  <c r="B9" i="4" l="1"/>
  <c r="C8" i="4"/>
  <c r="H8" i="4"/>
  <c r="B10" i="4" l="1"/>
  <c r="C9" i="4"/>
  <c r="H9" i="4"/>
  <c r="B11" i="4" l="1"/>
  <c r="C10" i="4"/>
  <c r="H10" i="4"/>
  <c r="B12" i="4" l="1"/>
  <c r="C11" i="4"/>
  <c r="H11" i="4"/>
  <c r="B13" i="4" l="1"/>
  <c r="C12" i="4"/>
  <c r="H12" i="4"/>
  <c r="B14" i="4" l="1"/>
  <c r="C13" i="4"/>
  <c r="H13" i="4"/>
  <c r="B15" i="4" l="1"/>
  <c r="H14" i="4"/>
  <c r="C14" i="4"/>
  <c r="B16" i="4" l="1"/>
  <c r="H15" i="4"/>
  <c r="C15" i="4"/>
  <c r="B17" i="4" l="1"/>
  <c r="C16" i="4"/>
  <c r="H16" i="4"/>
  <c r="B18" i="4" l="1"/>
  <c r="C17" i="4"/>
  <c r="H17" i="4"/>
  <c r="B19" i="4" l="1"/>
  <c r="H18" i="4"/>
  <c r="C18" i="4"/>
  <c r="B20" i="4" l="1"/>
  <c r="C19" i="4"/>
  <c r="H19" i="4"/>
  <c r="B21" i="4" l="1"/>
  <c r="C20" i="4"/>
  <c r="H20" i="4"/>
  <c r="B22" i="4" l="1"/>
  <c r="C21" i="4"/>
  <c r="H21" i="4"/>
  <c r="C22" i="4" l="1"/>
  <c r="H22" i="4"/>
</calcChain>
</file>

<file path=xl/sharedStrings.xml><?xml version="1.0" encoding="utf-8"?>
<sst xmlns="http://schemas.openxmlformats.org/spreadsheetml/2006/main" count="90" uniqueCount="33">
  <si>
    <t>t0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</si>
  <si>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</si>
  <si>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</si>
  <si>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</si>
  <si>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</si>
  <si>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</si>
  <si>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</si>
  <si>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</si>
  <si>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</si>
  <si>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</si>
  <si>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</si>
  <si>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</si>
  <si>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</si>
  <si>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t13</t>
  </si>
  <si>
    <t>t14</t>
  </si>
  <si>
    <t>t15</t>
  </si>
  <si>
    <t>t16</t>
  </si>
  <si>
    <t>t17</t>
  </si>
  <si>
    <t>t18</t>
  </si>
  <si>
    <t>[min]</t>
  </si>
  <si>
    <t>Before t0 10min the sample was already in liquid</t>
  </si>
  <si>
    <t>sample position</t>
  </si>
  <si>
    <t>SD</t>
  </si>
  <si>
    <t>Average [nm]</t>
  </si>
  <si>
    <t>%</t>
  </si>
  <si>
    <t>S1_Average</t>
  </si>
  <si>
    <t>S2_Average</t>
  </si>
  <si>
    <t>Avearge_S1S2</t>
  </si>
  <si>
    <t>S3_Average</t>
  </si>
  <si>
    <t>Avearge_S2S3</t>
  </si>
  <si>
    <t>[min]+10 preparation</t>
  </si>
  <si>
    <t>Decrease per 8 min (%)</t>
  </si>
  <si>
    <t>Decrease from t0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</si>
</sst>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0.00_ ;\-0.00\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164" fontId="0" fillId="0" borderId="0" xfId="1" applyNumberFormat="1" applyFont="1"/>
    <xf numFmtId="164" fontId="0" fillId="0" borderId="0" xfId="0" applyNumberFormat="1"/>
    <xf numFmtId="2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9B401-2733-4D0D-BEEA-0C941F0211F0}">
  <dimension ref="A2:Q24"/>
  <sheetViews>
    <sheetView topLeftCell="D1" workbookViewId="0">
      <selection activeCell="O14" sqref="O14"/>
    </sheetView>
  </sheetViews>
  <sheetFormatPr defaultRowHeight="14.5" x14ac:dyDescent="0.35"/>
  <cols>
    <col min="1" max="1" width="41.90625" bestFit="1" customWidth="1"/>
    <col min="2" max="2" width="5.26953125" bestFit="1" customWidth="1"/>
    <col min="4" max="4" width="14.08984375" bestFit="1" customWidth="1"/>
    <col min="5" max="8" width="11.81640625" bestFit="1" customWidth="1"/>
    <col min="9" max="9" width="12" bestFit="1" customWidth="1"/>
    <col min="16" max="17" width="10.453125" bestFit="1" customWidth="1"/>
    <col min="18" max="18" width="12.36328125" bestFit="1" customWidth="1"/>
  </cols>
  <sheetData>
    <row r="2" spans="1:17" x14ac:dyDescent="0.35">
      <c r="A2" t="s">
        <v>20</v>
      </c>
      <c r="D2" t="s">
        <v>21</v>
      </c>
    </row>
    <row r="3" spans="1:17" x14ac:dyDescent="0.35">
      <c r="B3" t="s">
        <v>19</v>
      </c>
      <c r="D3">
        <v>1</v>
      </c>
      <c r="E3">
        <v>2</v>
      </c>
      <c r="F3">
        <v>3</v>
      </c>
      <c r="G3">
        <v>4</v>
      </c>
      <c r="H3">
        <v>5</v>
      </c>
      <c r="I3" t="s">
        <v>23</v>
      </c>
      <c r="J3" t="s">
        <v>22</v>
      </c>
      <c r="Q3" t="s">
        <v>26</v>
      </c>
    </row>
    <row r="4" spans="1:17" x14ac:dyDescent="0.35">
      <c r="A4" t="s">
        <v>0</v>
      </c>
      <c r="B4">
        <f>0</f>
        <v>0</v>
      </c>
      <c r="D4" s="1">
        <v>267.14999999999998</v>
      </c>
      <c r="E4">
        <v>280.94</v>
      </c>
      <c r="F4">
        <v>278.74</v>
      </c>
      <c r="G4">
        <v>297.36</v>
      </c>
      <c r="I4" s="2">
        <f>AVERAGE(E4:F4,G4)</f>
        <v>285.68</v>
      </c>
      <c r="J4">
        <f>STDEV(E4:F4,G4)</f>
        <v>10.174812037575933</v>
      </c>
      <c r="Q4">
        <v>281.04750000000001</v>
      </c>
    </row>
    <row r="5" spans="1:17" x14ac:dyDescent="0.35">
      <c r="A5" t="s">
        <v>1</v>
      </c>
      <c r="B5">
        <f>B4+8</f>
        <v>8</v>
      </c>
      <c r="D5">
        <v>280.24</v>
      </c>
      <c r="E5">
        <v>320.45</v>
      </c>
      <c r="F5">
        <v>287.58999999999997</v>
      </c>
      <c r="G5">
        <v>321.57</v>
      </c>
      <c r="I5" s="2">
        <f t="shared" ref="I5:I22" si="0">AVERAGE(E5:F5,G5)</f>
        <v>309.86999999999995</v>
      </c>
      <c r="J5">
        <f t="shared" ref="J5:J22" si="1">STDEV(E5:F5,G5)</f>
        <v>19.30317072400284</v>
      </c>
      <c r="L5">
        <f>((I5-$I$4)/($I$4))*100</f>
        <v>8.4675161019322118</v>
      </c>
      <c r="M5">
        <f>((I5-$I$4)/($I$4))*100</f>
        <v>8.4675161019322118</v>
      </c>
      <c r="Q5">
        <v>302.46249999999998</v>
      </c>
    </row>
    <row r="6" spans="1:17" x14ac:dyDescent="0.35">
      <c r="A6" t="s">
        <v>2</v>
      </c>
      <c r="B6">
        <f t="shared" ref="B6:B22" si="2">B5+8</f>
        <v>16</v>
      </c>
      <c r="D6">
        <v>283.25</v>
      </c>
      <c r="E6">
        <v>330.36</v>
      </c>
      <c r="F6">
        <v>304.33999999999997</v>
      </c>
      <c r="G6">
        <v>348.43</v>
      </c>
      <c r="I6" s="2">
        <f t="shared" si="0"/>
        <v>327.71000000000004</v>
      </c>
      <c r="J6">
        <f t="shared" si="1"/>
        <v>22.164135444451716</v>
      </c>
      <c r="L6">
        <f>((I6-I5)/(I5))*100</f>
        <v>5.7572530415981191</v>
      </c>
      <c r="M6">
        <f>((I6-$I$4)/($I$4))*100</f>
        <v>14.712265471856634</v>
      </c>
      <c r="Q6">
        <v>316.59500000000003</v>
      </c>
    </row>
    <row r="7" spans="1:17" x14ac:dyDescent="0.35">
      <c r="A7" t="s">
        <v>3</v>
      </c>
      <c r="B7">
        <f t="shared" si="2"/>
        <v>24</v>
      </c>
      <c r="D7">
        <v>289.32</v>
      </c>
      <c r="E7">
        <v>332.88</v>
      </c>
      <c r="F7">
        <v>313.81</v>
      </c>
      <c r="G7">
        <v>366.7</v>
      </c>
      <c r="I7" s="2">
        <f t="shared" si="0"/>
        <v>337.79666666666668</v>
      </c>
      <c r="J7">
        <f t="shared" si="1"/>
        <v>26.785597498158094</v>
      </c>
      <c r="L7">
        <f t="shared" ref="L7:L21" si="3">((I7-I6)/(I6))*100</f>
        <v>3.0779245877961134</v>
      </c>
      <c r="M7">
        <f t="shared" ref="M7:M21" si="4">((I7-$I$4)/($I$4))*100</f>
        <v>18.243022496032861</v>
      </c>
      <c r="Q7">
        <v>325.67750000000001</v>
      </c>
    </row>
    <row r="8" spans="1:17" x14ac:dyDescent="0.35">
      <c r="A8" t="s">
        <v>4</v>
      </c>
      <c r="B8">
        <f t="shared" si="2"/>
        <v>32</v>
      </c>
      <c r="D8">
        <v>319.32</v>
      </c>
      <c r="E8">
        <v>335.39</v>
      </c>
      <c r="F8">
        <v>320.72000000000003</v>
      </c>
      <c r="G8">
        <v>372.1</v>
      </c>
      <c r="I8" s="2">
        <f t="shared" si="0"/>
        <v>342.73666666666668</v>
      </c>
      <c r="J8">
        <f t="shared" si="1"/>
        <v>26.466133705800956</v>
      </c>
      <c r="L8">
        <f t="shared" si="3"/>
        <v>1.4624182200337474</v>
      </c>
      <c r="M8">
        <f t="shared" si="4"/>
        <v>19.972230000933447</v>
      </c>
      <c r="Q8">
        <v>336.88249999999999</v>
      </c>
    </row>
    <row r="9" spans="1:17" x14ac:dyDescent="0.35">
      <c r="A9" t="s">
        <v>5</v>
      </c>
      <c r="B9">
        <f t="shared" si="2"/>
        <v>40</v>
      </c>
      <c r="D9">
        <v>321.52999999999997</v>
      </c>
      <c r="E9">
        <v>334.75</v>
      </c>
      <c r="F9">
        <v>323.57</v>
      </c>
      <c r="G9">
        <v>379.74</v>
      </c>
      <c r="I9" s="2">
        <f t="shared" si="0"/>
        <v>346.02</v>
      </c>
      <c r="J9">
        <f t="shared" si="1"/>
        <v>29.732589863649626</v>
      </c>
      <c r="L9">
        <f t="shared" si="3"/>
        <v>0.9579755108392165</v>
      </c>
      <c r="M9">
        <f t="shared" si="4"/>
        <v>21.121534584150091</v>
      </c>
      <c r="Q9">
        <v>339.89749999999998</v>
      </c>
    </row>
    <row r="10" spans="1:17" x14ac:dyDescent="0.35">
      <c r="A10" t="s">
        <v>6</v>
      </c>
      <c r="B10">
        <f t="shared" si="2"/>
        <v>48</v>
      </c>
      <c r="D10">
        <v>324.52999999999997</v>
      </c>
      <c r="E10">
        <v>335.68</v>
      </c>
      <c r="F10">
        <v>322.45999999999998</v>
      </c>
      <c r="G10">
        <v>381.43</v>
      </c>
      <c r="I10" s="2">
        <f t="shared" si="0"/>
        <v>346.52333333333331</v>
      </c>
      <c r="J10">
        <f t="shared" si="1"/>
        <v>30.944282724492645</v>
      </c>
      <c r="L10">
        <f t="shared" si="3"/>
        <v>0.14546365335336983</v>
      </c>
      <c r="M10">
        <f t="shared" si="4"/>
        <v>21.297722393353862</v>
      </c>
      <c r="Q10">
        <v>341.02499999999998</v>
      </c>
    </row>
    <row r="11" spans="1:17" x14ac:dyDescent="0.35">
      <c r="A11" t="s">
        <v>7</v>
      </c>
      <c r="B11">
        <f t="shared" si="2"/>
        <v>56</v>
      </c>
      <c r="D11">
        <v>326.74</v>
      </c>
      <c r="E11">
        <v>335.44</v>
      </c>
      <c r="F11">
        <v>324.44</v>
      </c>
      <c r="G11">
        <v>384.93</v>
      </c>
      <c r="I11" s="2">
        <f t="shared" si="0"/>
        <v>348.27</v>
      </c>
      <c r="J11">
        <f t="shared" si="1"/>
        <v>32.221370237778537</v>
      </c>
      <c r="L11">
        <f t="shared" si="3"/>
        <v>0.50405456102042279</v>
      </c>
      <c r="M11">
        <f t="shared" si="4"/>
        <v>21.909129095491451</v>
      </c>
      <c r="Q11">
        <v>342.88749999999999</v>
      </c>
    </row>
    <row r="12" spans="1:17" x14ac:dyDescent="0.35">
      <c r="A12" t="s">
        <v>8</v>
      </c>
      <c r="B12">
        <f t="shared" si="2"/>
        <v>64</v>
      </c>
      <c r="D12">
        <v>328.02</v>
      </c>
      <c r="E12">
        <v>337.56</v>
      </c>
      <c r="F12">
        <v>325.11</v>
      </c>
      <c r="G12">
        <v>386.27</v>
      </c>
      <c r="I12" s="2">
        <f t="shared" si="0"/>
        <v>349.6466666666667</v>
      </c>
      <c r="J12">
        <f t="shared" si="1"/>
        <v>32.321850710213546</v>
      </c>
      <c r="L12">
        <f t="shared" si="3"/>
        <v>0.39528718140141905</v>
      </c>
      <c r="M12">
        <f t="shared" si="4"/>
        <v>22.391020255764037</v>
      </c>
      <c r="Q12">
        <v>344.24</v>
      </c>
    </row>
    <row r="13" spans="1:17" x14ac:dyDescent="0.35">
      <c r="A13" t="s">
        <v>9</v>
      </c>
      <c r="B13">
        <f t="shared" si="2"/>
        <v>72</v>
      </c>
      <c r="D13">
        <v>325.70999999999998</v>
      </c>
      <c r="E13">
        <v>346.25</v>
      </c>
      <c r="F13">
        <v>327.14</v>
      </c>
      <c r="G13">
        <v>389.42</v>
      </c>
      <c r="I13" s="2">
        <f t="shared" si="0"/>
        <v>354.27</v>
      </c>
      <c r="J13">
        <f t="shared" si="1"/>
        <v>31.905170427377456</v>
      </c>
      <c r="L13">
        <f t="shared" si="3"/>
        <v>1.3222872614258043</v>
      </c>
      <c r="M13">
        <f t="shared" si="4"/>
        <v>24.009381125735079</v>
      </c>
      <c r="Q13">
        <v>347.13</v>
      </c>
    </row>
    <row r="14" spans="1:17" x14ac:dyDescent="0.35">
      <c r="A14" t="s">
        <v>10</v>
      </c>
      <c r="B14">
        <f t="shared" si="2"/>
        <v>80</v>
      </c>
      <c r="D14">
        <v>333.73</v>
      </c>
      <c r="E14">
        <v>335.35</v>
      </c>
      <c r="F14">
        <v>324.62</v>
      </c>
      <c r="G14">
        <v>391.73</v>
      </c>
      <c r="I14" s="2">
        <f t="shared" si="0"/>
        <v>350.56666666666666</v>
      </c>
      <c r="J14">
        <f t="shared" si="1"/>
        <v>36.049940822882547</v>
      </c>
      <c r="L14">
        <f t="shared" si="3"/>
        <v>-1.0453420649034124</v>
      </c>
      <c r="M14">
        <f t="shared" si="4"/>
        <v>22.713058900401379</v>
      </c>
      <c r="Q14">
        <v>346.35750000000002</v>
      </c>
    </row>
    <row r="15" spans="1:17" x14ac:dyDescent="0.35">
      <c r="A15" t="s">
        <v>11</v>
      </c>
      <c r="B15">
        <f t="shared" si="2"/>
        <v>88</v>
      </c>
      <c r="D15">
        <v>333.83</v>
      </c>
      <c r="E15">
        <v>335.72</v>
      </c>
      <c r="F15">
        <v>333.9</v>
      </c>
      <c r="G15">
        <v>391.82</v>
      </c>
      <c r="I15" s="2">
        <f t="shared" si="0"/>
        <v>353.81333333333333</v>
      </c>
      <c r="J15">
        <f t="shared" si="1"/>
        <v>32.927315914500731</v>
      </c>
      <c r="L15">
        <f t="shared" si="3"/>
        <v>0.92611961586003699</v>
      </c>
      <c r="M15">
        <f t="shared" si="4"/>
        <v>23.849528610099878</v>
      </c>
      <c r="Q15">
        <v>348.8175</v>
      </c>
    </row>
    <row r="16" spans="1:17" x14ac:dyDescent="0.35">
      <c r="A16" t="s">
        <v>12</v>
      </c>
      <c r="B16">
        <f t="shared" si="2"/>
        <v>96</v>
      </c>
      <c r="D16">
        <v>329.7</v>
      </c>
      <c r="E16">
        <v>337.96</v>
      </c>
      <c r="F16">
        <v>336.94</v>
      </c>
      <c r="G16">
        <v>393.33</v>
      </c>
      <c r="I16" s="2">
        <f t="shared" si="0"/>
        <v>356.07666666666665</v>
      </c>
      <c r="J16">
        <f t="shared" si="1"/>
        <v>32.266363807118601</v>
      </c>
      <c r="L16">
        <f t="shared" si="3"/>
        <v>0.63969701537533574</v>
      </c>
      <c r="M16">
        <f t="shared" si="4"/>
        <v>24.641790348175107</v>
      </c>
      <c r="Q16">
        <v>349.48250000000002</v>
      </c>
    </row>
    <row r="17" spans="1:17" x14ac:dyDescent="0.35">
      <c r="A17" t="s">
        <v>13</v>
      </c>
      <c r="B17">
        <f t="shared" si="2"/>
        <v>104</v>
      </c>
      <c r="D17">
        <v>330.03</v>
      </c>
      <c r="E17">
        <v>338.09</v>
      </c>
      <c r="F17">
        <v>335.34</v>
      </c>
      <c r="G17">
        <v>393.54</v>
      </c>
      <c r="I17" s="2">
        <f t="shared" si="0"/>
        <v>355.65666666666669</v>
      </c>
      <c r="J17">
        <f t="shared" si="1"/>
        <v>32.836729942753664</v>
      </c>
      <c r="L17">
        <f t="shared" si="3"/>
        <v>-0.11795212641471194</v>
      </c>
      <c r="M17">
        <f t="shared" si="4"/>
        <v>24.494772706058068</v>
      </c>
      <c r="Q17">
        <v>349.25</v>
      </c>
    </row>
    <row r="18" spans="1:17" x14ac:dyDescent="0.35">
      <c r="A18" t="s">
        <v>14</v>
      </c>
      <c r="B18">
        <f t="shared" si="2"/>
        <v>112</v>
      </c>
      <c r="D18">
        <v>331.46</v>
      </c>
      <c r="E18">
        <v>336.57</v>
      </c>
      <c r="F18">
        <v>337.6</v>
      </c>
      <c r="G18">
        <v>393.56</v>
      </c>
      <c r="I18" s="2">
        <f t="shared" si="0"/>
        <v>355.91</v>
      </c>
      <c r="J18">
        <f t="shared" si="1"/>
        <v>32.609923336309762</v>
      </c>
      <c r="L18">
        <f t="shared" si="3"/>
        <v>7.1229744041537327E-2</v>
      </c>
      <c r="M18">
        <f t="shared" si="4"/>
        <v>24.583450014001688</v>
      </c>
      <c r="Q18">
        <v>349.79750000000001</v>
      </c>
    </row>
    <row r="19" spans="1:17" x14ac:dyDescent="0.35">
      <c r="A19" t="s">
        <v>15</v>
      </c>
      <c r="B19">
        <f t="shared" si="2"/>
        <v>120</v>
      </c>
      <c r="D19">
        <v>333.65</v>
      </c>
      <c r="E19">
        <v>339.04</v>
      </c>
      <c r="F19">
        <v>341.34</v>
      </c>
      <c r="G19">
        <v>394.78</v>
      </c>
      <c r="I19" s="2">
        <f t="shared" si="0"/>
        <v>358.3866666666666</v>
      </c>
      <c r="J19">
        <f t="shared" si="1"/>
        <v>31.538524590305936</v>
      </c>
      <c r="L19">
        <f t="shared" si="3"/>
        <v>0.69586880578420784</v>
      </c>
      <c r="M19">
        <f t="shared" si="4"/>
        <v>25.450387379818885</v>
      </c>
      <c r="Q19">
        <v>352.20249999999999</v>
      </c>
    </row>
    <row r="20" spans="1:17" x14ac:dyDescent="0.35">
      <c r="A20" t="s">
        <v>16</v>
      </c>
      <c r="B20">
        <f t="shared" si="2"/>
        <v>128</v>
      </c>
      <c r="D20">
        <v>327.31</v>
      </c>
      <c r="E20">
        <v>339.05</v>
      </c>
      <c r="F20">
        <v>344.76</v>
      </c>
      <c r="G20">
        <v>394.78</v>
      </c>
      <c r="I20" s="2">
        <f t="shared" si="0"/>
        <v>359.53</v>
      </c>
      <c r="J20">
        <f t="shared" si="1"/>
        <v>30.660608278375676</v>
      </c>
      <c r="L20">
        <f t="shared" si="3"/>
        <v>0.31902228505525887</v>
      </c>
      <c r="M20">
        <f t="shared" si="4"/>
        <v>25.850602072248659</v>
      </c>
      <c r="Q20">
        <v>351.47500000000002</v>
      </c>
    </row>
    <row r="21" spans="1:17" x14ac:dyDescent="0.35">
      <c r="A21" t="s">
        <v>17</v>
      </c>
      <c r="B21">
        <f t="shared" si="2"/>
        <v>136</v>
      </c>
      <c r="E21">
        <v>337.23</v>
      </c>
      <c r="F21">
        <v>345.37</v>
      </c>
      <c r="G21">
        <v>394.86</v>
      </c>
      <c r="I21" s="2">
        <f t="shared" si="0"/>
        <v>359.15333333333336</v>
      </c>
      <c r="J21">
        <f t="shared" si="1"/>
        <v>31.189572509627851</v>
      </c>
      <c r="L21">
        <f t="shared" si="3"/>
        <v>-0.1047664079956077</v>
      </c>
      <c r="M21">
        <f t="shared" si="4"/>
        <v>25.718752917016719</v>
      </c>
      <c r="Q21">
        <v>359.15332999999998</v>
      </c>
    </row>
    <row r="22" spans="1:17" x14ac:dyDescent="0.35">
      <c r="A22" t="s">
        <v>18</v>
      </c>
      <c r="B22">
        <f t="shared" si="2"/>
        <v>144</v>
      </c>
      <c r="E22">
        <v>340.05</v>
      </c>
      <c r="F22">
        <v>346.39</v>
      </c>
      <c r="G22">
        <v>393.12</v>
      </c>
      <c r="I22" s="2">
        <f t="shared" si="0"/>
        <v>359.8533333333333</v>
      </c>
      <c r="J22">
        <f t="shared" si="1"/>
        <v>28.983654588980556</v>
      </c>
      <c r="Q22">
        <v>359.85333000000003</v>
      </c>
    </row>
    <row r="24" spans="1:17" x14ac:dyDescent="0.35">
      <c r="D24">
        <f>((D19-D4)/(D4))*100</f>
        <v>24.892382556616134</v>
      </c>
      <c r="E24">
        <f t="shared" ref="E24:G24" si="5">((E22-E4)/(E4))*100</f>
        <v>21.04007973232719</v>
      </c>
      <c r="F24">
        <f t="shared" si="5"/>
        <v>24.269928966061556</v>
      </c>
      <c r="G24">
        <f t="shared" si="5"/>
        <v>32.20338983050847</v>
      </c>
      <c r="I24">
        <f>((I21-I5)/(I5))*100</f>
        <v>15.904519099407308</v>
      </c>
      <c r="J24" t="s">
        <v>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6D4CB-0AD4-49AE-B968-BE6CAA15E849}">
  <dimension ref="A2:T46"/>
  <sheetViews>
    <sheetView tabSelected="1" workbookViewId="0">
      <selection activeCell="V3" sqref="V3"/>
    </sheetView>
  </sheetViews>
  <sheetFormatPr defaultRowHeight="14.5" x14ac:dyDescent="0.35"/>
  <cols>
    <col min="1" max="1" width="41.90625" bestFit="1" customWidth="1"/>
    <col min="2" max="2" width="5.26953125" bestFit="1" customWidth="1"/>
    <col min="4" max="4" width="14.08984375" bestFit="1" customWidth="1"/>
    <col min="9" max="9" width="12" bestFit="1" customWidth="1"/>
    <col min="16" max="17" width="10.453125" bestFit="1" customWidth="1"/>
    <col min="18" max="19" width="12.36328125" bestFit="1" customWidth="1"/>
  </cols>
  <sheetData>
    <row r="2" spans="1:20" x14ac:dyDescent="0.35">
      <c r="A2" t="s">
        <v>20</v>
      </c>
      <c r="D2" t="s">
        <v>21</v>
      </c>
    </row>
    <row r="3" spans="1:20" x14ac:dyDescent="0.35">
      <c r="B3" t="s">
        <v>19</v>
      </c>
      <c r="D3">
        <v>1</v>
      </c>
      <c r="E3">
        <v>2</v>
      </c>
      <c r="F3">
        <v>3</v>
      </c>
      <c r="G3">
        <v>4</v>
      </c>
      <c r="H3">
        <v>5</v>
      </c>
      <c r="I3" t="s">
        <v>23</v>
      </c>
      <c r="J3" t="s">
        <v>22</v>
      </c>
      <c r="Q3" t="s">
        <v>26</v>
      </c>
      <c r="R3" t="s">
        <v>28</v>
      </c>
      <c r="S3" t="s">
        <v>29</v>
      </c>
      <c r="T3" t="s">
        <v>22</v>
      </c>
    </row>
    <row r="4" spans="1:20" x14ac:dyDescent="0.35">
      <c r="A4" t="s">
        <v>0</v>
      </c>
      <c r="B4">
        <f>0</f>
        <v>0</v>
      </c>
      <c r="E4">
        <v>307.52</v>
      </c>
      <c r="F4">
        <v>317.58999999999997</v>
      </c>
      <c r="G4">
        <v>348.08</v>
      </c>
      <c r="I4" s="2">
        <f>AVERAGE(E4:G4)</f>
        <v>324.39666666666659</v>
      </c>
      <c r="J4">
        <f>STDEV(E4:G4)</f>
        <v>21.119337899975307</v>
      </c>
      <c r="Q4" s="3">
        <f>'S2_pH 6.5'!I4</f>
        <v>285.68</v>
      </c>
      <c r="R4" s="2">
        <f>AVERAGE(E4:G4)</f>
        <v>324.39666666666659</v>
      </c>
      <c r="S4" s="3">
        <f>AVERAGE(Q4:R4)</f>
        <v>305.0383333333333</v>
      </c>
      <c r="T4" s="3">
        <f>STDEV(Q4:R4)</f>
        <v>27.376817544939104</v>
      </c>
    </row>
    <row r="5" spans="1:20" x14ac:dyDescent="0.35">
      <c r="A5" t="s">
        <v>1</v>
      </c>
      <c r="B5">
        <f>B4+8</f>
        <v>8</v>
      </c>
      <c r="D5">
        <v>366.82</v>
      </c>
      <c r="E5">
        <v>352.02</v>
      </c>
      <c r="F5">
        <v>360.15</v>
      </c>
      <c r="G5">
        <v>349.81</v>
      </c>
      <c r="I5" s="2">
        <f t="shared" ref="I5:I22" si="0">AVERAGE(E5:G5)</f>
        <v>353.99333333333334</v>
      </c>
      <c r="J5">
        <f t="shared" ref="J5:J22" si="1">STDEV(E5:G5)</f>
        <v>5.4451293220026669</v>
      </c>
      <c r="L5">
        <f>((I5-$I$4)/($I$4))*100</f>
        <v>9.1236038183705421</v>
      </c>
      <c r="M5">
        <f>((I5-$I$4)/($I$4))*100</f>
        <v>9.1236038183705421</v>
      </c>
      <c r="Q5" s="3">
        <f>'S2_pH 6.5'!I5</f>
        <v>309.86999999999995</v>
      </c>
      <c r="R5" s="2">
        <f t="shared" ref="R5:R22" si="2">AVERAGE(E5:G5)</f>
        <v>353.99333333333334</v>
      </c>
      <c r="S5" s="3">
        <f t="shared" ref="S5:S22" si="3">AVERAGE(Q5:R5)</f>
        <v>331.93166666666662</v>
      </c>
      <c r="T5" s="3">
        <f t="shared" ref="T5:T22" si="4">STDEV(Q5:R5)</f>
        <v>31.199908208554472</v>
      </c>
    </row>
    <row r="6" spans="1:20" x14ac:dyDescent="0.35">
      <c r="A6" t="s">
        <v>2</v>
      </c>
      <c r="B6">
        <f t="shared" ref="B6:B22" si="5">B5+8</f>
        <v>16</v>
      </c>
      <c r="D6">
        <v>367.78</v>
      </c>
      <c r="E6">
        <v>355.42</v>
      </c>
      <c r="F6">
        <v>350.39</v>
      </c>
      <c r="G6">
        <v>375.27</v>
      </c>
      <c r="I6" s="2">
        <f t="shared" si="0"/>
        <v>360.35999999999996</v>
      </c>
      <c r="J6">
        <f t="shared" si="1"/>
        <v>13.155086468738995</v>
      </c>
      <c r="L6">
        <f>((I6-I5)/(I5))*100</f>
        <v>1.7985272792331166</v>
      </c>
      <c r="M6">
        <f>((I6-$I$4)/($I$4))*100</f>
        <v>11.086221601126207</v>
      </c>
      <c r="Q6" s="3">
        <f>'S2_pH 6.5'!I6</f>
        <v>327.71000000000004</v>
      </c>
      <c r="R6" s="2">
        <f t="shared" si="2"/>
        <v>360.35999999999996</v>
      </c>
      <c r="S6" s="3">
        <f t="shared" si="3"/>
        <v>344.03499999999997</v>
      </c>
      <c r="T6" s="3">
        <f t="shared" si="4"/>
        <v>23.087036405740719</v>
      </c>
    </row>
    <row r="7" spans="1:20" x14ac:dyDescent="0.35">
      <c r="A7" t="s">
        <v>3</v>
      </c>
      <c r="B7">
        <f t="shared" si="5"/>
        <v>24</v>
      </c>
      <c r="D7">
        <v>364.73</v>
      </c>
      <c r="E7">
        <v>354.45</v>
      </c>
      <c r="F7">
        <v>351.21</v>
      </c>
      <c r="G7">
        <v>380.72</v>
      </c>
      <c r="I7" s="2">
        <f t="shared" si="0"/>
        <v>362.12666666666672</v>
      </c>
      <c r="J7">
        <f t="shared" si="1"/>
        <v>16.183585305281834</v>
      </c>
      <c r="L7">
        <f t="shared" ref="L7:L21" si="6">((I7-I6)/(I6))*100</f>
        <v>0.4902504902505177</v>
      </c>
      <c r="M7">
        <f t="shared" ref="M7:M21" si="7">((I7-$I$4)/($I$4))*100</f>
        <v>11.630822347126504</v>
      </c>
      <c r="Q7" s="3">
        <f>'S2_pH 6.5'!I7</f>
        <v>337.79666666666668</v>
      </c>
      <c r="R7" s="2">
        <f t="shared" si="2"/>
        <v>362.12666666666672</v>
      </c>
      <c r="S7" s="3">
        <f t="shared" si="3"/>
        <v>349.9616666666667</v>
      </c>
      <c r="T7" s="3">
        <f t="shared" si="4"/>
        <v>17.203907986268732</v>
      </c>
    </row>
    <row r="8" spans="1:20" x14ac:dyDescent="0.35">
      <c r="A8" t="s">
        <v>4</v>
      </c>
      <c r="B8">
        <f t="shared" si="5"/>
        <v>32</v>
      </c>
      <c r="D8">
        <v>368.53</v>
      </c>
      <c r="E8">
        <v>356.01</v>
      </c>
      <c r="F8">
        <v>353.76</v>
      </c>
      <c r="G8">
        <v>386.76</v>
      </c>
      <c r="I8" s="2">
        <f t="shared" si="0"/>
        <v>365.51</v>
      </c>
      <c r="J8">
        <f t="shared" si="1"/>
        <v>18.437394067492292</v>
      </c>
      <c r="L8">
        <f t="shared" si="6"/>
        <v>0.93429555035989298</v>
      </c>
      <c r="M8">
        <f t="shared" si="7"/>
        <v>12.673784153145865</v>
      </c>
      <c r="Q8" s="3">
        <f>'S2_pH 6.5'!I8</f>
        <v>342.73666666666668</v>
      </c>
      <c r="R8" s="2">
        <f t="shared" si="2"/>
        <v>365.51</v>
      </c>
      <c r="S8" s="3">
        <f t="shared" si="3"/>
        <v>354.12333333333333</v>
      </c>
      <c r="T8" s="3">
        <f t="shared" si="4"/>
        <v>16.103178430221629</v>
      </c>
    </row>
    <row r="9" spans="1:20" x14ac:dyDescent="0.35">
      <c r="A9" t="s">
        <v>5</v>
      </c>
      <c r="B9">
        <f t="shared" si="5"/>
        <v>40</v>
      </c>
      <c r="D9">
        <v>366.1</v>
      </c>
      <c r="E9">
        <v>356.82</v>
      </c>
      <c r="F9">
        <v>353.38</v>
      </c>
      <c r="G9">
        <v>388.55</v>
      </c>
      <c r="I9" s="2">
        <f t="shared" si="0"/>
        <v>366.25</v>
      </c>
      <c r="J9">
        <f t="shared" si="1"/>
        <v>19.388808627659422</v>
      </c>
      <c r="L9">
        <f t="shared" si="6"/>
        <v>0.20245684112610027</v>
      </c>
      <c r="M9">
        <f t="shared" si="7"/>
        <v>12.901899937319564</v>
      </c>
      <c r="Q9" s="3">
        <f>'S2_pH 6.5'!I9</f>
        <v>346.02</v>
      </c>
      <c r="R9" s="2">
        <f t="shared" si="2"/>
        <v>366.25</v>
      </c>
      <c r="S9" s="3">
        <f t="shared" si="3"/>
        <v>356.13499999999999</v>
      </c>
      <c r="T9" s="3">
        <f t="shared" si="4"/>
        <v>14.304770183403869</v>
      </c>
    </row>
    <row r="10" spans="1:20" x14ac:dyDescent="0.35">
      <c r="A10" t="s">
        <v>6</v>
      </c>
      <c r="B10">
        <f t="shared" si="5"/>
        <v>48</v>
      </c>
      <c r="D10">
        <v>366.8</v>
      </c>
      <c r="E10">
        <v>356.38</v>
      </c>
      <c r="F10">
        <v>353.62</v>
      </c>
      <c r="G10">
        <v>389.5</v>
      </c>
      <c r="I10" s="2">
        <f t="shared" si="0"/>
        <v>366.5</v>
      </c>
      <c r="J10">
        <f t="shared" si="1"/>
        <v>19.966331661073848</v>
      </c>
      <c r="L10">
        <f t="shared" si="6"/>
        <v>6.8259385665529013E-2</v>
      </c>
      <c r="M10">
        <f t="shared" si="7"/>
        <v>12.978966080621488</v>
      </c>
      <c r="Q10" s="3">
        <f>'S2_pH 6.5'!I10</f>
        <v>346.52333333333331</v>
      </c>
      <c r="R10" s="2">
        <f t="shared" si="2"/>
        <v>366.5</v>
      </c>
      <c r="S10" s="3">
        <f t="shared" si="3"/>
        <v>356.51166666666666</v>
      </c>
      <c r="T10" s="3">
        <f t="shared" si="4"/>
        <v>14.125636465503279</v>
      </c>
    </row>
    <row r="11" spans="1:20" x14ac:dyDescent="0.35">
      <c r="A11" t="s">
        <v>7</v>
      </c>
      <c r="B11">
        <f t="shared" si="5"/>
        <v>56</v>
      </c>
      <c r="D11">
        <v>366.04</v>
      </c>
      <c r="E11">
        <v>356.1</v>
      </c>
      <c r="F11">
        <v>353.8</v>
      </c>
      <c r="G11">
        <v>391.31</v>
      </c>
      <c r="I11" s="2">
        <f t="shared" si="0"/>
        <v>367.07</v>
      </c>
      <c r="J11">
        <f t="shared" si="1"/>
        <v>21.023931601867421</v>
      </c>
      <c r="L11">
        <f t="shared" si="6"/>
        <v>0.15552523874488217</v>
      </c>
      <c r="M11">
        <f t="shared" si="7"/>
        <v>13.154676887349876</v>
      </c>
      <c r="Q11" s="3">
        <f>'S2_pH 6.5'!I11</f>
        <v>348.27</v>
      </c>
      <c r="R11" s="2">
        <f t="shared" si="2"/>
        <v>367.07</v>
      </c>
      <c r="S11" s="3">
        <f t="shared" si="3"/>
        <v>357.66999999999996</v>
      </c>
      <c r="T11" s="3">
        <f t="shared" si="4"/>
        <v>13.293607486307101</v>
      </c>
    </row>
    <row r="12" spans="1:20" x14ac:dyDescent="0.35">
      <c r="A12" t="s">
        <v>8</v>
      </c>
      <c r="B12">
        <f t="shared" si="5"/>
        <v>64</v>
      </c>
      <c r="D12">
        <v>367.52</v>
      </c>
      <c r="E12">
        <v>357.53</v>
      </c>
      <c r="F12">
        <v>354.92</v>
      </c>
      <c r="G12">
        <v>393.2</v>
      </c>
      <c r="I12" s="2">
        <f t="shared" si="0"/>
        <v>368.55</v>
      </c>
      <c r="J12">
        <f t="shared" si="1"/>
        <v>21.387377118291056</v>
      </c>
      <c r="L12">
        <f t="shared" si="6"/>
        <v>0.4031928514997189</v>
      </c>
      <c r="M12">
        <f t="shared" si="7"/>
        <v>13.610908455697274</v>
      </c>
      <c r="Q12" s="3">
        <f>'S2_pH 6.5'!I12</f>
        <v>349.6466666666667</v>
      </c>
      <c r="R12" s="2">
        <f t="shared" si="2"/>
        <v>368.55</v>
      </c>
      <c r="S12" s="3">
        <f t="shared" si="3"/>
        <v>359.09833333333336</v>
      </c>
      <c r="T12" s="3">
        <f t="shared" si="4"/>
        <v>13.366675187029685</v>
      </c>
    </row>
    <row r="13" spans="1:20" x14ac:dyDescent="0.35">
      <c r="A13" t="s">
        <v>9</v>
      </c>
      <c r="B13">
        <f t="shared" si="5"/>
        <v>72</v>
      </c>
      <c r="D13">
        <v>364.36</v>
      </c>
      <c r="E13">
        <v>359.56</v>
      </c>
      <c r="F13">
        <v>354.67</v>
      </c>
      <c r="G13">
        <v>394.67</v>
      </c>
      <c r="I13" s="2">
        <f t="shared" si="0"/>
        <v>369.63333333333338</v>
      </c>
      <c r="J13">
        <f t="shared" si="1"/>
        <v>21.819808279023295</v>
      </c>
      <c r="L13">
        <f t="shared" si="6"/>
        <v>0.29394473838919311</v>
      </c>
      <c r="M13">
        <f t="shared" si="7"/>
        <v>13.944861743338958</v>
      </c>
      <c r="Q13" s="3">
        <f>'S2_pH 6.5'!I13</f>
        <v>354.27</v>
      </c>
      <c r="R13" s="2">
        <f t="shared" si="2"/>
        <v>369.63333333333338</v>
      </c>
      <c r="S13" s="3">
        <f t="shared" si="3"/>
        <v>361.95166666666671</v>
      </c>
      <c r="T13" s="3">
        <f t="shared" si="4"/>
        <v>10.863517181629373</v>
      </c>
    </row>
    <row r="14" spans="1:20" x14ac:dyDescent="0.35">
      <c r="A14" t="s">
        <v>10</v>
      </c>
      <c r="B14">
        <f t="shared" si="5"/>
        <v>80</v>
      </c>
      <c r="D14">
        <v>365.85</v>
      </c>
      <c r="E14">
        <v>358.77</v>
      </c>
      <c r="F14">
        <v>354.31</v>
      </c>
      <c r="G14">
        <v>396.64</v>
      </c>
      <c r="I14" s="2">
        <f t="shared" si="0"/>
        <v>369.90666666666658</v>
      </c>
      <c r="J14">
        <f t="shared" si="1"/>
        <v>23.258895789210051</v>
      </c>
      <c r="L14">
        <f t="shared" si="6"/>
        <v>7.3947154838091375E-2</v>
      </c>
      <c r="M14">
        <f t="shared" si="7"/>
        <v>14.029120726682354</v>
      </c>
      <c r="Q14" s="3">
        <f>'S2_pH 6.5'!I14</f>
        <v>350.56666666666666</v>
      </c>
      <c r="R14" s="2">
        <f t="shared" si="2"/>
        <v>369.90666666666658</v>
      </c>
      <c r="S14" s="3">
        <f t="shared" si="3"/>
        <v>360.23666666666662</v>
      </c>
      <c r="T14" s="3">
        <f t="shared" si="4"/>
        <v>13.675445148147771</v>
      </c>
    </row>
    <row r="15" spans="1:20" x14ac:dyDescent="0.35">
      <c r="A15" t="s">
        <v>11</v>
      </c>
      <c r="B15">
        <f t="shared" si="5"/>
        <v>88</v>
      </c>
      <c r="D15">
        <v>364.88</v>
      </c>
      <c r="E15">
        <v>358.63</v>
      </c>
      <c r="F15">
        <v>354.6</v>
      </c>
      <c r="G15">
        <v>398.08</v>
      </c>
      <c r="I15" s="2">
        <f t="shared" si="0"/>
        <v>370.43666666666667</v>
      </c>
      <c r="J15">
        <f t="shared" si="1"/>
        <v>24.02447987643713</v>
      </c>
      <c r="L15">
        <f t="shared" si="6"/>
        <v>0.14327938579103372</v>
      </c>
      <c r="M15">
        <f t="shared" si="7"/>
        <v>14.192500950482462</v>
      </c>
      <c r="Q15" s="3">
        <f>'S2_pH 6.5'!I15</f>
        <v>353.81333333333333</v>
      </c>
      <c r="R15" s="2">
        <f t="shared" si="2"/>
        <v>370.43666666666667</v>
      </c>
      <c r="S15" s="3">
        <f t="shared" si="3"/>
        <v>362.125</v>
      </c>
      <c r="T15" s="3">
        <f t="shared" si="4"/>
        <v>11.754471725924375</v>
      </c>
    </row>
    <row r="16" spans="1:20" x14ac:dyDescent="0.35">
      <c r="A16" t="s">
        <v>12</v>
      </c>
      <c r="B16">
        <f t="shared" si="5"/>
        <v>96</v>
      </c>
      <c r="D16">
        <v>367</v>
      </c>
      <c r="E16">
        <v>358.96</v>
      </c>
      <c r="F16">
        <v>356.92</v>
      </c>
      <c r="G16">
        <v>399.72</v>
      </c>
      <c r="I16" s="2">
        <f t="shared" si="0"/>
        <v>371.86666666666662</v>
      </c>
      <c r="J16">
        <f t="shared" si="1"/>
        <v>24.143250264480425</v>
      </c>
      <c r="L16">
        <f t="shared" si="6"/>
        <v>0.38603090046880256</v>
      </c>
      <c r="M16">
        <f t="shared" si="7"/>
        <v>14.633319290169455</v>
      </c>
      <c r="Q16" s="3">
        <f>'S2_pH 6.5'!I16</f>
        <v>356.07666666666665</v>
      </c>
      <c r="R16" s="2">
        <f t="shared" si="2"/>
        <v>371.86666666666662</v>
      </c>
      <c r="S16" s="3">
        <f t="shared" si="3"/>
        <v>363.97166666666664</v>
      </c>
      <c r="T16" s="3">
        <f t="shared" si="4"/>
        <v>11.165216074935559</v>
      </c>
    </row>
    <row r="17" spans="1:20" x14ac:dyDescent="0.35">
      <c r="A17" t="s">
        <v>13</v>
      </c>
      <c r="B17">
        <f t="shared" si="5"/>
        <v>104</v>
      </c>
      <c r="D17">
        <v>366.57</v>
      </c>
      <c r="E17">
        <v>359.36</v>
      </c>
      <c r="F17">
        <v>357.02</v>
      </c>
      <c r="G17">
        <v>398.24</v>
      </c>
      <c r="I17" s="2">
        <f t="shared" si="0"/>
        <v>371.53999999999996</v>
      </c>
      <c r="J17">
        <f t="shared" si="1"/>
        <v>23.152459912501744</v>
      </c>
      <c r="L17">
        <f t="shared" si="6"/>
        <v>-8.7845105772674931E-2</v>
      </c>
      <c r="M17">
        <f t="shared" si="7"/>
        <v>14.532619529588278</v>
      </c>
      <c r="Q17" s="3">
        <f>'S2_pH 6.5'!I17</f>
        <v>355.65666666666669</v>
      </c>
      <c r="R17" s="2">
        <f t="shared" si="2"/>
        <v>371.53999999999996</v>
      </c>
      <c r="S17" s="3">
        <f t="shared" si="3"/>
        <v>363.59833333333336</v>
      </c>
      <c r="T17" s="3">
        <f t="shared" si="4"/>
        <v>11.231212707846284</v>
      </c>
    </row>
    <row r="18" spans="1:20" x14ac:dyDescent="0.35">
      <c r="A18" t="s">
        <v>14</v>
      </c>
      <c r="B18">
        <f t="shared" si="5"/>
        <v>112</v>
      </c>
      <c r="D18">
        <v>367.71</v>
      </c>
      <c r="E18">
        <v>360.49</v>
      </c>
      <c r="F18">
        <v>356.18</v>
      </c>
      <c r="G18">
        <v>400.54</v>
      </c>
      <c r="I18" s="2">
        <f t="shared" si="0"/>
        <v>372.40333333333336</v>
      </c>
      <c r="J18">
        <f t="shared" si="1"/>
        <v>24.462175564191622</v>
      </c>
      <c r="L18">
        <f t="shared" si="6"/>
        <v>0.23236618757964175</v>
      </c>
      <c r="M18">
        <f t="shared" si="7"/>
        <v>14.798754611124277</v>
      </c>
      <c r="Q18" s="3">
        <f>'S2_pH 6.5'!I18</f>
        <v>355.91</v>
      </c>
      <c r="R18" s="2">
        <f t="shared" si="2"/>
        <v>372.40333333333336</v>
      </c>
      <c r="S18" s="3">
        <f t="shared" si="3"/>
        <v>364.15666666666669</v>
      </c>
      <c r="T18" s="3">
        <f t="shared" si="4"/>
        <v>11.662547844370128</v>
      </c>
    </row>
    <row r="19" spans="1:20" x14ac:dyDescent="0.35">
      <c r="A19" t="s">
        <v>15</v>
      </c>
      <c r="B19">
        <f t="shared" si="5"/>
        <v>120</v>
      </c>
      <c r="D19">
        <v>367.57</v>
      </c>
      <c r="E19">
        <v>359.1</v>
      </c>
      <c r="F19">
        <v>356.43</v>
      </c>
      <c r="G19">
        <v>399.46</v>
      </c>
      <c r="I19" s="2">
        <f t="shared" si="0"/>
        <v>371.66333333333336</v>
      </c>
      <c r="J19">
        <f t="shared" si="1"/>
        <v>24.109608734555035</v>
      </c>
      <c r="L19">
        <f t="shared" si="6"/>
        <v>-0.19870928473608604</v>
      </c>
      <c r="M19">
        <f t="shared" si="7"/>
        <v>14.570638826950578</v>
      </c>
      <c r="Q19" s="3">
        <f>'S2_pH 6.5'!I19</f>
        <v>358.3866666666666</v>
      </c>
      <c r="R19" s="2">
        <f t="shared" si="2"/>
        <v>371.66333333333336</v>
      </c>
      <c r="S19" s="3">
        <f t="shared" si="3"/>
        <v>365.02499999999998</v>
      </c>
      <c r="T19" s="3">
        <f t="shared" si="4"/>
        <v>9.3880210315534587</v>
      </c>
    </row>
    <row r="20" spans="1:20" x14ac:dyDescent="0.35">
      <c r="A20" t="s">
        <v>16</v>
      </c>
      <c r="B20">
        <f t="shared" si="5"/>
        <v>128</v>
      </c>
      <c r="D20">
        <v>366.35</v>
      </c>
      <c r="E20">
        <v>358.21</v>
      </c>
      <c r="F20">
        <v>358.25</v>
      </c>
      <c r="G20">
        <v>401.17</v>
      </c>
      <c r="I20" s="2">
        <f t="shared" si="0"/>
        <v>372.54333333333335</v>
      </c>
      <c r="J20">
        <f t="shared" si="1"/>
        <v>24.791428626308207</v>
      </c>
      <c r="L20">
        <f t="shared" si="6"/>
        <v>0.23677342397689541</v>
      </c>
      <c r="M20">
        <f t="shared" si="7"/>
        <v>14.841911651373351</v>
      </c>
      <c r="Q20" s="3">
        <f>'S2_pH 6.5'!I20</f>
        <v>359.53</v>
      </c>
      <c r="R20" s="2">
        <f t="shared" si="2"/>
        <v>372.54333333333335</v>
      </c>
      <c r="S20" s="3">
        <f t="shared" si="3"/>
        <v>366.03666666666663</v>
      </c>
      <c r="T20" s="3">
        <f t="shared" si="4"/>
        <v>9.2018162458409698</v>
      </c>
    </row>
    <row r="21" spans="1:20" x14ac:dyDescent="0.35">
      <c r="A21" t="s">
        <v>17</v>
      </c>
      <c r="B21">
        <f t="shared" si="5"/>
        <v>136</v>
      </c>
      <c r="D21">
        <v>369.64</v>
      </c>
      <c r="E21">
        <v>359.16</v>
      </c>
      <c r="F21">
        <v>357.49</v>
      </c>
      <c r="G21">
        <v>403.9</v>
      </c>
      <c r="I21" s="2">
        <f t="shared" si="0"/>
        <v>373.51666666666671</v>
      </c>
      <c r="J21">
        <f t="shared" si="1"/>
        <v>26.325983995538174</v>
      </c>
      <c r="L21">
        <f t="shared" si="6"/>
        <v>0.26126714565644021</v>
      </c>
      <c r="M21">
        <f t="shared" si="7"/>
        <v>15.141955835962184</v>
      </c>
      <c r="Q21" s="3">
        <f>'S2_pH 6.5'!I21</f>
        <v>359.15333333333336</v>
      </c>
      <c r="R21" s="2">
        <f t="shared" si="2"/>
        <v>373.51666666666671</v>
      </c>
      <c r="S21" s="3">
        <f t="shared" si="3"/>
        <v>366.33500000000004</v>
      </c>
      <c r="T21" s="3">
        <f t="shared" si="4"/>
        <v>10.156410400442786</v>
      </c>
    </row>
    <row r="22" spans="1:20" x14ac:dyDescent="0.35">
      <c r="A22" t="s">
        <v>18</v>
      </c>
      <c r="B22">
        <f t="shared" si="5"/>
        <v>144</v>
      </c>
      <c r="D22">
        <v>372.31</v>
      </c>
      <c r="E22">
        <v>360.13</v>
      </c>
      <c r="F22">
        <v>358.21</v>
      </c>
      <c r="G22">
        <v>405.85</v>
      </c>
      <c r="I22" s="2">
        <f t="shared" si="0"/>
        <v>374.73</v>
      </c>
      <c r="J22">
        <f t="shared" si="1"/>
        <v>26.967803025089029</v>
      </c>
      <c r="Q22" s="3">
        <f>'S2_pH 6.5'!I22</f>
        <v>359.8533333333333</v>
      </c>
      <c r="R22" s="2">
        <f t="shared" si="2"/>
        <v>374.73</v>
      </c>
      <c r="S22" s="3">
        <f t="shared" si="3"/>
        <v>367.29166666666663</v>
      </c>
      <c r="T22" s="3">
        <f t="shared" si="4"/>
        <v>10.519391881451911</v>
      </c>
    </row>
    <row r="23" spans="1:20" x14ac:dyDescent="0.35">
      <c r="S23">
        <f>((S22-S4)/(S4))*100</f>
        <v>20.408363976112291</v>
      </c>
      <c r="T23" t="s">
        <v>24</v>
      </c>
    </row>
    <row r="24" spans="1:20" x14ac:dyDescent="0.35">
      <c r="D24">
        <f>((D22-D5)/(D5))*100</f>
        <v>1.4966468567689901</v>
      </c>
      <c r="E24">
        <f>((E22-E4)/(E4))*100</f>
        <v>17.107830385015614</v>
      </c>
      <c r="F24">
        <f>((F22-F4)/(F4))*100</f>
        <v>12.790075254258637</v>
      </c>
      <c r="G24">
        <f>((G22-G4)/(G4))*100</f>
        <v>16.596759365663079</v>
      </c>
      <c r="I24">
        <f>((I22-I4)/(I4))*100</f>
        <v>15.515983518120851</v>
      </c>
      <c r="J24" t="s">
        <v>24</v>
      </c>
    </row>
    <row r="28" spans="1:20" x14ac:dyDescent="0.35">
      <c r="O28">
        <f>B4+10</f>
        <v>10</v>
      </c>
      <c r="P28" s="3"/>
    </row>
    <row r="29" spans="1:20" x14ac:dyDescent="0.35">
      <c r="O29">
        <f t="shared" ref="O29:O46" si="8">B5+10</f>
        <v>18</v>
      </c>
      <c r="P29" s="3"/>
    </row>
    <row r="30" spans="1:20" x14ac:dyDescent="0.35">
      <c r="O30">
        <f t="shared" si="8"/>
        <v>26</v>
      </c>
      <c r="P30" s="3"/>
    </row>
    <row r="31" spans="1:20" x14ac:dyDescent="0.35">
      <c r="O31">
        <f t="shared" si="8"/>
        <v>34</v>
      </c>
      <c r="P31" s="3"/>
    </row>
    <row r="32" spans="1:20" x14ac:dyDescent="0.35">
      <c r="O32">
        <f t="shared" si="8"/>
        <v>42</v>
      </c>
      <c r="P32" s="3"/>
    </row>
    <row r="33" spans="15:16" x14ac:dyDescent="0.35">
      <c r="O33">
        <f t="shared" si="8"/>
        <v>50</v>
      </c>
      <c r="P33" s="3"/>
    </row>
    <row r="34" spans="15:16" x14ac:dyDescent="0.35">
      <c r="O34">
        <f t="shared" si="8"/>
        <v>58</v>
      </c>
      <c r="P34" s="3"/>
    </row>
    <row r="35" spans="15:16" x14ac:dyDescent="0.35">
      <c r="O35">
        <f t="shared" si="8"/>
        <v>66</v>
      </c>
      <c r="P35" s="3"/>
    </row>
    <row r="36" spans="15:16" x14ac:dyDescent="0.35">
      <c r="O36">
        <f t="shared" si="8"/>
        <v>74</v>
      </c>
      <c r="P36" s="3"/>
    </row>
    <row r="37" spans="15:16" x14ac:dyDescent="0.35">
      <c r="O37">
        <f t="shared" si="8"/>
        <v>82</v>
      </c>
      <c r="P37" s="3"/>
    </row>
    <row r="38" spans="15:16" x14ac:dyDescent="0.35">
      <c r="O38">
        <f t="shared" si="8"/>
        <v>90</v>
      </c>
      <c r="P38" s="3"/>
    </row>
    <row r="39" spans="15:16" x14ac:dyDescent="0.35">
      <c r="O39">
        <f t="shared" si="8"/>
        <v>98</v>
      </c>
      <c r="P39" s="3"/>
    </row>
    <row r="40" spans="15:16" x14ac:dyDescent="0.35">
      <c r="O40">
        <f t="shared" si="8"/>
        <v>106</v>
      </c>
      <c r="P40" s="3"/>
    </row>
    <row r="41" spans="15:16" x14ac:dyDescent="0.35">
      <c r="O41">
        <f t="shared" si="8"/>
        <v>114</v>
      </c>
      <c r="P41" s="3"/>
    </row>
    <row r="42" spans="15:16" x14ac:dyDescent="0.35">
      <c r="O42">
        <f t="shared" si="8"/>
        <v>122</v>
      </c>
      <c r="P42" s="3"/>
    </row>
    <row r="43" spans="15:16" x14ac:dyDescent="0.35">
      <c r="O43">
        <f t="shared" si="8"/>
        <v>130</v>
      </c>
      <c r="P43" s="3"/>
    </row>
    <row r="44" spans="15:16" x14ac:dyDescent="0.35">
      <c r="O44">
        <f t="shared" si="8"/>
        <v>138</v>
      </c>
      <c r="P44" s="3"/>
    </row>
    <row r="45" spans="15:16" x14ac:dyDescent="0.35">
      <c r="O45">
        <f t="shared" si="8"/>
        <v>146</v>
      </c>
      <c r="P45" s="3"/>
    </row>
    <row r="46" spans="15:16" x14ac:dyDescent="0.35">
      <c r="O46">
        <f t="shared" si="8"/>
        <v>154</v>
      </c>
      <c r="P46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28834-7AC5-4E19-A171-7E63A23C18C0}">
  <dimension ref="A2:T24"/>
  <sheetViews>
    <sheetView workbookViewId="0">
      <selection activeCell="N8" sqref="N8"/>
    </sheetView>
  </sheetViews>
  <sheetFormatPr defaultRowHeight="14.5" x14ac:dyDescent="0.35"/>
  <cols>
    <col min="1" max="1" width="41.90625" bestFit="1" customWidth="1"/>
    <col min="9" max="9" width="12.453125" bestFit="1" customWidth="1"/>
    <col min="12" max="12" width="20.1796875" bestFit="1" customWidth="1"/>
    <col min="19" max="19" width="12.36328125" bestFit="1" customWidth="1"/>
  </cols>
  <sheetData>
    <row r="2" spans="1:20" x14ac:dyDescent="0.35">
      <c r="A2" t="s">
        <v>20</v>
      </c>
      <c r="D2" t="s">
        <v>21</v>
      </c>
    </row>
    <row r="3" spans="1:20" x14ac:dyDescent="0.35">
      <c r="B3" t="s">
        <v>19</v>
      </c>
      <c r="C3" t="s">
        <v>30</v>
      </c>
      <c r="D3">
        <v>1</v>
      </c>
      <c r="E3">
        <v>2</v>
      </c>
      <c r="F3">
        <v>3</v>
      </c>
      <c r="G3">
        <v>4</v>
      </c>
      <c r="H3">
        <v>5</v>
      </c>
      <c r="I3" t="s">
        <v>23</v>
      </c>
      <c r="J3" t="s">
        <v>22</v>
      </c>
      <c r="L3" t="s">
        <v>31</v>
      </c>
      <c r="M3" t="s">
        <v>32</v>
      </c>
      <c r="P3" t="s">
        <v>25</v>
      </c>
      <c r="Q3" t="s">
        <v>26</v>
      </c>
      <c r="R3" t="s">
        <v>28</v>
      </c>
      <c r="S3" t="s">
        <v>27</v>
      </c>
      <c r="T3" t="s">
        <v>22</v>
      </c>
    </row>
    <row r="4" spans="1:20" x14ac:dyDescent="0.35">
      <c r="A4" t="s">
        <v>0</v>
      </c>
      <c r="B4">
        <f>0</f>
        <v>0</v>
      </c>
      <c r="C4">
        <f>B4+10</f>
        <v>10</v>
      </c>
      <c r="D4">
        <v>286.27999999999997</v>
      </c>
      <c r="E4">
        <v>283.37</v>
      </c>
      <c r="F4">
        <v>274.14</v>
      </c>
      <c r="G4">
        <v>263.70999999999998</v>
      </c>
      <c r="H4">
        <f>B4+10</f>
        <v>10</v>
      </c>
      <c r="I4" s="2">
        <f>AVERAGE(D4:G4)</f>
        <v>276.875</v>
      </c>
      <c r="J4">
        <f>STDEV(D4:G4)</f>
        <v>10.188825578380794</v>
      </c>
      <c r="P4">
        <v>448.17250000000001</v>
      </c>
      <c r="Q4">
        <v>281.04750000000001</v>
      </c>
      <c r="R4" s="2">
        <f>AVERAGE(E4:G4)</f>
        <v>273.74</v>
      </c>
      <c r="S4">
        <f>AVERAGE(Q4:R4)</f>
        <v>277.39375000000001</v>
      </c>
      <c r="T4">
        <f>STDEV(Q4:R4)</f>
        <v>5.1671828035206993</v>
      </c>
    </row>
    <row r="5" spans="1:20" x14ac:dyDescent="0.35">
      <c r="A5" t="s">
        <v>1</v>
      </c>
      <c r="B5">
        <f>B4+8</f>
        <v>8</v>
      </c>
      <c r="C5">
        <f t="shared" ref="C5:C22" si="0">B5+10</f>
        <v>18</v>
      </c>
      <c r="D5">
        <v>280.35000000000002</v>
      </c>
      <c r="E5">
        <v>277.32</v>
      </c>
      <c r="F5">
        <v>270.52</v>
      </c>
      <c r="G5">
        <v>261.89999999999998</v>
      </c>
      <c r="H5">
        <f t="shared" ref="H5:H22" si="1">B5+10</f>
        <v>18</v>
      </c>
      <c r="I5" s="2">
        <f t="shared" ref="I5:I22" si="2">AVERAGE(D5:G5)</f>
        <v>272.52250000000004</v>
      </c>
      <c r="J5">
        <f t="shared" ref="J5:J22" si="3">STDEV(D5:G5)</f>
        <v>8.1880660109698855</v>
      </c>
      <c r="L5">
        <f>((I5-$I$4)/($I$4))*100</f>
        <v>-1.5720090293453595</v>
      </c>
      <c r="M5">
        <f>((I5-$I$4)/($I$4))*100</f>
        <v>-1.5720090293453595</v>
      </c>
      <c r="P5">
        <v>450.63499999999999</v>
      </c>
      <c r="Q5">
        <v>302.46249999999998</v>
      </c>
      <c r="R5" s="2">
        <f t="shared" ref="R5:R22" si="4">AVERAGE(E5:G5)</f>
        <v>269.9133333333333</v>
      </c>
      <c r="S5">
        <f t="shared" ref="S5:S22" si="5">AVERAGE(Q5:R5)</f>
        <v>286.18791666666664</v>
      </c>
      <c r="T5">
        <f t="shared" ref="T5:T22" si="6">STDEV(Q5:R5)</f>
        <v>23.015736471971142</v>
      </c>
    </row>
    <row r="6" spans="1:20" x14ac:dyDescent="0.35">
      <c r="A6" t="s">
        <v>2</v>
      </c>
      <c r="B6">
        <f t="shared" ref="B6:B22" si="7">B5+8</f>
        <v>16</v>
      </c>
      <c r="C6">
        <f t="shared" si="0"/>
        <v>26</v>
      </c>
      <c r="D6">
        <v>278.51</v>
      </c>
      <c r="E6">
        <v>275.33</v>
      </c>
      <c r="F6">
        <v>267.32</v>
      </c>
      <c r="G6">
        <v>258.44</v>
      </c>
      <c r="H6">
        <f t="shared" si="1"/>
        <v>26</v>
      </c>
      <c r="I6" s="2">
        <f t="shared" si="2"/>
        <v>269.89999999999998</v>
      </c>
      <c r="J6">
        <f t="shared" si="3"/>
        <v>8.9741294842452497</v>
      </c>
      <c r="L6">
        <f>((I6-I5)/(I5))*100</f>
        <v>-0.96230586465339885</v>
      </c>
      <c r="M6">
        <f>((I6-$I$4)/($I$4))*100</f>
        <v>-2.5191873589164868</v>
      </c>
      <c r="P6">
        <v>458.29250000000002</v>
      </c>
      <c r="Q6">
        <v>316.59500000000003</v>
      </c>
      <c r="R6" s="2">
        <f t="shared" si="4"/>
        <v>267.02999999999997</v>
      </c>
      <c r="S6">
        <f t="shared" si="5"/>
        <v>291.8125</v>
      </c>
      <c r="T6">
        <f t="shared" si="6"/>
        <v>35.047747609511269</v>
      </c>
    </row>
    <row r="7" spans="1:20" x14ac:dyDescent="0.35">
      <c r="A7" t="s">
        <v>3</v>
      </c>
      <c r="B7">
        <f t="shared" si="7"/>
        <v>24</v>
      </c>
      <c r="C7">
        <f t="shared" si="0"/>
        <v>34</v>
      </c>
      <c r="D7">
        <v>275.56</v>
      </c>
      <c r="E7">
        <v>273.91000000000003</v>
      </c>
      <c r="F7">
        <v>266.69</v>
      </c>
      <c r="G7">
        <v>256.60000000000002</v>
      </c>
      <c r="H7">
        <f t="shared" si="1"/>
        <v>34</v>
      </c>
      <c r="I7" s="2">
        <f t="shared" si="2"/>
        <v>268.19000000000005</v>
      </c>
      <c r="J7">
        <f t="shared" si="3"/>
        <v>8.6335276683404416</v>
      </c>
      <c r="L7">
        <f t="shared" ref="L7:L21" si="8">((I7-I6)/(I6))*100</f>
        <v>-0.63356798814372839</v>
      </c>
      <c r="M7">
        <f t="shared" ref="M7:M21" si="9">((I7-$I$4)/($I$4))*100</f>
        <v>-3.1367945823927568</v>
      </c>
      <c r="P7">
        <v>461.41500000000002</v>
      </c>
      <c r="Q7">
        <v>325.67750000000001</v>
      </c>
      <c r="R7" s="2">
        <f t="shared" si="4"/>
        <v>265.73333333333335</v>
      </c>
      <c r="S7">
        <f t="shared" si="5"/>
        <v>295.70541666666668</v>
      </c>
      <c r="T7">
        <f t="shared" si="6"/>
        <v>42.386926742576847</v>
      </c>
    </row>
    <row r="8" spans="1:20" x14ac:dyDescent="0.35">
      <c r="A8" t="s">
        <v>4</v>
      </c>
      <c r="B8">
        <f t="shared" si="7"/>
        <v>32</v>
      </c>
      <c r="C8">
        <f t="shared" si="0"/>
        <v>42</v>
      </c>
      <c r="D8">
        <v>274.7</v>
      </c>
      <c r="E8">
        <v>271.27999999999997</v>
      </c>
      <c r="F8">
        <v>264.39</v>
      </c>
      <c r="G8">
        <v>254.68</v>
      </c>
      <c r="H8">
        <f t="shared" si="1"/>
        <v>42</v>
      </c>
      <c r="I8" s="2">
        <f t="shared" si="2"/>
        <v>266.26249999999999</v>
      </c>
      <c r="J8">
        <f t="shared" si="3"/>
        <v>8.8322755655983975</v>
      </c>
      <c r="L8">
        <f t="shared" si="8"/>
        <v>-0.71870688690855944</v>
      </c>
      <c r="M8">
        <f t="shared" si="9"/>
        <v>-3.8329571106094846</v>
      </c>
      <c r="P8">
        <v>464.09500000000003</v>
      </c>
      <c r="Q8">
        <v>336.88249999999999</v>
      </c>
      <c r="R8" s="2">
        <f t="shared" si="4"/>
        <v>263.45</v>
      </c>
      <c r="S8">
        <f t="shared" si="5"/>
        <v>300.16624999999999</v>
      </c>
      <c r="T8">
        <f t="shared" si="6"/>
        <v>51.92461870948123</v>
      </c>
    </row>
    <row r="9" spans="1:20" x14ac:dyDescent="0.35">
      <c r="A9" t="s">
        <v>5</v>
      </c>
      <c r="B9">
        <f t="shared" si="7"/>
        <v>40</v>
      </c>
      <c r="C9">
        <f t="shared" si="0"/>
        <v>50</v>
      </c>
      <c r="D9">
        <v>271.91000000000003</v>
      </c>
      <c r="E9">
        <v>270.02999999999997</v>
      </c>
      <c r="F9">
        <v>263.05</v>
      </c>
      <c r="G9">
        <v>253.47</v>
      </c>
      <c r="H9">
        <f t="shared" si="1"/>
        <v>50</v>
      </c>
      <c r="I9" s="2">
        <f t="shared" si="2"/>
        <v>264.61500000000001</v>
      </c>
      <c r="J9">
        <f t="shared" si="3"/>
        <v>8.3506386981276286</v>
      </c>
      <c r="L9">
        <f t="shared" si="8"/>
        <v>-0.61875029341344712</v>
      </c>
      <c r="M9">
        <f t="shared" si="9"/>
        <v>-4.4279909706546245</v>
      </c>
      <c r="P9">
        <v>468.21249999999998</v>
      </c>
      <c r="Q9">
        <v>339.89749999999998</v>
      </c>
      <c r="R9" s="2">
        <f t="shared" si="4"/>
        <v>262.18333333333334</v>
      </c>
      <c r="S9">
        <f t="shared" si="5"/>
        <v>301.04041666666666</v>
      </c>
      <c r="T9">
        <f t="shared" si="6"/>
        <v>54.952214244261491</v>
      </c>
    </row>
    <row r="10" spans="1:20" x14ac:dyDescent="0.35">
      <c r="A10" t="s">
        <v>6</v>
      </c>
      <c r="B10">
        <f t="shared" si="7"/>
        <v>48</v>
      </c>
      <c r="C10">
        <f t="shared" si="0"/>
        <v>58</v>
      </c>
      <c r="D10">
        <v>272.20999999999998</v>
      </c>
      <c r="E10">
        <v>268.47000000000003</v>
      </c>
      <c r="F10">
        <v>263.99</v>
      </c>
      <c r="G10">
        <v>251.05</v>
      </c>
      <c r="H10">
        <f t="shared" si="1"/>
        <v>58</v>
      </c>
      <c r="I10" s="2">
        <f t="shared" si="2"/>
        <v>263.93</v>
      </c>
      <c r="J10">
        <f t="shared" si="3"/>
        <v>9.2207736479466043</v>
      </c>
      <c r="L10">
        <f t="shared" si="8"/>
        <v>-0.25886665532944175</v>
      </c>
      <c r="M10">
        <f t="shared" si="9"/>
        <v>-4.6753950338600427</v>
      </c>
      <c r="P10">
        <v>470.16500000000002</v>
      </c>
      <c r="Q10">
        <v>341.02499999999998</v>
      </c>
      <c r="R10" s="2">
        <f t="shared" si="4"/>
        <v>261.17</v>
      </c>
      <c r="S10">
        <f t="shared" si="5"/>
        <v>301.09749999999997</v>
      </c>
      <c r="T10">
        <f t="shared" si="6"/>
        <v>56.466012011652062</v>
      </c>
    </row>
    <row r="11" spans="1:20" x14ac:dyDescent="0.35">
      <c r="A11" t="s">
        <v>7</v>
      </c>
      <c r="B11">
        <f t="shared" si="7"/>
        <v>56</v>
      </c>
      <c r="C11">
        <f t="shared" si="0"/>
        <v>66</v>
      </c>
      <c r="D11">
        <v>271.91000000000003</v>
      </c>
      <c r="E11">
        <v>267.25</v>
      </c>
      <c r="F11">
        <v>263.76</v>
      </c>
      <c r="G11">
        <v>251.83</v>
      </c>
      <c r="H11">
        <f t="shared" si="1"/>
        <v>66</v>
      </c>
      <c r="I11" s="2">
        <f t="shared" si="2"/>
        <v>263.6875</v>
      </c>
      <c r="J11">
        <f t="shared" si="3"/>
        <v>8.581112495863616</v>
      </c>
      <c r="L11">
        <f t="shared" si="8"/>
        <v>-9.1880422839391809E-2</v>
      </c>
      <c r="M11">
        <f t="shared" si="9"/>
        <v>-4.7629796839729117</v>
      </c>
      <c r="P11">
        <v>470.90750000000003</v>
      </c>
      <c r="Q11">
        <v>342.88749999999999</v>
      </c>
      <c r="R11" s="2">
        <f t="shared" si="4"/>
        <v>260.94666666666666</v>
      </c>
      <c r="S11">
        <f t="shared" si="5"/>
        <v>301.91708333333332</v>
      </c>
      <c r="T11">
        <f t="shared" si="6"/>
        <v>57.940918906076647</v>
      </c>
    </row>
    <row r="12" spans="1:20" x14ac:dyDescent="0.35">
      <c r="A12" t="s">
        <v>8</v>
      </c>
      <c r="B12">
        <f t="shared" si="7"/>
        <v>64</v>
      </c>
      <c r="C12">
        <f t="shared" si="0"/>
        <v>74</v>
      </c>
      <c r="D12">
        <v>270.45</v>
      </c>
      <c r="E12">
        <v>265.89999999999998</v>
      </c>
      <c r="F12">
        <v>263.33999999999997</v>
      </c>
      <c r="G12">
        <v>251.02</v>
      </c>
      <c r="H12">
        <f t="shared" si="1"/>
        <v>74</v>
      </c>
      <c r="I12" s="2">
        <f t="shared" si="2"/>
        <v>262.67749999999995</v>
      </c>
      <c r="J12">
        <f t="shared" si="3"/>
        <v>8.3092814571016387</v>
      </c>
      <c r="L12">
        <f t="shared" si="8"/>
        <v>-0.38302915382793939</v>
      </c>
      <c r="M12">
        <f t="shared" si="9"/>
        <v>-5.1277652370203333</v>
      </c>
      <c r="P12">
        <v>472.17750000000001</v>
      </c>
      <c r="Q12">
        <v>344.24</v>
      </c>
      <c r="R12" s="2">
        <f t="shared" si="4"/>
        <v>260.08666666666664</v>
      </c>
      <c r="S12">
        <f t="shared" si="5"/>
        <v>302.1633333333333</v>
      </c>
      <c r="T12">
        <f t="shared" si="6"/>
        <v>59.505392659452397</v>
      </c>
    </row>
    <row r="13" spans="1:20" x14ac:dyDescent="0.35">
      <c r="A13" t="s">
        <v>9</v>
      </c>
      <c r="B13">
        <f t="shared" si="7"/>
        <v>72</v>
      </c>
      <c r="C13">
        <f t="shared" si="0"/>
        <v>82</v>
      </c>
      <c r="D13">
        <v>270.36</v>
      </c>
      <c r="E13">
        <v>263.83999999999997</v>
      </c>
      <c r="F13">
        <v>261.75</v>
      </c>
      <c r="G13">
        <v>249.2</v>
      </c>
      <c r="H13">
        <f t="shared" si="1"/>
        <v>82</v>
      </c>
      <c r="I13" s="2">
        <f t="shared" si="2"/>
        <v>261.28750000000002</v>
      </c>
      <c r="J13">
        <f t="shared" si="3"/>
        <v>8.8533811808446075</v>
      </c>
      <c r="L13">
        <f t="shared" si="8"/>
        <v>-0.5291659925193174</v>
      </c>
      <c r="M13">
        <f t="shared" si="9"/>
        <v>-5.6297968397291109</v>
      </c>
      <c r="P13">
        <v>472.6825</v>
      </c>
      <c r="Q13">
        <v>347.13</v>
      </c>
      <c r="R13" s="2">
        <f t="shared" si="4"/>
        <v>258.26333333333332</v>
      </c>
      <c r="S13">
        <f t="shared" si="5"/>
        <v>302.69666666666666</v>
      </c>
      <c r="T13">
        <f t="shared" si="6"/>
        <v>62.838222621444601</v>
      </c>
    </row>
    <row r="14" spans="1:20" x14ac:dyDescent="0.35">
      <c r="A14" t="s">
        <v>10</v>
      </c>
      <c r="B14">
        <f t="shared" si="7"/>
        <v>80</v>
      </c>
      <c r="C14">
        <f t="shared" si="0"/>
        <v>90</v>
      </c>
      <c r="D14">
        <v>271.62</v>
      </c>
      <c r="E14">
        <v>260.89999999999998</v>
      </c>
      <c r="F14">
        <v>261.89</v>
      </c>
      <c r="G14">
        <v>248.82</v>
      </c>
      <c r="H14">
        <f t="shared" si="1"/>
        <v>90</v>
      </c>
      <c r="I14" s="2">
        <f t="shared" si="2"/>
        <v>260.8075</v>
      </c>
      <c r="J14">
        <f t="shared" si="3"/>
        <v>9.3414965788857103</v>
      </c>
      <c r="L14">
        <f t="shared" si="8"/>
        <v>-0.18370568817873725</v>
      </c>
      <c r="M14">
        <f t="shared" si="9"/>
        <v>-5.8031602708803591</v>
      </c>
      <c r="P14">
        <v>474.89749999999998</v>
      </c>
      <c r="Q14">
        <v>346.35750000000002</v>
      </c>
      <c r="R14" s="2">
        <f t="shared" si="4"/>
        <v>257.20333333333332</v>
      </c>
      <c r="S14">
        <f t="shared" si="5"/>
        <v>301.78041666666667</v>
      </c>
      <c r="T14">
        <f t="shared" si="6"/>
        <v>63.041515821035652</v>
      </c>
    </row>
    <row r="15" spans="1:20" x14ac:dyDescent="0.35">
      <c r="A15" t="s">
        <v>11</v>
      </c>
      <c r="B15">
        <f t="shared" si="7"/>
        <v>88</v>
      </c>
      <c r="C15">
        <f t="shared" si="0"/>
        <v>98</v>
      </c>
      <c r="D15">
        <v>269.10000000000002</v>
      </c>
      <c r="E15">
        <v>260.20999999999998</v>
      </c>
      <c r="F15">
        <v>261.14999999999998</v>
      </c>
      <c r="G15">
        <v>247.72</v>
      </c>
      <c r="H15">
        <f t="shared" si="1"/>
        <v>98</v>
      </c>
      <c r="I15" s="2">
        <f t="shared" si="2"/>
        <v>259.54499999999996</v>
      </c>
      <c r="J15">
        <f t="shared" si="3"/>
        <v>8.8345326229895598</v>
      </c>
      <c r="L15">
        <f t="shared" si="8"/>
        <v>-0.48407350248748421</v>
      </c>
      <c r="M15">
        <f t="shared" si="9"/>
        <v>-6.259142212189631</v>
      </c>
      <c r="P15">
        <v>471.91250000000002</v>
      </c>
      <c r="Q15">
        <v>348.8175</v>
      </c>
      <c r="R15" s="2">
        <f t="shared" si="4"/>
        <v>256.35999999999996</v>
      </c>
      <c r="S15">
        <f t="shared" si="5"/>
        <v>302.58875</v>
      </c>
      <c r="T15">
        <f t="shared" si="6"/>
        <v>65.377325221555097</v>
      </c>
    </row>
    <row r="16" spans="1:20" x14ac:dyDescent="0.35">
      <c r="A16" t="s">
        <v>12</v>
      </c>
      <c r="B16">
        <f t="shared" si="7"/>
        <v>96</v>
      </c>
      <c r="C16">
        <f t="shared" si="0"/>
        <v>106</v>
      </c>
      <c r="D16">
        <v>267.14</v>
      </c>
      <c r="E16">
        <v>261.18</v>
      </c>
      <c r="F16">
        <v>260.92</v>
      </c>
      <c r="G16">
        <v>246.87</v>
      </c>
      <c r="H16">
        <f t="shared" si="1"/>
        <v>106</v>
      </c>
      <c r="I16" s="2">
        <f t="shared" si="2"/>
        <v>259.02750000000003</v>
      </c>
      <c r="J16">
        <f t="shared" si="3"/>
        <v>8.599075047158653</v>
      </c>
      <c r="L16">
        <f t="shared" si="8"/>
        <v>-0.19938738947000612</v>
      </c>
      <c r="M16">
        <f t="shared" si="9"/>
        <v>-6.4460496613995373</v>
      </c>
      <c r="P16">
        <v>472.9</v>
      </c>
      <c r="Q16">
        <v>349.48250000000002</v>
      </c>
      <c r="R16" s="2">
        <f t="shared" si="4"/>
        <v>256.32333333333332</v>
      </c>
      <c r="S16">
        <f t="shared" si="5"/>
        <v>302.90291666666667</v>
      </c>
      <c r="T16">
        <f t="shared" si="6"/>
        <v>65.873478479687904</v>
      </c>
    </row>
    <row r="17" spans="1:20" x14ac:dyDescent="0.35">
      <c r="A17" t="s">
        <v>13</v>
      </c>
      <c r="B17">
        <f t="shared" si="7"/>
        <v>104</v>
      </c>
      <c r="C17">
        <f t="shared" si="0"/>
        <v>114</v>
      </c>
      <c r="D17">
        <v>266.37</v>
      </c>
      <c r="E17">
        <v>260.58</v>
      </c>
      <c r="F17">
        <v>260.86</v>
      </c>
      <c r="G17">
        <v>247.61</v>
      </c>
      <c r="H17">
        <f t="shared" si="1"/>
        <v>114</v>
      </c>
      <c r="I17" s="2">
        <f t="shared" si="2"/>
        <v>258.85500000000002</v>
      </c>
      <c r="J17">
        <f t="shared" si="3"/>
        <v>7.9565675178852464</v>
      </c>
      <c r="L17">
        <f t="shared" si="8"/>
        <v>-6.6595245678552906E-2</v>
      </c>
      <c r="M17">
        <f t="shared" si="9"/>
        <v>-6.5083521444695185</v>
      </c>
      <c r="P17">
        <v>474.03750000000002</v>
      </c>
      <c r="Q17">
        <v>349.25</v>
      </c>
      <c r="R17" s="2">
        <f t="shared" si="4"/>
        <v>256.35000000000002</v>
      </c>
      <c r="S17">
        <f t="shared" si="5"/>
        <v>302.8</v>
      </c>
      <c r="T17">
        <f t="shared" si="6"/>
        <v>65.690219972230167</v>
      </c>
    </row>
    <row r="18" spans="1:20" x14ac:dyDescent="0.35">
      <c r="A18" t="s">
        <v>14</v>
      </c>
      <c r="B18">
        <f t="shared" si="7"/>
        <v>112</v>
      </c>
      <c r="C18">
        <f t="shared" si="0"/>
        <v>122</v>
      </c>
      <c r="D18">
        <v>263.75</v>
      </c>
      <c r="E18">
        <v>259.52999999999997</v>
      </c>
      <c r="F18">
        <v>259.20999999999998</v>
      </c>
      <c r="G18">
        <v>247.21</v>
      </c>
      <c r="H18">
        <f t="shared" si="1"/>
        <v>122</v>
      </c>
      <c r="I18" s="2">
        <f t="shared" si="2"/>
        <v>257.42500000000001</v>
      </c>
      <c r="J18">
        <f t="shared" si="3"/>
        <v>7.1173286187070604</v>
      </c>
      <c r="L18">
        <f t="shared" si="8"/>
        <v>-0.55243282919008974</v>
      </c>
      <c r="M18">
        <f t="shared" si="9"/>
        <v>-7.0248306997742622</v>
      </c>
      <c r="P18">
        <v>472.8175</v>
      </c>
      <c r="Q18">
        <v>349.79750000000001</v>
      </c>
      <c r="R18" s="2">
        <f t="shared" si="4"/>
        <v>255.31666666666669</v>
      </c>
      <c r="S18">
        <f t="shared" si="5"/>
        <v>302.55708333333337</v>
      </c>
      <c r="T18">
        <f t="shared" si="6"/>
        <v>66.808037942155821</v>
      </c>
    </row>
    <row r="19" spans="1:20" x14ac:dyDescent="0.35">
      <c r="A19" t="s">
        <v>15</v>
      </c>
      <c r="B19">
        <f t="shared" si="7"/>
        <v>120</v>
      </c>
      <c r="C19">
        <f t="shared" si="0"/>
        <v>130</v>
      </c>
      <c r="D19">
        <v>263.06</v>
      </c>
      <c r="E19">
        <v>258.27</v>
      </c>
      <c r="F19">
        <v>259.23</v>
      </c>
      <c r="G19">
        <v>246.16</v>
      </c>
      <c r="H19">
        <f t="shared" si="1"/>
        <v>130</v>
      </c>
      <c r="I19" s="2">
        <f t="shared" si="2"/>
        <v>256.68</v>
      </c>
      <c r="J19">
        <f t="shared" si="3"/>
        <v>7.3122135271521378</v>
      </c>
      <c r="L19">
        <f t="shared" si="8"/>
        <v>-0.28940468097504302</v>
      </c>
      <c r="M19">
        <f t="shared" si="9"/>
        <v>-7.2939051918735869</v>
      </c>
      <c r="P19">
        <v>473.86250000000001</v>
      </c>
      <c r="Q19">
        <v>352.20249999999999</v>
      </c>
      <c r="R19" s="2">
        <f t="shared" si="4"/>
        <v>254.55333333333331</v>
      </c>
      <c r="S19">
        <f t="shared" si="5"/>
        <v>303.37791666666664</v>
      </c>
      <c r="T19">
        <f t="shared" si="6"/>
        <v>69.048387927215501</v>
      </c>
    </row>
    <row r="20" spans="1:20" x14ac:dyDescent="0.35">
      <c r="A20" t="s">
        <v>16</v>
      </c>
      <c r="B20">
        <f t="shared" si="7"/>
        <v>128</v>
      </c>
      <c r="C20">
        <f t="shared" si="0"/>
        <v>138</v>
      </c>
      <c r="D20">
        <v>263.36</v>
      </c>
      <c r="E20">
        <v>258.64</v>
      </c>
      <c r="F20">
        <v>257.42</v>
      </c>
      <c r="G20">
        <v>245.57</v>
      </c>
      <c r="H20">
        <f t="shared" si="1"/>
        <v>138</v>
      </c>
      <c r="I20" s="2">
        <f t="shared" si="2"/>
        <v>256.2475</v>
      </c>
      <c r="J20">
        <f t="shared" si="3"/>
        <v>7.5651718420667819</v>
      </c>
      <c r="L20">
        <f t="shared" si="8"/>
        <v>-0.16849774037712503</v>
      </c>
      <c r="M20">
        <f t="shared" si="9"/>
        <v>-7.4501128668171548</v>
      </c>
      <c r="P20">
        <v>475.07499999999999</v>
      </c>
      <c r="Q20">
        <v>351.47500000000002</v>
      </c>
      <c r="R20" s="2">
        <f t="shared" si="4"/>
        <v>253.87666666666664</v>
      </c>
      <c r="S20">
        <f t="shared" si="5"/>
        <v>302.67583333333334</v>
      </c>
      <c r="T20">
        <f t="shared" si="6"/>
        <v>69.012443332504887</v>
      </c>
    </row>
    <row r="21" spans="1:20" x14ac:dyDescent="0.35">
      <c r="A21" t="s">
        <v>17</v>
      </c>
      <c r="B21">
        <f t="shared" si="7"/>
        <v>136</v>
      </c>
      <c r="C21">
        <f t="shared" si="0"/>
        <v>146</v>
      </c>
      <c r="D21">
        <v>264.75</v>
      </c>
      <c r="E21">
        <v>258.86</v>
      </c>
      <c r="F21">
        <v>258.75</v>
      </c>
      <c r="G21">
        <v>247.63</v>
      </c>
      <c r="H21">
        <f t="shared" si="1"/>
        <v>146</v>
      </c>
      <c r="I21" s="2">
        <f t="shared" si="2"/>
        <v>257.4975</v>
      </c>
      <c r="J21">
        <f t="shared" si="3"/>
        <v>7.1505588359698651</v>
      </c>
      <c r="L21">
        <f t="shared" si="8"/>
        <v>0.48780963716719189</v>
      </c>
      <c r="M21">
        <f t="shared" si="9"/>
        <v>-6.9986455981941296</v>
      </c>
      <c r="P21">
        <v>474.91500000000002</v>
      </c>
      <c r="Q21">
        <v>359.15332999999998</v>
      </c>
      <c r="R21" s="2">
        <f t="shared" si="4"/>
        <v>255.08</v>
      </c>
      <c r="S21">
        <f t="shared" si="5"/>
        <v>307.11666500000001</v>
      </c>
      <c r="T21">
        <f t="shared" si="6"/>
        <v>73.590957383665256</v>
      </c>
    </row>
    <row r="22" spans="1:20" x14ac:dyDescent="0.35">
      <c r="A22" t="s">
        <v>18</v>
      </c>
      <c r="B22">
        <f t="shared" si="7"/>
        <v>144</v>
      </c>
      <c r="C22">
        <f t="shared" si="0"/>
        <v>154</v>
      </c>
      <c r="D22">
        <v>263.17</v>
      </c>
      <c r="E22">
        <v>256.43</v>
      </c>
      <c r="F22">
        <v>259.35000000000002</v>
      </c>
      <c r="G22">
        <v>247.04</v>
      </c>
      <c r="H22">
        <f t="shared" si="1"/>
        <v>154</v>
      </c>
      <c r="I22" s="2">
        <f t="shared" si="2"/>
        <v>256.4975</v>
      </c>
      <c r="J22">
        <f t="shared" si="3"/>
        <v>6.8825352644695421</v>
      </c>
      <c r="P22">
        <v>469.94749999999999</v>
      </c>
      <c r="Q22">
        <v>359.85333000000003</v>
      </c>
      <c r="R22" s="2">
        <f t="shared" si="4"/>
        <v>254.27333333333331</v>
      </c>
      <c r="S22">
        <f t="shared" si="5"/>
        <v>307.06333166666667</v>
      </c>
      <c r="T22">
        <f t="shared" si="6"/>
        <v>74.656331600652962</v>
      </c>
    </row>
    <row r="23" spans="1:20" x14ac:dyDescent="0.35">
      <c r="S23">
        <f>((S22-S4)/(S4))*100</f>
        <v>10.695836393814446</v>
      </c>
      <c r="T23" t="s">
        <v>24</v>
      </c>
    </row>
    <row r="24" spans="1:20" x14ac:dyDescent="0.35">
      <c r="D24">
        <f>((D22-D5)/(D5))*100</f>
        <v>-6.1280542179418607</v>
      </c>
      <c r="E24">
        <f>((E22-E4)/(E4))*100</f>
        <v>-9.507004975826657</v>
      </c>
      <c r="F24">
        <f>((F22-F4)/(F4))*100</f>
        <v>-5.3950536222368006</v>
      </c>
      <c r="G24">
        <f>((G22-G4)/(G4))*100</f>
        <v>-6.3213378332258872</v>
      </c>
      <c r="I24">
        <f>((I20-I4)/(I4))*100</f>
        <v>-7.4501128668171548</v>
      </c>
      <c r="J24" t="s">
        <v>24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S2_pH 6.5</vt:lpstr>
      <vt:lpstr>S3_pH 6.5</vt:lpstr>
      <vt:lpstr>S3_pH 3.0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Georgia Kontaxi</dc:creator>
  <cp:lastModifiedBy>Georgia Kontaxi</cp:lastModifiedBy>
  <dcterms:created xsi:type="dcterms:W3CDTF">2024-02-07T22:29:57Z</dcterms:created>
  <dcterms:modified xsi:type="dcterms:W3CDTF">2024-11-11T22:25:29Z</dcterms:modified>
</cp:coreProperties>
</file>