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5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9 PhD\Results Excels\Data ICP\"/>
    </mc:Choice>
  </mc:AlternateContent>
  <xr:revisionPtr revIDLastSave="0" documentId="13_ncr:1_{B6FD7D6C-CB23-462F-AC84-CEE147A80776}" xr6:coauthVersionLast="47" xr6:coauthVersionMax="47" xr10:uidLastSave="{00000000-0000-0000-0000-000000000000}"/>
  <bookViews>
    <workbookView xWindow="-108" yWindow="-108" windowWidth="23256" windowHeight="12576" activeTab="5" xr2:uid="{89054F37-320F-46DF-A4B9-6DC2E731AEAB}"/>
  </bookViews>
  <sheets>
    <sheet name="ACbio" sheetId="1" r:id="rId1"/>
    <sheet name="Rabiotic" sheetId="2" r:id="rId2"/>
    <sheet name="ACabiotic" sheetId="3" r:id="rId3"/>
    <sheet name="Abio avrg" sheetId="6" r:id="rId4"/>
    <sheet name="Abio graphs" sheetId="7" r:id="rId5"/>
    <sheet name="graphs with dilutions" sheetId="11" r:id="rId6"/>
    <sheet name="BIO avrg" sheetId="4" r:id="rId7"/>
    <sheet name="Bio graphs" sheetId="5" r:id="rId8"/>
    <sheet name="5pc 7-30" sheetId="10" r:id="rId9"/>
    <sheet name="Digested" sheetId="8" r:id="rId10"/>
    <sheet name="electrode AC" sheetId="9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" i="11" l="1"/>
  <c r="L36" i="11"/>
  <c r="Q35" i="11"/>
  <c r="Q32" i="11"/>
  <c r="L32" i="11"/>
  <c r="L35" i="11" s="1"/>
  <c r="Q33" i="11"/>
  <c r="L33" i="11"/>
  <c r="Q34" i="11"/>
  <c r="Q31" i="11"/>
  <c r="L34" i="11"/>
  <c r="L31" i="11"/>
  <c r="AJ37" i="11"/>
  <c r="AI37" i="11"/>
  <c r="AH37" i="11"/>
  <c r="AK37" i="11" s="1"/>
  <c r="AJ36" i="11"/>
  <c r="AI36" i="11"/>
  <c r="AH36" i="11"/>
  <c r="AK36" i="11" s="1"/>
  <c r="AJ35" i="11"/>
  <c r="AI35" i="11"/>
  <c r="AH35" i="11"/>
  <c r="AK35" i="11" s="1"/>
  <c r="AJ34" i="11"/>
  <c r="AI34" i="11"/>
  <c r="AH34" i="11"/>
  <c r="AK34" i="11" s="1"/>
  <c r="AJ33" i="11"/>
  <c r="AI33" i="11"/>
  <c r="AH33" i="11"/>
  <c r="AK33" i="11" s="1"/>
  <c r="AJ32" i="11"/>
  <c r="AI32" i="11"/>
  <c r="AH32" i="11"/>
  <c r="AK32" i="11" s="1"/>
  <c r="AJ31" i="11"/>
  <c r="AI31" i="11"/>
  <c r="AH31" i="11"/>
  <c r="AK31" i="11" s="1"/>
  <c r="AJ30" i="11"/>
  <c r="AI30" i="11"/>
  <c r="AH30" i="11"/>
  <c r="AK30" i="11" s="1"/>
  <c r="AJ29" i="11"/>
  <c r="AI29" i="11"/>
  <c r="AH29" i="11"/>
  <c r="AK29" i="11" s="1"/>
  <c r="AJ28" i="11"/>
  <c r="AI28" i="11"/>
  <c r="AH28" i="11"/>
  <c r="AK28" i="11" s="1"/>
  <c r="AJ27" i="11"/>
  <c r="AI27" i="11"/>
  <c r="AH27" i="11"/>
  <c r="AK27" i="11" s="1"/>
  <c r="AI26" i="11"/>
  <c r="AK26" i="11" s="1"/>
  <c r="AJ25" i="11"/>
  <c r="AI25" i="11"/>
  <c r="AH25" i="11"/>
  <c r="AK25" i="11" s="1"/>
  <c r="AJ24" i="11"/>
  <c r="AI24" i="11"/>
  <c r="AH24" i="11"/>
  <c r="AK24" i="11" s="1"/>
  <c r="AJ23" i="11"/>
  <c r="AI23" i="11"/>
  <c r="AH23" i="11"/>
  <c r="AK23" i="11" s="1"/>
  <c r="AJ22" i="11"/>
  <c r="AI22" i="11"/>
  <c r="AH22" i="11"/>
  <c r="AK22" i="11" s="1"/>
  <c r="AJ21" i="11"/>
  <c r="AI21" i="11"/>
  <c r="AH21" i="11"/>
  <c r="AK21" i="11" s="1"/>
  <c r="AJ20" i="11"/>
  <c r="AI20" i="11"/>
  <c r="AH20" i="11"/>
  <c r="AK20" i="11" s="1"/>
  <c r="AJ19" i="11"/>
  <c r="AI19" i="11"/>
  <c r="AH19" i="11"/>
  <c r="AK19" i="11" s="1"/>
  <c r="AJ18" i="11"/>
  <c r="AI18" i="11"/>
  <c r="AH18" i="11"/>
  <c r="AK18" i="11" s="1"/>
  <c r="AJ17" i="11"/>
  <c r="AI17" i="11"/>
  <c r="AH17" i="11"/>
  <c r="AK17" i="11" s="1"/>
  <c r="AJ16" i="11"/>
  <c r="AI16" i="11"/>
  <c r="AH16" i="11"/>
  <c r="AK16" i="11" s="1"/>
  <c r="AJ15" i="11"/>
  <c r="AI15" i="11"/>
  <c r="AH15" i="11"/>
  <c r="AK15" i="11" s="1"/>
  <c r="AI14" i="11"/>
  <c r="AK14" i="11" s="1"/>
  <c r="AK13" i="11"/>
  <c r="AI13" i="11"/>
  <c r="AJ13" i="11"/>
  <c r="AH13" i="11"/>
  <c r="AI12" i="11"/>
  <c r="AH12" i="11"/>
  <c r="AJ12" i="11"/>
  <c r="AI11" i="11"/>
  <c r="AH11" i="11"/>
  <c r="AJ11" i="11"/>
  <c r="AK10" i="11"/>
  <c r="AH10" i="11"/>
  <c r="AJ10" i="11"/>
  <c r="AI10" i="11"/>
  <c r="AK9" i="11"/>
  <c r="AJ9" i="11"/>
  <c r="AI9" i="11"/>
  <c r="AH9" i="11"/>
  <c r="AK8" i="11"/>
  <c r="AI8" i="11"/>
  <c r="AH8" i="11"/>
  <c r="AJ8" i="11"/>
  <c r="AK7" i="11"/>
  <c r="AI7" i="11"/>
  <c r="AH7" i="11"/>
  <c r="AJ7" i="11"/>
  <c r="AK6" i="11"/>
  <c r="AI6" i="11"/>
  <c r="AJ6" i="11"/>
  <c r="AH6" i="11"/>
  <c r="AK5" i="11"/>
  <c r="AI5" i="11"/>
  <c r="AH5" i="11"/>
  <c r="AJ5" i="11"/>
  <c r="AK4" i="11"/>
  <c r="AJ4" i="11"/>
  <c r="AI4" i="11"/>
  <c r="AH4" i="11"/>
  <c r="T3" i="11"/>
  <c r="AK3" i="11"/>
  <c r="AJ3" i="11"/>
  <c r="AI3" i="11"/>
  <c r="AH3" i="11"/>
  <c r="AK2" i="11"/>
  <c r="AI2" i="11"/>
  <c r="B21" i="11"/>
  <c r="B22" i="11" s="1"/>
  <c r="B23" i="11" s="1"/>
  <c r="AK12" i="11" l="1"/>
  <c r="AK11" i="11"/>
  <c r="R11" i="11"/>
  <c r="R7" i="11"/>
  <c r="R6" i="11"/>
  <c r="T6" i="11" s="1"/>
  <c r="R2" i="11"/>
  <c r="T2" i="11" s="1"/>
  <c r="R13" i="11"/>
  <c r="R10" i="11"/>
  <c r="T10" i="11" s="1"/>
  <c r="R9" i="11"/>
  <c r="R5" i="11"/>
  <c r="R3" i="11"/>
  <c r="V29" i="11" l="1"/>
  <c r="W29" i="11"/>
  <c r="X29" i="11"/>
  <c r="Y29" i="11"/>
  <c r="Z29" i="11"/>
  <c r="AA29" i="11"/>
  <c r="AB29" i="11"/>
  <c r="AC29" i="11"/>
  <c r="AD29" i="11"/>
  <c r="AE29" i="11"/>
  <c r="AF29" i="11"/>
  <c r="AG29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V2" i="11"/>
  <c r="X2" i="11"/>
  <c r="Y2" i="11"/>
  <c r="Z2" i="11"/>
  <c r="AA2" i="11"/>
  <c r="AB2" i="11"/>
  <c r="AC2" i="11"/>
  <c r="AD2" i="11"/>
  <c r="AE2" i="11"/>
  <c r="AF2" i="11"/>
  <c r="AG2" i="11"/>
  <c r="V3" i="11"/>
  <c r="W3" i="11"/>
  <c r="X3" i="11"/>
  <c r="Y3" i="11"/>
  <c r="Z3" i="11"/>
  <c r="AA3" i="11"/>
  <c r="AB3" i="11"/>
  <c r="AC3" i="11"/>
  <c r="AD3" i="11"/>
  <c r="AE3" i="11"/>
  <c r="AF3" i="11"/>
  <c r="AG3" i="11"/>
  <c r="V4" i="11"/>
  <c r="W4" i="11"/>
  <c r="X4" i="11"/>
  <c r="Y4" i="11"/>
  <c r="Z4" i="11"/>
  <c r="AA4" i="11"/>
  <c r="AB4" i="11"/>
  <c r="AC4" i="11"/>
  <c r="AD4" i="11"/>
  <c r="AE4" i="11"/>
  <c r="AF4" i="11"/>
  <c r="AG4" i="11"/>
  <c r="V5" i="11"/>
  <c r="W5" i="11"/>
  <c r="X5" i="11"/>
  <c r="Y5" i="11"/>
  <c r="Z5" i="11"/>
  <c r="AA5" i="11"/>
  <c r="AB5" i="11"/>
  <c r="AC5" i="11"/>
  <c r="AD5" i="11"/>
  <c r="AE5" i="11"/>
  <c r="AF5" i="11"/>
  <c r="AG5" i="11"/>
  <c r="V6" i="11"/>
  <c r="W6" i="11"/>
  <c r="X6" i="11"/>
  <c r="Y6" i="11"/>
  <c r="Z6" i="11"/>
  <c r="AA6" i="11"/>
  <c r="AB6" i="11"/>
  <c r="AC6" i="11"/>
  <c r="AD6" i="11"/>
  <c r="AE6" i="11"/>
  <c r="AF6" i="11"/>
  <c r="AG6" i="11"/>
  <c r="V7" i="11"/>
  <c r="W7" i="11"/>
  <c r="X7" i="11"/>
  <c r="Y7" i="11"/>
  <c r="Z7" i="11"/>
  <c r="AA7" i="11"/>
  <c r="AB7" i="11"/>
  <c r="AC7" i="11"/>
  <c r="AD7" i="11"/>
  <c r="AE7" i="11"/>
  <c r="AF7" i="11"/>
  <c r="AG7" i="11"/>
  <c r="V8" i="11"/>
  <c r="W8" i="11"/>
  <c r="X8" i="11"/>
  <c r="Y8" i="11"/>
  <c r="Z8" i="11"/>
  <c r="AA8" i="11"/>
  <c r="AB8" i="11"/>
  <c r="AC8" i="11"/>
  <c r="AD8" i="11"/>
  <c r="AE8" i="11"/>
  <c r="AF8" i="11"/>
  <c r="AG8" i="11"/>
  <c r="V9" i="11"/>
  <c r="W9" i="11"/>
  <c r="X9" i="11"/>
  <c r="Y9" i="11"/>
  <c r="Z9" i="11"/>
  <c r="AA9" i="11"/>
  <c r="AB9" i="11"/>
  <c r="AC9" i="11"/>
  <c r="AD9" i="11"/>
  <c r="AE9" i="11"/>
  <c r="AF9" i="11"/>
  <c r="AG9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V14" i="11"/>
  <c r="X14" i="11"/>
  <c r="Y14" i="11"/>
  <c r="Z14" i="11"/>
  <c r="AA14" i="11"/>
  <c r="AB14" i="11"/>
  <c r="AC14" i="11"/>
  <c r="AD14" i="11"/>
  <c r="AE14" i="11"/>
  <c r="AF14" i="11"/>
  <c r="AG14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V26" i="11"/>
  <c r="X26" i="11"/>
  <c r="Y26" i="11"/>
  <c r="Z26" i="11"/>
  <c r="AA26" i="11"/>
  <c r="AB26" i="11"/>
  <c r="AC26" i="11"/>
  <c r="AD26" i="11"/>
  <c r="AE26" i="11"/>
  <c r="AF26" i="11"/>
  <c r="AG26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W1" i="11"/>
  <c r="X1" i="11"/>
  <c r="Y1" i="11"/>
  <c r="Z1" i="11"/>
  <c r="AA1" i="11"/>
  <c r="AB1" i="11"/>
  <c r="AC1" i="11"/>
  <c r="AD1" i="11"/>
  <c r="AE1" i="11"/>
  <c r="AF1" i="11"/>
  <c r="AG1" i="11"/>
  <c r="V1" i="11"/>
  <c r="F1" i="11"/>
  <c r="G1" i="11"/>
  <c r="H1" i="11"/>
  <c r="I1" i="11"/>
  <c r="J1" i="11"/>
  <c r="K1" i="11"/>
  <c r="L1" i="11"/>
  <c r="M1" i="11"/>
  <c r="N1" i="11"/>
  <c r="O1" i="11"/>
  <c r="P1" i="11"/>
  <c r="F2" i="11"/>
  <c r="G2" i="11"/>
  <c r="H2" i="11"/>
  <c r="I2" i="11"/>
  <c r="J2" i="11"/>
  <c r="K2" i="11"/>
  <c r="L2" i="11"/>
  <c r="M2" i="11"/>
  <c r="N2" i="11"/>
  <c r="O2" i="11"/>
  <c r="P2" i="11"/>
  <c r="F3" i="11"/>
  <c r="G3" i="11"/>
  <c r="H3" i="11"/>
  <c r="I3" i="11"/>
  <c r="J3" i="11"/>
  <c r="K3" i="11"/>
  <c r="L3" i="11"/>
  <c r="M3" i="11"/>
  <c r="N3" i="11"/>
  <c r="O3" i="11"/>
  <c r="P3" i="11"/>
  <c r="F4" i="11"/>
  <c r="G4" i="11"/>
  <c r="H4" i="11"/>
  <c r="I4" i="11"/>
  <c r="J4" i="11"/>
  <c r="K4" i="11"/>
  <c r="L4" i="11"/>
  <c r="M4" i="11"/>
  <c r="N4" i="11"/>
  <c r="O4" i="11"/>
  <c r="P4" i="11"/>
  <c r="F5" i="11"/>
  <c r="G5" i="11"/>
  <c r="H5" i="11"/>
  <c r="I5" i="11"/>
  <c r="J5" i="11"/>
  <c r="K5" i="11"/>
  <c r="L5" i="11"/>
  <c r="M5" i="11"/>
  <c r="N5" i="11"/>
  <c r="O5" i="11"/>
  <c r="P5" i="11"/>
  <c r="F6" i="11"/>
  <c r="G6" i="11"/>
  <c r="H6" i="11"/>
  <c r="I6" i="11"/>
  <c r="J6" i="11"/>
  <c r="K6" i="11"/>
  <c r="L6" i="11"/>
  <c r="M6" i="11"/>
  <c r="N6" i="11"/>
  <c r="O6" i="11"/>
  <c r="P6" i="11"/>
  <c r="F7" i="11"/>
  <c r="G7" i="11"/>
  <c r="H7" i="11"/>
  <c r="I7" i="11"/>
  <c r="J7" i="11"/>
  <c r="K7" i="11"/>
  <c r="L7" i="11"/>
  <c r="M7" i="11"/>
  <c r="N7" i="11"/>
  <c r="O7" i="11"/>
  <c r="P7" i="11"/>
  <c r="F8" i="11"/>
  <c r="G8" i="11"/>
  <c r="H8" i="11"/>
  <c r="I8" i="11"/>
  <c r="J8" i="11"/>
  <c r="K8" i="11"/>
  <c r="L8" i="11"/>
  <c r="M8" i="11"/>
  <c r="N8" i="11"/>
  <c r="O8" i="11"/>
  <c r="P8" i="11"/>
  <c r="F9" i="11"/>
  <c r="G9" i="11"/>
  <c r="H9" i="11"/>
  <c r="I9" i="11"/>
  <c r="J9" i="11"/>
  <c r="K9" i="11"/>
  <c r="L9" i="11"/>
  <c r="M9" i="11"/>
  <c r="N9" i="11"/>
  <c r="O9" i="11"/>
  <c r="P9" i="11"/>
  <c r="F10" i="11"/>
  <c r="G10" i="11"/>
  <c r="H10" i="11"/>
  <c r="I10" i="11"/>
  <c r="J10" i="11"/>
  <c r="K10" i="11"/>
  <c r="L10" i="11"/>
  <c r="M10" i="11"/>
  <c r="N10" i="11"/>
  <c r="O10" i="11"/>
  <c r="P10" i="11"/>
  <c r="F11" i="11"/>
  <c r="G11" i="11"/>
  <c r="H11" i="11"/>
  <c r="I11" i="11"/>
  <c r="J11" i="11"/>
  <c r="K11" i="11"/>
  <c r="L11" i="11"/>
  <c r="M11" i="11"/>
  <c r="N11" i="11"/>
  <c r="O11" i="11"/>
  <c r="P11" i="11"/>
  <c r="F12" i="11"/>
  <c r="G12" i="11"/>
  <c r="H12" i="11"/>
  <c r="I12" i="11"/>
  <c r="J12" i="11"/>
  <c r="K12" i="11"/>
  <c r="L12" i="11"/>
  <c r="M12" i="11"/>
  <c r="N12" i="11"/>
  <c r="O12" i="11"/>
  <c r="P12" i="11"/>
  <c r="F13" i="11"/>
  <c r="G13" i="11"/>
  <c r="H13" i="11"/>
  <c r="I13" i="11"/>
  <c r="J13" i="11"/>
  <c r="K13" i="11"/>
  <c r="L13" i="11"/>
  <c r="M13" i="11"/>
  <c r="N13" i="11"/>
  <c r="O13" i="11"/>
  <c r="P13" i="11"/>
  <c r="A2" i="11"/>
  <c r="C2" i="11"/>
  <c r="D2" i="11"/>
  <c r="E2" i="11"/>
  <c r="A3" i="11"/>
  <c r="B3" i="11"/>
  <c r="S3" i="11" s="1"/>
  <c r="C3" i="11"/>
  <c r="D3" i="11"/>
  <c r="E3" i="11"/>
  <c r="A4" i="11"/>
  <c r="B4" i="11"/>
  <c r="S4" i="11" s="1"/>
  <c r="C4" i="11"/>
  <c r="D4" i="11"/>
  <c r="E4" i="11"/>
  <c r="A5" i="11"/>
  <c r="B5" i="11"/>
  <c r="S5" i="11" s="1"/>
  <c r="C5" i="11"/>
  <c r="D5" i="11"/>
  <c r="E5" i="11"/>
  <c r="Q5" i="11" s="1"/>
  <c r="T5" i="11" s="1"/>
  <c r="A6" i="11"/>
  <c r="C6" i="11"/>
  <c r="D6" i="11"/>
  <c r="E6" i="11"/>
  <c r="A7" i="11"/>
  <c r="B7" i="11"/>
  <c r="S7" i="11" s="1"/>
  <c r="C7" i="11"/>
  <c r="D7" i="11"/>
  <c r="E7" i="11"/>
  <c r="Q7" i="11" s="1"/>
  <c r="T7" i="11" s="1"/>
  <c r="A8" i="11"/>
  <c r="B8" i="11"/>
  <c r="S8" i="11" s="1"/>
  <c r="C8" i="11"/>
  <c r="D8" i="11"/>
  <c r="E8" i="11"/>
  <c r="Q8" i="11" s="1"/>
  <c r="T8" i="11" s="1"/>
  <c r="A9" i="11"/>
  <c r="B9" i="11"/>
  <c r="S9" i="11" s="1"/>
  <c r="C9" i="11"/>
  <c r="D9" i="11"/>
  <c r="E9" i="11"/>
  <c r="Q9" i="11" s="1"/>
  <c r="T9" i="11" s="1"/>
  <c r="A10" i="11"/>
  <c r="C10" i="11"/>
  <c r="D10" i="11"/>
  <c r="E10" i="11"/>
  <c r="A11" i="11"/>
  <c r="B11" i="11"/>
  <c r="S11" i="11" s="1"/>
  <c r="C11" i="11"/>
  <c r="D11" i="11"/>
  <c r="E11" i="11"/>
  <c r="A12" i="11"/>
  <c r="B12" i="11"/>
  <c r="S12" i="11" s="1"/>
  <c r="C12" i="11"/>
  <c r="D12" i="11"/>
  <c r="E12" i="11"/>
  <c r="Q12" i="11" s="1"/>
  <c r="T12" i="11" s="1"/>
  <c r="A13" i="11"/>
  <c r="B13" i="11"/>
  <c r="S13" i="11" s="1"/>
  <c r="C13" i="11"/>
  <c r="D13" i="11"/>
  <c r="E13" i="11"/>
  <c r="Q13" i="11" s="1"/>
  <c r="T13" i="11" s="1"/>
  <c r="E1" i="11"/>
  <c r="B1" i="11"/>
  <c r="C1" i="11"/>
  <c r="D1" i="11"/>
  <c r="A1" i="11"/>
  <c r="F10" i="9"/>
  <c r="F9" i="9"/>
  <c r="D10" i="9"/>
  <c r="D9" i="9"/>
  <c r="B10" i="9"/>
  <c r="B9" i="9"/>
  <c r="C7" i="9"/>
  <c r="D7" i="9"/>
  <c r="E7" i="9"/>
  <c r="F7" i="9"/>
  <c r="G7" i="9"/>
  <c r="B7" i="9"/>
  <c r="C4" i="9"/>
  <c r="D4" i="9"/>
  <c r="E4" i="9"/>
  <c r="F4" i="9"/>
  <c r="G4" i="9"/>
  <c r="B4" i="9"/>
  <c r="Q11" i="11" l="1"/>
  <c r="T11" i="11" s="1"/>
  <c r="Q3" i="11"/>
  <c r="Q4" i="11"/>
  <c r="T4" i="11" s="1"/>
  <c r="AP9" i="8"/>
  <c r="AO9" i="8"/>
  <c r="AN9" i="8"/>
  <c r="AM9" i="8"/>
  <c r="AL9" i="8"/>
  <c r="AK9" i="8"/>
  <c r="AP8" i="8"/>
  <c r="AO8" i="8"/>
  <c r="AN8" i="8"/>
  <c r="AM8" i="8"/>
  <c r="AL8" i="8"/>
  <c r="AK8" i="8"/>
  <c r="AP6" i="8"/>
  <c r="AO6" i="8"/>
  <c r="AN6" i="8"/>
  <c r="AM6" i="8"/>
  <c r="AL6" i="8"/>
  <c r="AK6" i="8"/>
  <c r="AP5" i="8"/>
  <c r="AO5" i="8"/>
  <c r="AN5" i="8"/>
  <c r="AM5" i="8"/>
  <c r="AL5" i="8"/>
  <c r="AK5" i="8"/>
  <c r="AL2" i="8"/>
  <c r="AM2" i="8"/>
  <c r="AN2" i="8"/>
  <c r="AO2" i="8"/>
  <c r="AP2" i="8"/>
  <c r="AL3" i="8"/>
  <c r="AM3" i="8"/>
  <c r="AN3" i="8"/>
  <c r="AO3" i="8"/>
  <c r="AP3" i="8"/>
  <c r="AK3" i="8"/>
  <c r="AK2" i="8"/>
  <c r="AE3" i="8"/>
  <c r="AF3" i="8"/>
  <c r="AG3" i="8"/>
  <c r="AH3" i="8"/>
  <c r="AI3" i="8"/>
  <c r="AJ3" i="8"/>
  <c r="AE4" i="8"/>
  <c r="AF4" i="8"/>
  <c r="AG4" i="8"/>
  <c r="AH4" i="8"/>
  <c r="AI4" i="8"/>
  <c r="AJ4" i="8"/>
  <c r="AE5" i="8"/>
  <c r="AF5" i="8"/>
  <c r="AG5" i="8"/>
  <c r="AH5" i="8"/>
  <c r="AI5" i="8"/>
  <c r="AJ5" i="8"/>
  <c r="AE6" i="8"/>
  <c r="AF6" i="8"/>
  <c r="AG6" i="8"/>
  <c r="AH6" i="8"/>
  <c r="AI6" i="8"/>
  <c r="AJ6" i="8"/>
  <c r="AE7" i="8"/>
  <c r="AF7" i="8"/>
  <c r="AG7" i="8"/>
  <c r="AH7" i="8"/>
  <c r="AI7" i="8"/>
  <c r="AJ7" i="8"/>
  <c r="AE8" i="8"/>
  <c r="AF8" i="8"/>
  <c r="AG8" i="8"/>
  <c r="AH8" i="8"/>
  <c r="AI8" i="8"/>
  <c r="AJ8" i="8"/>
  <c r="AE9" i="8"/>
  <c r="AF9" i="8"/>
  <c r="AG9" i="8"/>
  <c r="AH9" i="8"/>
  <c r="AI9" i="8"/>
  <c r="AJ9" i="8"/>
  <c r="AE10" i="8"/>
  <c r="AF10" i="8"/>
  <c r="AG10" i="8"/>
  <c r="AH10" i="8"/>
  <c r="AI10" i="8"/>
  <c r="AJ10" i="8"/>
  <c r="AE11" i="8"/>
  <c r="AF11" i="8"/>
  <c r="AG11" i="8"/>
  <c r="AH11" i="8"/>
  <c r="AI11" i="8"/>
  <c r="AJ11" i="8"/>
  <c r="AF2" i="8"/>
  <c r="AG2" i="8"/>
  <c r="AH2" i="8"/>
  <c r="AI2" i="8"/>
  <c r="AJ2" i="8"/>
  <c r="AE2" i="8"/>
  <c r="Y3" i="8"/>
  <c r="Z3" i="8"/>
  <c r="AA3" i="8"/>
  <c r="AB3" i="8"/>
  <c r="AC3" i="8"/>
  <c r="AD3" i="8"/>
  <c r="Y4" i="8"/>
  <c r="Z4" i="8"/>
  <c r="AA4" i="8"/>
  <c r="AB4" i="8"/>
  <c r="AC4" i="8"/>
  <c r="AD4" i="8"/>
  <c r="Y5" i="8"/>
  <c r="Z5" i="8"/>
  <c r="AA5" i="8"/>
  <c r="AB5" i="8"/>
  <c r="AC5" i="8"/>
  <c r="AD5" i="8"/>
  <c r="Y6" i="8"/>
  <c r="Z6" i="8"/>
  <c r="AA6" i="8"/>
  <c r="AB6" i="8"/>
  <c r="AC6" i="8"/>
  <c r="AD6" i="8"/>
  <c r="Y7" i="8"/>
  <c r="Z7" i="8"/>
  <c r="AA7" i="8"/>
  <c r="AB7" i="8"/>
  <c r="AC7" i="8"/>
  <c r="AD7" i="8"/>
  <c r="Y8" i="8"/>
  <c r="Z8" i="8"/>
  <c r="AA8" i="8"/>
  <c r="AB8" i="8"/>
  <c r="AC8" i="8"/>
  <c r="AD8" i="8"/>
  <c r="Y9" i="8"/>
  <c r="Z9" i="8"/>
  <c r="AA9" i="8"/>
  <c r="AB9" i="8"/>
  <c r="AC9" i="8"/>
  <c r="AD9" i="8"/>
  <c r="Y10" i="8"/>
  <c r="Z10" i="8"/>
  <c r="AA10" i="8"/>
  <c r="AB10" i="8"/>
  <c r="AC10" i="8"/>
  <c r="AD10" i="8"/>
  <c r="Y11" i="8"/>
  <c r="Z11" i="8"/>
  <c r="AA11" i="8"/>
  <c r="AB11" i="8"/>
  <c r="AC11" i="8"/>
  <c r="AD11" i="8"/>
  <c r="AA2" i="8"/>
  <c r="AB2" i="8"/>
  <c r="AC2" i="8"/>
  <c r="AD2" i="8"/>
  <c r="Z2" i="8"/>
  <c r="Y2" i="8"/>
  <c r="M3" i="8"/>
  <c r="N3" i="8"/>
  <c r="O3" i="8"/>
  <c r="P3" i="8"/>
  <c r="Q3" i="8"/>
  <c r="R3" i="8"/>
  <c r="S3" i="8"/>
  <c r="T3" i="8"/>
  <c r="U3" i="8"/>
  <c r="V3" i="8"/>
  <c r="W3" i="8"/>
  <c r="X3" i="8"/>
  <c r="M4" i="8"/>
  <c r="N4" i="8"/>
  <c r="O4" i="8"/>
  <c r="P4" i="8"/>
  <c r="Q4" i="8"/>
  <c r="R4" i="8"/>
  <c r="S4" i="8"/>
  <c r="T4" i="8"/>
  <c r="U4" i="8"/>
  <c r="V4" i="8"/>
  <c r="W4" i="8"/>
  <c r="X4" i="8"/>
  <c r="T2" i="8"/>
  <c r="U2" i="8"/>
  <c r="V2" i="8"/>
  <c r="W2" i="8"/>
  <c r="X2" i="8"/>
  <c r="S2" i="8"/>
  <c r="N2" i="8"/>
  <c r="O2" i="8"/>
  <c r="P2" i="8"/>
  <c r="Q2" i="8"/>
  <c r="R2" i="8"/>
  <c r="M2" i="8"/>
  <c r="I10" i="8"/>
  <c r="K10" i="8" s="1"/>
  <c r="I7" i="8"/>
  <c r="K7" i="8" s="1"/>
  <c r="I4" i="8"/>
  <c r="K4" i="8" s="1"/>
  <c r="I9" i="8"/>
  <c r="K9" i="8" s="1"/>
  <c r="I8" i="8"/>
  <c r="K8" i="8" s="1"/>
  <c r="I6" i="8"/>
  <c r="K6" i="8" s="1"/>
  <c r="I5" i="8"/>
  <c r="K5" i="8" s="1"/>
  <c r="I3" i="8"/>
  <c r="K3" i="8" s="1"/>
  <c r="I2" i="8"/>
  <c r="K2" i="8" s="1"/>
  <c r="I11" i="8"/>
  <c r="K11" i="8" s="1"/>
  <c r="AC31" i="3"/>
  <c r="AD31" i="3"/>
  <c r="AE31" i="3"/>
  <c r="AF31" i="3"/>
  <c r="AG31" i="3"/>
  <c r="AH31" i="3"/>
  <c r="AI31" i="3"/>
  <c r="AC32" i="3"/>
  <c r="AD32" i="3"/>
  <c r="AE32" i="3"/>
  <c r="AF32" i="3"/>
  <c r="AG32" i="3"/>
  <c r="AH32" i="3"/>
  <c r="AI32" i="3"/>
  <c r="AC33" i="3"/>
  <c r="AD33" i="3"/>
  <c r="AE33" i="3"/>
  <c r="AF33" i="3"/>
  <c r="AG33" i="3"/>
  <c r="AH33" i="3"/>
  <c r="AI33" i="3"/>
  <c r="AC34" i="3"/>
  <c r="AD34" i="3"/>
  <c r="AE34" i="3"/>
  <c r="AF34" i="3"/>
  <c r="AG34" i="3"/>
  <c r="AH34" i="3"/>
  <c r="AI34" i="3"/>
  <c r="AC35" i="3"/>
  <c r="AD35" i="3"/>
  <c r="AE35" i="3"/>
  <c r="AF35" i="3"/>
  <c r="AG35" i="3"/>
  <c r="AH35" i="3"/>
  <c r="AI35" i="3"/>
  <c r="AC36" i="3"/>
  <c r="AD36" i="3"/>
  <c r="AE36" i="3"/>
  <c r="AF36" i="3"/>
  <c r="AG36" i="3"/>
  <c r="AH36" i="3"/>
  <c r="AI36" i="3"/>
  <c r="AC37" i="3"/>
  <c r="AD37" i="3"/>
  <c r="AE37" i="3"/>
  <c r="AF37" i="3"/>
  <c r="AG37" i="3"/>
  <c r="AH37" i="3"/>
  <c r="AI37" i="3"/>
  <c r="AC38" i="3"/>
  <c r="AD38" i="3"/>
  <c r="AE38" i="3"/>
  <c r="AF38" i="3"/>
  <c r="AG38" i="3"/>
  <c r="AH38" i="3"/>
  <c r="AI38" i="3"/>
  <c r="AC39" i="3"/>
  <c r="AD39" i="3"/>
  <c r="AE39" i="3"/>
  <c r="AF39" i="3"/>
  <c r="AG39" i="3"/>
  <c r="AH39" i="3"/>
  <c r="AI39" i="3"/>
  <c r="AC40" i="3"/>
  <c r="AD40" i="3"/>
  <c r="AE40" i="3"/>
  <c r="AF40" i="3"/>
  <c r="AG40" i="3"/>
  <c r="AH40" i="3"/>
  <c r="AI40" i="3"/>
  <c r="AC41" i="3"/>
  <c r="AD41" i="3"/>
  <c r="AE41" i="3"/>
  <c r="AF41" i="3"/>
  <c r="AG41" i="3"/>
  <c r="AH41" i="3"/>
  <c r="AI41" i="3"/>
  <c r="AC42" i="3"/>
  <c r="AD42" i="3"/>
  <c r="AE42" i="3"/>
  <c r="AF42" i="3"/>
  <c r="AG42" i="3"/>
  <c r="AH42" i="3"/>
  <c r="AI42" i="3"/>
  <c r="AC43" i="3"/>
  <c r="AD43" i="3"/>
  <c r="AE43" i="3"/>
  <c r="AF43" i="3"/>
  <c r="AG43" i="3"/>
  <c r="AH43" i="3"/>
  <c r="AI43" i="3"/>
  <c r="AC44" i="3"/>
  <c r="AD44" i="3"/>
  <c r="AE44" i="3"/>
  <c r="AF44" i="3"/>
  <c r="AG44" i="3"/>
  <c r="AH44" i="3"/>
  <c r="AI44" i="3"/>
  <c r="AC45" i="3"/>
  <c r="AD45" i="3"/>
  <c r="AE45" i="3"/>
  <c r="AF45" i="3"/>
  <c r="AG45" i="3"/>
  <c r="AH45" i="3"/>
  <c r="AI45" i="3"/>
  <c r="AC46" i="3"/>
  <c r="AD46" i="3"/>
  <c r="AE46" i="3"/>
  <c r="AF46" i="3"/>
  <c r="AG46" i="3"/>
  <c r="AH46" i="3"/>
  <c r="AI46" i="3"/>
  <c r="AC47" i="3"/>
  <c r="AD47" i="3"/>
  <c r="AE47" i="3"/>
  <c r="AF47" i="3"/>
  <c r="AG47" i="3"/>
  <c r="AH47" i="3"/>
  <c r="AI47" i="3"/>
  <c r="AC48" i="3"/>
  <c r="AD48" i="3"/>
  <c r="AE48" i="3"/>
  <c r="AF48" i="3"/>
  <c r="AG48" i="3"/>
  <c r="AH48" i="3"/>
  <c r="AI48" i="3"/>
  <c r="AC49" i="3"/>
  <c r="AD49" i="3"/>
  <c r="AE49" i="3"/>
  <c r="AF49" i="3"/>
  <c r="AG49" i="3"/>
  <c r="AH49" i="3"/>
  <c r="AI49" i="3"/>
  <c r="AC50" i="3"/>
  <c r="AD50" i="3"/>
  <c r="AE50" i="3"/>
  <c r="AF50" i="3"/>
  <c r="AG50" i="3"/>
  <c r="AH50" i="3"/>
  <c r="AI50" i="3"/>
  <c r="AC51" i="3"/>
  <c r="AD51" i="3"/>
  <c r="AE51" i="3"/>
  <c r="AF51" i="3"/>
  <c r="AG51" i="3"/>
  <c r="AH51" i="3"/>
  <c r="AI51" i="3"/>
  <c r="AC52" i="3"/>
  <c r="AD52" i="3"/>
  <c r="AE52" i="3"/>
  <c r="AF52" i="3"/>
  <c r="AG52" i="3"/>
  <c r="AH52" i="3"/>
  <c r="AI52" i="3"/>
  <c r="AC53" i="3"/>
  <c r="AD53" i="3"/>
  <c r="AE53" i="3"/>
  <c r="AF53" i="3"/>
  <c r="AG53" i="3"/>
  <c r="AH53" i="3"/>
  <c r="AI53" i="3"/>
  <c r="AD30" i="3"/>
  <c r="AE30" i="3"/>
  <c r="AF30" i="3"/>
  <c r="AG30" i="3"/>
  <c r="AH30" i="3"/>
  <c r="AI30" i="3"/>
  <c r="AC30" i="3"/>
  <c r="A2" i="7" l="1"/>
  <c r="B2" i="7"/>
  <c r="C2" i="7"/>
  <c r="D2" i="7"/>
  <c r="E2" i="7"/>
  <c r="F2" i="7"/>
  <c r="G2" i="7"/>
  <c r="H2" i="7"/>
  <c r="I2" i="7"/>
  <c r="J2" i="7"/>
  <c r="K2" i="7"/>
  <c r="L2" i="7"/>
  <c r="M2" i="7"/>
  <c r="N2" i="7"/>
  <c r="O2" i="7"/>
  <c r="P2" i="7"/>
  <c r="A10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A6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A3" i="7"/>
  <c r="B3" i="7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A11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A7" i="7"/>
  <c r="B7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A4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A12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A8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A5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A13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A9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B1" i="7"/>
  <c r="C1" i="7"/>
  <c r="D1" i="7"/>
  <c r="E1" i="7"/>
  <c r="F1" i="7"/>
  <c r="G1" i="7"/>
  <c r="H1" i="7"/>
  <c r="I1" i="7"/>
  <c r="J1" i="7"/>
  <c r="K1" i="7"/>
  <c r="L1" i="7"/>
  <c r="M1" i="7"/>
  <c r="N1" i="7"/>
  <c r="O1" i="7"/>
  <c r="P1" i="7"/>
  <c r="A1" i="7"/>
  <c r="N9" i="6"/>
  <c r="N13" i="6"/>
  <c r="X13" i="6"/>
  <c r="AA13" i="6"/>
  <c r="Z13" i="6"/>
  <c r="Y13" i="6"/>
  <c r="W13" i="6"/>
  <c r="V13" i="6"/>
  <c r="U13" i="6"/>
  <c r="T13" i="6"/>
  <c r="S13" i="6"/>
  <c r="R13" i="6"/>
  <c r="Q13" i="6"/>
  <c r="P13" i="6"/>
  <c r="O13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AA9" i="6"/>
  <c r="Z9" i="6"/>
  <c r="Y9" i="6"/>
  <c r="X9" i="6"/>
  <c r="W9" i="6"/>
  <c r="V9" i="6"/>
  <c r="U9" i="6"/>
  <c r="T9" i="6"/>
  <c r="S9" i="6"/>
  <c r="R9" i="6"/>
  <c r="Q9" i="6"/>
  <c r="P9" i="6"/>
  <c r="O9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AA4" i="6"/>
  <c r="Z4" i="6"/>
  <c r="Y4" i="6"/>
  <c r="X4" i="6"/>
  <c r="W4" i="6"/>
  <c r="V4" i="6"/>
  <c r="U4" i="6"/>
  <c r="T4" i="6"/>
  <c r="S4" i="6"/>
  <c r="R4" i="6"/>
  <c r="Q4" i="6"/>
  <c r="P4" i="6"/>
  <c r="O4" i="6"/>
  <c r="N4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C2" i="6"/>
  <c r="D2" i="6"/>
  <c r="E2" i="6"/>
  <c r="F2" i="6"/>
  <c r="G2" i="6"/>
  <c r="H2" i="6"/>
  <c r="I2" i="6"/>
  <c r="C3" i="6"/>
  <c r="D3" i="6"/>
  <c r="E3" i="6"/>
  <c r="F3" i="6"/>
  <c r="G3" i="6"/>
  <c r="H3" i="6"/>
  <c r="I3" i="6"/>
  <c r="C4" i="6"/>
  <c r="D4" i="6"/>
  <c r="E4" i="6"/>
  <c r="F4" i="6"/>
  <c r="G4" i="6"/>
  <c r="H4" i="6"/>
  <c r="I4" i="6"/>
  <c r="C5" i="6"/>
  <c r="D5" i="6"/>
  <c r="E5" i="6"/>
  <c r="F5" i="6"/>
  <c r="G5" i="6"/>
  <c r="H5" i="6"/>
  <c r="I5" i="6"/>
  <c r="C6" i="6"/>
  <c r="D6" i="6"/>
  <c r="E6" i="6"/>
  <c r="F6" i="6"/>
  <c r="G6" i="6"/>
  <c r="H6" i="6"/>
  <c r="I6" i="6"/>
  <c r="C7" i="6"/>
  <c r="D7" i="6"/>
  <c r="E7" i="6"/>
  <c r="F7" i="6"/>
  <c r="G7" i="6"/>
  <c r="H7" i="6"/>
  <c r="I7" i="6"/>
  <c r="C8" i="6"/>
  <c r="D8" i="6"/>
  <c r="E8" i="6"/>
  <c r="F8" i="6"/>
  <c r="G8" i="6"/>
  <c r="H8" i="6"/>
  <c r="I8" i="6"/>
  <c r="C9" i="6"/>
  <c r="D9" i="6"/>
  <c r="E9" i="6"/>
  <c r="F9" i="6"/>
  <c r="G9" i="6"/>
  <c r="H9" i="6"/>
  <c r="I9" i="6"/>
  <c r="C10" i="6"/>
  <c r="D10" i="6"/>
  <c r="E10" i="6"/>
  <c r="F10" i="6"/>
  <c r="G10" i="6"/>
  <c r="H10" i="6"/>
  <c r="I10" i="6"/>
  <c r="C11" i="6"/>
  <c r="D11" i="6"/>
  <c r="E11" i="6"/>
  <c r="F11" i="6"/>
  <c r="G11" i="6"/>
  <c r="H11" i="6"/>
  <c r="I11" i="6"/>
  <c r="C12" i="6"/>
  <c r="D12" i="6"/>
  <c r="E12" i="6"/>
  <c r="F12" i="6"/>
  <c r="G12" i="6"/>
  <c r="H12" i="6"/>
  <c r="I12" i="6"/>
  <c r="C13" i="6"/>
  <c r="D13" i="6"/>
  <c r="E13" i="6"/>
  <c r="F13" i="6"/>
  <c r="G13" i="6"/>
  <c r="H13" i="6"/>
  <c r="I13" i="6"/>
  <c r="C14" i="6"/>
  <c r="D14" i="6"/>
  <c r="E14" i="6"/>
  <c r="F14" i="6"/>
  <c r="G14" i="6"/>
  <c r="H14" i="6"/>
  <c r="I14" i="6"/>
  <c r="C15" i="6"/>
  <c r="D15" i="6"/>
  <c r="E15" i="6"/>
  <c r="F15" i="6"/>
  <c r="G15" i="6"/>
  <c r="H15" i="6"/>
  <c r="I15" i="6"/>
  <c r="C16" i="6"/>
  <c r="D16" i="6"/>
  <c r="E16" i="6"/>
  <c r="F16" i="6"/>
  <c r="G16" i="6"/>
  <c r="H16" i="6"/>
  <c r="I16" i="6"/>
  <c r="C17" i="6"/>
  <c r="D17" i="6"/>
  <c r="E17" i="6"/>
  <c r="F17" i="6"/>
  <c r="G17" i="6"/>
  <c r="H17" i="6"/>
  <c r="I17" i="6"/>
  <c r="C18" i="6"/>
  <c r="D18" i="6"/>
  <c r="E18" i="6"/>
  <c r="F18" i="6"/>
  <c r="G18" i="6"/>
  <c r="H18" i="6"/>
  <c r="I18" i="6"/>
  <c r="C19" i="6"/>
  <c r="D19" i="6"/>
  <c r="E19" i="6"/>
  <c r="F19" i="6"/>
  <c r="G19" i="6"/>
  <c r="H19" i="6"/>
  <c r="I19" i="6"/>
  <c r="C20" i="6"/>
  <c r="D20" i="6"/>
  <c r="E20" i="6"/>
  <c r="F20" i="6"/>
  <c r="G20" i="6"/>
  <c r="H20" i="6"/>
  <c r="I20" i="6"/>
  <c r="C21" i="6"/>
  <c r="D21" i="6"/>
  <c r="E21" i="6"/>
  <c r="F21" i="6"/>
  <c r="G21" i="6"/>
  <c r="H21" i="6"/>
  <c r="I21" i="6"/>
  <c r="C22" i="6"/>
  <c r="D22" i="6"/>
  <c r="E22" i="6"/>
  <c r="F22" i="6"/>
  <c r="G22" i="6"/>
  <c r="H22" i="6"/>
  <c r="I22" i="6"/>
  <c r="C23" i="6"/>
  <c r="D23" i="6"/>
  <c r="E23" i="6"/>
  <c r="F23" i="6"/>
  <c r="G23" i="6"/>
  <c r="H23" i="6"/>
  <c r="I23" i="6"/>
  <c r="C24" i="6"/>
  <c r="D24" i="6"/>
  <c r="E24" i="6"/>
  <c r="F24" i="6"/>
  <c r="G24" i="6"/>
  <c r="H24" i="6"/>
  <c r="I24" i="6"/>
  <c r="C25" i="6"/>
  <c r="D25" i="6"/>
  <c r="E25" i="6"/>
  <c r="F25" i="6"/>
  <c r="G25" i="6"/>
  <c r="H25" i="6"/>
  <c r="I25" i="6"/>
  <c r="D1" i="6"/>
  <c r="E1" i="6"/>
  <c r="F1" i="6"/>
  <c r="G1" i="6"/>
  <c r="H1" i="6"/>
  <c r="I1" i="6"/>
  <c r="C1" i="6"/>
  <c r="A21" i="6"/>
  <c r="B21" i="6"/>
  <c r="A22" i="6"/>
  <c r="B22" i="6"/>
  <c r="A23" i="6"/>
  <c r="B23" i="6"/>
  <c r="A24" i="6"/>
  <c r="B24" i="6"/>
  <c r="A25" i="6"/>
  <c r="B25" i="6"/>
  <c r="A19" i="6"/>
  <c r="B19" i="6"/>
  <c r="A20" i="6"/>
  <c r="B20" i="6"/>
  <c r="A2" i="6"/>
  <c r="B2" i="6"/>
  <c r="A3" i="6"/>
  <c r="B3" i="6"/>
  <c r="A4" i="6"/>
  <c r="B4" i="6"/>
  <c r="A5" i="6"/>
  <c r="B5" i="6"/>
  <c r="A6" i="6"/>
  <c r="B6" i="6"/>
  <c r="A7" i="6"/>
  <c r="B7" i="6"/>
  <c r="A8" i="6"/>
  <c r="B8" i="6"/>
  <c r="A9" i="6"/>
  <c r="B9" i="6"/>
  <c r="A10" i="6"/>
  <c r="B10" i="6"/>
  <c r="A11" i="6"/>
  <c r="B11" i="6"/>
  <c r="A12" i="6"/>
  <c r="B12" i="6"/>
  <c r="A13" i="6"/>
  <c r="B13" i="6"/>
  <c r="A14" i="6"/>
  <c r="B14" i="6"/>
  <c r="A15" i="6"/>
  <c r="B15" i="6"/>
  <c r="A16" i="6"/>
  <c r="B16" i="6"/>
  <c r="A17" i="6"/>
  <c r="B17" i="6"/>
  <c r="A18" i="6"/>
  <c r="B18" i="6"/>
  <c r="B1" i="6"/>
  <c r="A1" i="6"/>
  <c r="AC25" i="3"/>
  <c r="AC3" i="3"/>
  <c r="AD3" i="3"/>
  <c r="AE3" i="3"/>
  <c r="AF3" i="3"/>
  <c r="AG3" i="3"/>
  <c r="AH3" i="3"/>
  <c r="AI3" i="3"/>
  <c r="AC4" i="3"/>
  <c r="AD4" i="3"/>
  <c r="AE4" i="3"/>
  <c r="AF4" i="3"/>
  <c r="AG4" i="3"/>
  <c r="AH4" i="3"/>
  <c r="AI4" i="3"/>
  <c r="AC5" i="3"/>
  <c r="AD5" i="3"/>
  <c r="AE5" i="3"/>
  <c r="AF5" i="3"/>
  <c r="AG5" i="3"/>
  <c r="AH5" i="3"/>
  <c r="AI5" i="3"/>
  <c r="AC6" i="3"/>
  <c r="AD6" i="3"/>
  <c r="AE6" i="3"/>
  <c r="AF6" i="3"/>
  <c r="AG6" i="3"/>
  <c r="AH6" i="3"/>
  <c r="AI6" i="3"/>
  <c r="AC7" i="3"/>
  <c r="AD7" i="3"/>
  <c r="AE7" i="3"/>
  <c r="AF7" i="3"/>
  <c r="AG7" i="3"/>
  <c r="AH7" i="3"/>
  <c r="AI7" i="3"/>
  <c r="AC8" i="3"/>
  <c r="AD8" i="3"/>
  <c r="AE8" i="3"/>
  <c r="AF8" i="3"/>
  <c r="AG8" i="3"/>
  <c r="AH8" i="3"/>
  <c r="AI8" i="3"/>
  <c r="AC9" i="3"/>
  <c r="AD9" i="3"/>
  <c r="AE9" i="3"/>
  <c r="AF9" i="3"/>
  <c r="AG9" i="3"/>
  <c r="AH9" i="3"/>
  <c r="AI9" i="3"/>
  <c r="AC10" i="3"/>
  <c r="AD10" i="3"/>
  <c r="AE10" i="3"/>
  <c r="AF10" i="3"/>
  <c r="AG10" i="3"/>
  <c r="AH10" i="3"/>
  <c r="AI10" i="3"/>
  <c r="AC11" i="3"/>
  <c r="AD11" i="3"/>
  <c r="AE11" i="3"/>
  <c r="AF11" i="3"/>
  <c r="AG11" i="3"/>
  <c r="AH11" i="3"/>
  <c r="AI11" i="3"/>
  <c r="AC12" i="3"/>
  <c r="AD12" i="3"/>
  <c r="AE12" i="3"/>
  <c r="AF12" i="3"/>
  <c r="AG12" i="3"/>
  <c r="AH12" i="3"/>
  <c r="AI12" i="3"/>
  <c r="AC13" i="3"/>
  <c r="AD13" i="3"/>
  <c r="AE13" i="3"/>
  <c r="AF13" i="3"/>
  <c r="AG13" i="3"/>
  <c r="AH13" i="3"/>
  <c r="AI13" i="3"/>
  <c r="AC14" i="3"/>
  <c r="AD14" i="3"/>
  <c r="AE14" i="3"/>
  <c r="AF14" i="3"/>
  <c r="AG14" i="3"/>
  <c r="AH14" i="3"/>
  <c r="AI14" i="3"/>
  <c r="AC15" i="3"/>
  <c r="AD15" i="3"/>
  <c r="AE15" i="3"/>
  <c r="AF15" i="3"/>
  <c r="AG15" i="3"/>
  <c r="AH15" i="3"/>
  <c r="AI15" i="3"/>
  <c r="AC16" i="3"/>
  <c r="AD16" i="3"/>
  <c r="AE16" i="3"/>
  <c r="AF16" i="3"/>
  <c r="AG16" i="3"/>
  <c r="AH16" i="3"/>
  <c r="AI16" i="3"/>
  <c r="AC17" i="3"/>
  <c r="AD17" i="3"/>
  <c r="AE17" i="3"/>
  <c r="AF17" i="3"/>
  <c r="AG17" i="3"/>
  <c r="AH17" i="3"/>
  <c r="AI17" i="3"/>
  <c r="AC18" i="3"/>
  <c r="AD18" i="3"/>
  <c r="AE18" i="3"/>
  <c r="AF18" i="3"/>
  <c r="AG18" i="3"/>
  <c r="AH18" i="3"/>
  <c r="AI18" i="3"/>
  <c r="AC19" i="3"/>
  <c r="AD19" i="3"/>
  <c r="AE19" i="3"/>
  <c r="AF19" i="3"/>
  <c r="AG19" i="3"/>
  <c r="AH19" i="3"/>
  <c r="AI19" i="3"/>
  <c r="AC20" i="3"/>
  <c r="AD20" i="3"/>
  <c r="AE20" i="3"/>
  <c r="AF20" i="3"/>
  <c r="AG20" i="3"/>
  <c r="AH20" i="3"/>
  <c r="AI20" i="3"/>
  <c r="AC21" i="3"/>
  <c r="AD21" i="3"/>
  <c r="AE21" i="3"/>
  <c r="AF21" i="3"/>
  <c r="AG21" i="3"/>
  <c r="AH21" i="3"/>
  <c r="AI21" i="3"/>
  <c r="AC22" i="3"/>
  <c r="AD22" i="3"/>
  <c r="AE22" i="3"/>
  <c r="AF22" i="3"/>
  <c r="AG22" i="3"/>
  <c r="AH22" i="3"/>
  <c r="AI22" i="3"/>
  <c r="AC23" i="3"/>
  <c r="AD23" i="3"/>
  <c r="AE23" i="3"/>
  <c r="AF23" i="3"/>
  <c r="AG23" i="3"/>
  <c r="AH23" i="3"/>
  <c r="AI23" i="3"/>
  <c r="AC24" i="3"/>
  <c r="AD24" i="3"/>
  <c r="AE24" i="3"/>
  <c r="AF24" i="3"/>
  <c r="AG24" i="3"/>
  <c r="AH24" i="3"/>
  <c r="AI24" i="3"/>
  <c r="AD25" i="3"/>
  <c r="AE25" i="3"/>
  <c r="AF25" i="3"/>
  <c r="AG25" i="3"/>
  <c r="AH25" i="3"/>
  <c r="AI25" i="3"/>
  <c r="AD2" i="3"/>
  <c r="AE2" i="3"/>
  <c r="AF2" i="3"/>
  <c r="AG2" i="3"/>
  <c r="AH2" i="3"/>
  <c r="AI2" i="3"/>
  <c r="AC2" i="3"/>
  <c r="AA5" i="4"/>
  <c r="T5" i="4"/>
  <c r="AA36" i="4"/>
  <c r="T36" i="4"/>
  <c r="V36" i="4"/>
  <c r="W36" i="4"/>
  <c r="X36" i="4"/>
  <c r="Y36" i="4"/>
  <c r="Z36" i="4"/>
  <c r="U36" i="4"/>
  <c r="O36" i="4"/>
  <c r="P36" i="4"/>
  <c r="Q36" i="4"/>
  <c r="R36" i="4"/>
  <c r="S36" i="4"/>
  <c r="N36" i="4"/>
  <c r="V14" i="4"/>
  <c r="W14" i="4"/>
  <c r="X14" i="4"/>
  <c r="Y14" i="4"/>
  <c r="Z14" i="4"/>
  <c r="AA14" i="4"/>
  <c r="U14" i="4"/>
  <c r="O14" i="4"/>
  <c r="P14" i="4"/>
  <c r="Q14" i="4"/>
  <c r="R14" i="4"/>
  <c r="S14" i="4"/>
  <c r="T14" i="4"/>
  <c r="N14" i="4"/>
  <c r="V5" i="4"/>
  <c r="W5" i="4"/>
  <c r="X5" i="4"/>
  <c r="Y5" i="4"/>
  <c r="Z5" i="4"/>
  <c r="U5" i="4"/>
  <c r="O5" i="4"/>
  <c r="P5" i="4"/>
  <c r="Q5" i="4"/>
  <c r="R5" i="4"/>
  <c r="S5" i="4"/>
  <c r="N5" i="4"/>
  <c r="AC71" i="1"/>
  <c r="AD71" i="1"/>
  <c r="AE71" i="1"/>
  <c r="AF71" i="1"/>
  <c r="AG71" i="1"/>
  <c r="AH71" i="1"/>
  <c r="AB71" i="1"/>
  <c r="AC27" i="1"/>
  <c r="AD27" i="1"/>
  <c r="AE27" i="1"/>
  <c r="AF27" i="1"/>
  <c r="AG27" i="1"/>
  <c r="AH27" i="1"/>
  <c r="AB27" i="1"/>
  <c r="AC9" i="1"/>
  <c r="AD9" i="1"/>
  <c r="AE9" i="1"/>
  <c r="AF9" i="1"/>
  <c r="AG9" i="1"/>
  <c r="AH9" i="1"/>
  <c r="AB9" i="1"/>
  <c r="AB2" i="1"/>
  <c r="AI18" i="2"/>
  <c r="AC3" i="2"/>
  <c r="AD3" i="2"/>
  <c r="AE3" i="2"/>
  <c r="AF3" i="2"/>
  <c r="AG3" i="2"/>
  <c r="AH3" i="2"/>
  <c r="AI3" i="2"/>
  <c r="AC4" i="2"/>
  <c r="AD4" i="2"/>
  <c r="AE4" i="2"/>
  <c r="AF4" i="2"/>
  <c r="AG4" i="2"/>
  <c r="AH4" i="2"/>
  <c r="AI4" i="2"/>
  <c r="AC5" i="2"/>
  <c r="AD5" i="2"/>
  <c r="AE5" i="2"/>
  <c r="AF5" i="2"/>
  <c r="AG5" i="2"/>
  <c r="AH5" i="2"/>
  <c r="AI5" i="2"/>
  <c r="AC6" i="2"/>
  <c r="AD6" i="2"/>
  <c r="AE6" i="2"/>
  <c r="AF6" i="2"/>
  <c r="AG6" i="2"/>
  <c r="AH6" i="2"/>
  <c r="AI6" i="2"/>
  <c r="AC7" i="2"/>
  <c r="AD7" i="2"/>
  <c r="AE7" i="2"/>
  <c r="AF7" i="2"/>
  <c r="AG7" i="2"/>
  <c r="AH7" i="2"/>
  <c r="AI7" i="2"/>
  <c r="AC8" i="2"/>
  <c r="AD8" i="2"/>
  <c r="AE8" i="2"/>
  <c r="AF8" i="2"/>
  <c r="AG8" i="2"/>
  <c r="AH8" i="2"/>
  <c r="AI8" i="2"/>
  <c r="AC9" i="2"/>
  <c r="AD9" i="2"/>
  <c r="AE9" i="2"/>
  <c r="AF9" i="2"/>
  <c r="AG9" i="2"/>
  <c r="AH9" i="2"/>
  <c r="AI9" i="2"/>
  <c r="AC10" i="2"/>
  <c r="AD10" i="2"/>
  <c r="AE10" i="2"/>
  <c r="AF10" i="2"/>
  <c r="AG10" i="2"/>
  <c r="AH10" i="2"/>
  <c r="AI10" i="2"/>
  <c r="AC11" i="2"/>
  <c r="AD11" i="2"/>
  <c r="AE11" i="2"/>
  <c r="AF11" i="2"/>
  <c r="AG11" i="2"/>
  <c r="AH11" i="2"/>
  <c r="AI11" i="2"/>
  <c r="AC12" i="2"/>
  <c r="AD12" i="2"/>
  <c r="AE12" i="2"/>
  <c r="AF12" i="2"/>
  <c r="AG12" i="2"/>
  <c r="AH12" i="2"/>
  <c r="AI12" i="2"/>
  <c r="AC13" i="2"/>
  <c r="AD13" i="2"/>
  <c r="AE13" i="2"/>
  <c r="AF13" i="2"/>
  <c r="AG13" i="2"/>
  <c r="AH13" i="2"/>
  <c r="AI13" i="2"/>
  <c r="AC14" i="2"/>
  <c r="AD14" i="2"/>
  <c r="AE14" i="2"/>
  <c r="AF14" i="2"/>
  <c r="AG14" i="2"/>
  <c r="AH14" i="2"/>
  <c r="AI14" i="2"/>
  <c r="AC15" i="2"/>
  <c r="AD15" i="2"/>
  <c r="AE15" i="2"/>
  <c r="AF15" i="2"/>
  <c r="AG15" i="2"/>
  <c r="AH15" i="2"/>
  <c r="AI15" i="2"/>
  <c r="AC16" i="2"/>
  <c r="AD16" i="2"/>
  <c r="AE16" i="2"/>
  <c r="AF16" i="2"/>
  <c r="AG16" i="2"/>
  <c r="AH16" i="2"/>
  <c r="AI16" i="2"/>
  <c r="AC17" i="2"/>
  <c r="AD17" i="2"/>
  <c r="AE17" i="2"/>
  <c r="AF17" i="2"/>
  <c r="AG17" i="2"/>
  <c r="AH17" i="2"/>
  <c r="AI17" i="2"/>
  <c r="AC18" i="2"/>
  <c r="AD18" i="2"/>
  <c r="AE18" i="2"/>
  <c r="AF18" i="2"/>
  <c r="AG18" i="2"/>
  <c r="AH18" i="2"/>
  <c r="AE2" i="2"/>
  <c r="AF2" i="2"/>
  <c r="AG2" i="2"/>
  <c r="AH2" i="2"/>
  <c r="AI2" i="2"/>
  <c r="AD2" i="2"/>
  <c r="AC2" i="2"/>
  <c r="V2" i="2"/>
  <c r="AC14" i="1"/>
  <c r="AB3" i="1"/>
  <c r="AC3" i="1"/>
  <c r="AD3" i="1"/>
  <c r="AE3" i="1"/>
  <c r="AF3" i="1"/>
  <c r="AG3" i="1"/>
  <c r="AH3" i="1"/>
  <c r="AB4" i="1"/>
  <c r="AC4" i="1"/>
  <c r="AD4" i="1"/>
  <c r="AE4" i="1"/>
  <c r="AF4" i="1"/>
  <c r="AG4" i="1"/>
  <c r="AH4" i="1"/>
  <c r="AB5" i="1"/>
  <c r="AC5" i="1"/>
  <c r="AD5" i="1"/>
  <c r="AE5" i="1"/>
  <c r="AF5" i="1"/>
  <c r="AG5" i="1"/>
  <c r="AH5" i="1"/>
  <c r="AB6" i="1"/>
  <c r="AC6" i="1"/>
  <c r="AD6" i="1"/>
  <c r="AE6" i="1"/>
  <c r="AF6" i="1"/>
  <c r="AG6" i="1"/>
  <c r="AH6" i="1"/>
  <c r="AB7" i="1"/>
  <c r="AC7" i="1"/>
  <c r="AD7" i="1"/>
  <c r="AE7" i="1"/>
  <c r="AF7" i="1"/>
  <c r="AG7" i="1"/>
  <c r="AH7" i="1"/>
  <c r="AB8" i="1"/>
  <c r="AC8" i="1"/>
  <c r="AD8" i="1"/>
  <c r="AE8" i="1"/>
  <c r="AF8" i="1"/>
  <c r="AG8" i="1"/>
  <c r="AH8" i="1"/>
  <c r="AB10" i="1"/>
  <c r="AC10" i="1"/>
  <c r="AD10" i="1"/>
  <c r="AE10" i="1"/>
  <c r="AF10" i="1"/>
  <c r="AG10" i="1"/>
  <c r="AH10" i="1"/>
  <c r="AB11" i="1"/>
  <c r="AC11" i="1"/>
  <c r="AD11" i="1"/>
  <c r="AE11" i="1"/>
  <c r="AF11" i="1"/>
  <c r="AG11" i="1"/>
  <c r="AH11" i="1"/>
  <c r="AB12" i="1"/>
  <c r="AC12" i="1"/>
  <c r="AD12" i="1"/>
  <c r="AE12" i="1"/>
  <c r="AF12" i="1"/>
  <c r="AG12" i="1"/>
  <c r="AH12" i="1"/>
  <c r="AB13" i="1"/>
  <c r="AC13" i="1"/>
  <c r="AD13" i="1"/>
  <c r="AE13" i="1"/>
  <c r="AF13" i="1"/>
  <c r="AG13" i="1"/>
  <c r="AH13" i="1"/>
  <c r="AB14" i="1"/>
  <c r="AD14" i="1"/>
  <c r="AE14" i="1"/>
  <c r="AF14" i="1"/>
  <c r="AG14" i="1"/>
  <c r="AH14" i="1"/>
  <c r="AB15" i="1"/>
  <c r="AC15" i="1"/>
  <c r="AD15" i="1"/>
  <c r="AE15" i="1"/>
  <c r="AF15" i="1"/>
  <c r="AG15" i="1"/>
  <c r="AH15" i="1"/>
  <c r="AB16" i="1"/>
  <c r="AC16" i="1"/>
  <c r="AD16" i="1"/>
  <c r="AE16" i="1"/>
  <c r="AF16" i="1"/>
  <c r="AG16" i="1"/>
  <c r="AH16" i="1"/>
  <c r="AB17" i="1"/>
  <c r="AC17" i="1"/>
  <c r="AD17" i="1"/>
  <c r="AE17" i="1"/>
  <c r="AF17" i="1"/>
  <c r="AG17" i="1"/>
  <c r="AH17" i="1"/>
  <c r="AB18" i="1"/>
  <c r="AC18" i="1"/>
  <c r="AD18" i="1"/>
  <c r="AE18" i="1"/>
  <c r="AF18" i="1"/>
  <c r="AG18" i="1"/>
  <c r="AH18" i="1"/>
  <c r="AB19" i="1"/>
  <c r="AC19" i="1"/>
  <c r="AD19" i="1"/>
  <c r="AE19" i="1"/>
  <c r="AF19" i="1"/>
  <c r="AG19" i="1"/>
  <c r="AH19" i="1"/>
  <c r="AB20" i="1"/>
  <c r="AC20" i="1"/>
  <c r="AD20" i="1"/>
  <c r="AE20" i="1"/>
  <c r="AF20" i="1"/>
  <c r="AG20" i="1"/>
  <c r="AH20" i="1"/>
  <c r="AB21" i="1"/>
  <c r="AC21" i="1"/>
  <c r="AD21" i="1"/>
  <c r="AE21" i="1"/>
  <c r="AF21" i="1"/>
  <c r="AG21" i="1"/>
  <c r="AH21" i="1"/>
  <c r="AB22" i="1"/>
  <c r="AC22" i="1"/>
  <c r="AD22" i="1"/>
  <c r="AE22" i="1"/>
  <c r="AF22" i="1"/>
  <c r="AG22" i="1"/>
  <c r="AH22" i="1"/>
  <c r="AB23" i="1"/>
  <c r="AC23" i="1"/>
  <c r="AD23" i="1"/>
  <c r="AE23" i="1"/>
  <c r="AF23" i="1"/>
  <c r="AG23" i="1"/>
  <c r="AH23" i="1"/>
  <c r="AB24" i="1"/>
  <c r="AC24" i="1"/>
  <c r="AD24" i="1"/>
  <c r="AE24" i="1"/>
  <c r="AF24" i="1"/>
  <c r="AG24" i="1"/>
  <c r="AH24" i="1"/>
  <c r="AB25" i="1"/>
  <c r="AC25" i="1"/>
  <c r="AD25" i="1"/>
  <c r="AE25" i="1"/>
  <c r="AF25" i="1"/>
  <c r="AG25" i="1"/>
  <c r="AH25" i="1"/>
  <c r="AB26" i="1"/>
  <c r="AC26" i="1"/>
  <c r="AD26" i="1"/>
  <c r="AE26" i="1"/>
  <c r="AF26" i="1"/>
  <c r="AG26" i="1"/>
  <c r="AH26" i="1"/>
  <c r="AB28" i="1"/>
  <c r="AC28" i="1"/>
  <c r="AD28" i="1"/>
  <c r="AE28" i="1"/>
  <c r="AF28" i="1"/>
  <c r="AG28" i="1"/>
  <c r="AH28" i="1"/>
  <c r="AB29" i="1"/>
  <c r="AC29" i="1"/>
  <c r="AD29" i="1"/>
  <c r="AE29" i="1"/>
  <c r="AF29" i="1"/>
  <c r="AG29" i="1"/>
  <c r="AH29" i="1"/>
  <c r="AB30" i="1"/>
  <c r="AC30" i="1"/>
  <c r="AD30" i="1"/>
  <c r="AE30" i="1"/>
  <c r="AF30" i="1"/>
  <c r="AG30" i="1"/>
  <c r="AH30" i="1"/>
  <c r="AB31" i="1"/>
  <c r="AC31" i="1"/>
  <c r="AD31" i="1"/>
  <c r="AE31" i="1"/>
  <c r="AF31" i="1"/>
  <c r="AG31" i="1"/>
  <c r="AH31" i="1"/>
  <c r="AB32" i="1"/>
  <c r="AC32" i="1"/>
  <c r="AD32" i="1"/>
  <c r="AE32" i="1"/>
  <c r="AF32" i="1"/>
  <c r="AG32" i="1"/>
  <c r="AH32" i="1"/>
  <c r="AB33" i="1"/>
  <c r="AC33" i="1"/>
  <c r="AD33" i="1"/>
  <c r="AE33" i="1"/>
  <c r="AF33" i="1"/>
  <c r="AG33" i="1"/>
  <c r="AH33" i="1"/>
  <c r="AB34" i="1"/>
  <c r="AC34" i="1"/>
  <c r="AD34" i="1"/>
  <c r="AE34" i="1"/>
  <c r="AF34" i="1"/>
  <c r="AG34" i="1"/>
  <c r="AH34" i="1"/>
  <c r="AB35" i="1"/>
  <c r="AC35" i="1"/>
  <c r="AD35" i="1"/>
  <c r="AE35" i="1"/>
  <c r="AF35" i="1"/>
  <c r="AG35" i="1"/>
  <c r="AH35" i="1"/>
  <c r="AB36" i="1"/>
  <c r="AC36" i="1"/>
  <c r="AD36" i="1"/>
  <c r="AE36" i="1"/>
  <c r="AF36" i="1"/>
  <c r="AG36" i="1"/>
  <c r="AH36" i="1"/>
  <c r="AB37" i="1"/>
  <c r="AC37" i="1"/>
  <c r="AD37" i="1"/>
  <c r="AE37" i="1"/>
  <c r="AF37" i="1"/>
  <c r="AG37" i="1"/>
  <c r="AH37" i="1"/>
  <c r="AB38" i="1"/>
  <c r="AC38" i="1"/>
  <c r="AD38" i="1"/>
  <c r="AE38" i="1"/>
  <c r="AF38" i="1"/>
  <c r="AG38" i="1"/>
  <c r="AH38" i="1"/>
  <c r="AB39" i="1"/>
  <c r="AC39" i="1"/>
  <c r="AD39" i="1"/>
  <c r="AE39" i="1"/>
  <c r="AF39" i="1"/>
  <c r="AG39" i="1"/>
  <c r="AH39" i="1"/>
  <c r="AB40" i="1"/>
  <c r="AC40" i="1"/>
  <c r="AD40" i="1"/>
  <c r="AE40" i="1"/>
  <c r="AF40" i="1"/>
  <c r="AG40" i="1"/>
  <c r="AH40" i="1"/>
  <c r="AB41" i="1"/>
  <c r="AC41" i="1"/>
  <c r="AD41" i="1"/>
  <c r="AE41" i="1"/>
  <c r="AF41" i="1"/>
  <c r="AG41" i="1"/>
  <c r="AH41" i="1"/>
  <c r="AB42" i="1"/>
  <c r="AC42" i="1"/>
  <c r="AD42" i="1"/>
  <c r="AE42" i="1"/>
  <c r="AF42" i="1"/>
  <c r="AG42" i="1"/>
  <c r="AH42" i="1"/>
  <c r="AB43" i="1"/>
  <c r="AC43" i="1"/>
  <c r="AD43" i="1"/>
  <c r="AE43" i="1"/>
  <c r="AF43" i="1"/>
  <c r="AG43" i="1"/>
  <c r="AH43" i="1"/>
  <c r="AB44" i="1"/>
  <c r="AC44" i="1"/>
  <c r="AD44" i="1"/>
  <c r="AE44" i="1"/>
  <c r="AF44" i="1"/>
  <c r="AG44" i="1"/>
  <c r="AH44" i="1"/>
  <c r="AB45" i="1"/>
  <c r="AC45" i="1"/>
  <c r="AD45" i="1"/>
  <c r="AE45" i="1"/>
  <c r="AF45" i="1"/>
  <c r="AG45" i="1"/>
  <c r="AH45" i="1"/>
  <c r="AB46" i="1"/>
  <c r="AC46" i="1"/>
  <c r="AD46" i="1"/>
  <c r="AE46" i="1"/>
  <c r="AF46" i="1"/>
  <c r="AG46" i="1"/>
  <c r="AH46" i="1"/>
  <c r="AB47" i="1"/>
  <c r="AC47" i="1"/>
  <c r="AD47" i="1"/>
  <c r="AE47" i="1"/>
  <c r="AF47" i="1"/>
  <c r="AG47" i="1"/>
  <c r="AH47" i="1"/>
  <c r="AB48" i="1"/>
  <c r="AC48" i="1"/>
  <c r="AD48" i="1"/>
  <c r="AE48" i="1"/>
  <c r="AF48" i="1"/>
  <c r="AG48" i="1"/>
  <c r="AH48" i="1"/>
  <c r="AB49" i="1"/>
  <c r="AC49" i="1"/>
  <c r="AD49" i="1"/>
  <c r="AE49" i="1"/>
  <c r="AF49" i="1"/>
  <c r="AG49" i="1"/>
  <c r="AH49" i="1"/>
  <c r="AB50" i="1"/>
  <c r="AC50" i="1"/>
  <c r="AD50" i="1"/>
  <c r="AE50" i="1"/>
  <c r="AF50" i="1"/>
  <c r="AG50" i="1"/>
  <c r="AH50" i="1"/>
  <c r="AB51" i="1"/>
  <c r="AC51" i="1"/>
  <c r="AD51" i="1"/>
  <c r="AE51" i="1"/>
  <c r="AF51" i="1"/>
  <c r="AG51" i="1"/>
  <c r="AH51" i="1"/>
  <c r="AB52" i="1"/>
  <c r="AC52" i="1"/>
  <c r="AD52" i="1"/>
  <c r="AE52" i="1"/>
  <c r="AF52" i="1"/>
  <c r="AG52" i="1"/>
  <c r="AH52" i="1"/>
  <c r="AB53" i="1"/>
  <c r="AC53" i="1"/>
  <c r="AD53" i="1"/>
  <c r="AE53" i="1"/>
  <c r="AF53" i="1"/>
  <c r="AG53" i="1"/>
  <c r="AH53" i="1"/>
  <c r="AB54" i="1"/>
  <c r="AC54" i="1"/>
  <c r="AD54" i="1"/>
  <c r="AE54" i="1"/>
  <c r="AF54" i="1"/>
  <c r="AG54" i="1"/>
  <c r="AH54" i="1"/>
  <c r="AB55" i="1"/>
  <c r="AC55" i="1"/>
  <c r="AD55" i="1"/>
  <c r="AE55" i="1"/>
  <c r="AF55" i="1"/>
  <c r="AG55" i="1"/>
  <c r="AH55" i="1"/>
  <c r="AB56" i="1"/>
  <c r="AC56" i="1"/>
  <c r="AD56" i="1"/>
  <c r="AE56" i="1"/>
  <c r="AF56" i="1"/>
  <c r="AG56" i="1"/>
  <c r="AH56" i="1"/>
  <c r="AB57" i="1"/>
  <c r="AC57" i="1"/>
  <c r="AD57" i="1"/>
  <c r="AE57" i="1"/>
  <c r="AF57" i="1"/>
  <c r="AG57" i="1"/>
  <c r="AH57" i="1"/>
  <c r="AB58" i="1"/>
  <c r="AC58" i="1"/>
  <c r="AD58" i="1"/>
  <c r="AE58" i="1"/>
  <c r="AF58" i="1"/>
  <c r="AG58" i="1"/>
  <c r="AH58" i="1"/>
  <c r="AB59" i="1"/>
  <c r="AC59" i="1"/>
  <c r="AD59" i="1"/>
  <c r="AE59" i="1"/>
  <c r="AF59" i="1"/>
  <c r="AG59" i="1"/>
  <c r="AH59" i="1"/>
  <c r="AB60" i="1"/>
  <c r="AC60" i="1"/>
  <c r="AD60" i="1"/>
  <c r="AE60" i="1"/>
  <c r="AF60" i="1"/>
  <c r="AG60" i="1"/>
  <c r="AH60" i="1"/>
  <c r="AB61" i="1"/>
  <c r="AC61" i="1"/>
  <c r="AD61" i="1"/>
  <c r="AE61" i="1"/>
  <c r="AF61" i="1"/>
  <c r="AG61" i="1"/>
  <c r="AH61" i="1"/>
  <c r="AB62" i="1"/>
  <c r="AC62" i="1"/>
  <c r="AD62" i="1"/>
  <c r="AE62" i="1"/>
  <c r="AF62" i="1"/>
  <c r="AG62" i="1"/>
  <c r="AH62" i="1"/>
  <c r="AB63" i="1"/>
  <c r="AC63" i="1"/>
  <c r="AD63" i="1"/>
  <c r="AE63" i="1"/>
  <c r="AF63" i="1"/>
  <c r="AG63" i="1"/>
  <c r="AH63" i="1"/>
  <c r="AB64" i="1"/>
  <c r="AC64" i="1"/>
  <c r="AD64" i="1"/>
  <c r="AE64" i="1"/>
  <c r="AF64" i="1"/>
  <c r="AG64" i="1"/>
  <c r="AH64" i="1"/>
  <c r="AB65" i="1"/>
  <c r="AC65" i="1"/>
  <c r="AD65" i="1"/>
  <c r="AE65" i="1"/>
  <c r="AF65" i="1"/>
  <c r="AG65" i="1"/>
  <c r="AH65" i="1"/>
  <c r="AB66" i="1"/>
  <c r="AC66" i="1"/>
  <c r="AD66" i="1"/>
  <c r="AE66" i="1"/>
  <c r="AF66" i="1"/>
  <c r="AG66" i="1"/>
  <c r="AH66" i="1"/>
  <c r="AB67" i="1"/>
  <c r="AC67" i="1"/>
  <c r="AD67" i="1"/>
  <c r="AE67" i="1"/>
  <c r="AF67" i="1"/>
  <c r="AG67" i="1"/>
  <c r="AH67" i="1"/>
  <c r="AB68" i="1"/>
  <c r="AC68" i="1"/>
  <c r="AD68" i="1"/>
  <c r="AE68" i="1"/>
  <c r="AF68" i="1"/>
  <c r="AG68" i="1"/>
  <c r="AH68" i="1"/>
  <c r="AB69" i="1"/>
  <c r="AC69" i="1"/>
  <c r="AD69" i="1"/>
  <c r="AE69" i="1"/>
  <c r="AF69" i="1"/>
  <c r="AG69" i="1"/>
  <c r="AH69" i="1"/>
  <c r="AB70" i="1"/>
  <c r="AC70" i="1"/>
  <c r="AD70" i="1"/>
  <c r="AE70" i="1"/>
  <c r="AF70" i="1"/>
  <c r="AG70" i="1"/>
  <c r="AH70" i="1"/>
  <c r="AB72" i="1"/>
  <c r="AC72" i="1"/>
  <c r="AD72" i="1"/>
  <c r="AE72" i="1"/>
  <c r="AF72" i="1"/>
  <c r="AG72" i="1"/>
  <c r="AH72" i="1"/>
  <c r="AB73" i="1"/>
  <c r="AC73" i="1"/>
  <c r="AD73" i="1"/>
  <c r="AE73" i="1"/>
  <c r="AF73" i="1"/>
  <c r="AG73" i="1"/>
  <c r="AH73" i="1"/>
  <c r="AD2" i="1"/>
  <c r="AE2" i="1"/>
  <c r="AF2" i="1"/>
  <c r="AG2" i="1"/>
  <c r="AH2" i="1"/>
  <c r="AC2" i="1"/>
  <c r="J3" i="5" l="1"/>
  <c r="K3" i="5"/>
  <c r="L3" i="5"/>
  <c r="M3" i="5"/>
  <c r="N3" i="5"/>
  <c r="O3" i="5"/>
  <c r="P3" i="5"/>
  <c r="J6" i="5"/>
  <c r="K6" i="5"/>
  <c r="L6" i="5"/>
  <c r="M6" i="5"/>
  <c r="N6" i="5"/>
  <c r="O6" i="5"/>
  <c r="P6" i="5"/>
  <c r="J37" i="5"/>
  <c r="K37" i="5"/>
  <c r="L37" i="5"/>
  <c r="M37" i="5"/>
  <c r="N37" i="5"/>
  <c r="O37" i="5"/>
  <c r="P37" i="5"/>
  <c r="A35" i="5"/>
  <c r="A23" i="5"/>
  <c r="A12" i="5"/>
  <c r="A36" i="5"/>
  <c r="A24" i="5"/>
  <c r="A13" i="5"/>
  <c r="A37" i="5"/>
  <c r="A25" i="5"/>
  <c r="B2" i="5"/>
  <c r="B26" i="5"/>
  <c r="B14" i="5"/>
  <c r="B3" i="5"/>
  <c r="B27" i="5"/>
  <c r="B15" i="5"/>
  <c r="B4" i="5"/>
  <c r="B28" i="5"/>
  <c r="B16" i="5"/>
  <c r="B5" i="5"/>
  <c r="B29" i="5"/>
  <c r="B17" i="5"/>
  <c r="B6" i="5"/>
  <c r="B30" i="5"/>
  <c r="B18" i="5"/>
  <c r="B7" i="5"/>
  <c r="B31" i="5"/>
  <c r="B19" i="5"/>
  <c r="B8" i="5"/>
  <c r="B32" i="5"/>
  <c r="B20" i="5"/>
  <c r="B9" i="5"/>
  <c r="B33" i="5"/>
  <c r="B21" i="5"/>
  <c r="B10" i="5"/>
  <c r="B34" i="5"/>
  <c r="B22" i="5"/>
  <c r="B11" i="5"/>
  <c r="B35" i="5"/>
  <c r="B23" i="5"/>
  <c r="B12" i="5"/>
  <c r="B36" i="5"/>
  <c r="B24" i="5"/>
  <c r="B13" i="5"/>
  <c r="B37" i="5"/>
  <c r="B25" i="5"/>
  <c r="A2" i="5"/>
  <c r="A26" i="5"/>
  <c r="A14" i="5"/>
  <c r="A3" i="5"/>
  <c r="A27" i="5"/>
  <c r="A15" i="5"/>
  <c r="A4" i="5"/>
  <c r="A28" i="5"/>
  <c r="A16" i="5"/>
  <c r="A5" i="5"/>
  <c r="A29" i="5"/>
  <c r="A17" i="5"/>
  <c r="A6" i="5"/>
  <c r="A30" i="5"/>
  <c r="A18" i="5"/>
  <c r="A7" i="5"/>
  <c r="A31" i="5"/>
  <c r="A19" i="5"/>
  <c r="A8" i="5"/>
  <c r="A32" i="5"/>
  <c r="A20" i="5"/>
  <c r="A9" i="5"/>
  <c r="A33" i="5"/>
  <c r="A21" i="5"/>
  <c r="A10" i="5"/>
  <c r="A34" i="5"/>
  <c r="A22" i="5"/>
  <c r="A11" i="5"/>
  <c r="B1" i="5"/>
  <c r="C1" i="5"/>
  <c r="D1" i="5"/>
  <c r="E1" i="5"/>
  <c r="F1" i="5"/>
  <c r="G1" i="5"/>
  <c r="H1" i="5"/>
  <c r="I1" i="5"/>
  <c r="J1" i="5"/>
  <c r="K1" i="5"/>
  <c r="L1" i="5"/>
  <c r="M1" i="5"/>
  <c r="N1" i="5"/>
  <c r="O1" i="5"/>
  <c r="P1" i="5"/>
  <c r="A1" i="5"/>
  <c r="C2" i="4" l="1"/>
  <c r="D2" i="4"/>
  <c r="E2" i="4"/>
  <c r="F2" i="4"/>
  <c r="G2" i="4"/>
  <c r="H2" i="4"/>
  <c r="I2" i="4"/>
  <c r="C3" i="4"/>
  <c r="D3" i="4"/>
  <c r="E3" i="4"/>
  <c r="F3" i="4"/>
  <c r="G3" i="4"/>
  <c r="H3" i="4"/>
  <c r="I3" i="4"/>
  <c r="C4" i="4"/>
  <c r="U3" i="4" s="1"/>
  <c r="J26" i="5" s="1"/>
  <c r="D4" i="4"/>
  <c r="E4" i="4"/>
  <c r="F4" i="4"/>
  <c r="G4" i="4"/>
  <c r="H4" i="4"/>
  <c r="I4" i="4"/>
  <c r="C5" i="4"/>
  <c r="D5" i="4"/>
  <c r="E5" i="4"/>
  <c r="F5" i="4"/>
  <c r="G5" i="4"/>
  <c r="H5" i="4"/>
  <c r="I5" i="4"/>
  <c r="C6" i="4"/>
  <c r="U4" i="4" s="1"/>
  <c r="J14" i="5" s="1"/>
  <c r="D6" i="4"/>
  <c r="E6" i="4"/>
  <c r="F6" i="4"/>
  <c r="G6" i="4"/>
  <c r="H6" i="4"/>
  <c r="I6" i="4"/>
  <c r="C7" i="4"/>
  <c r="D7" i="4"/>
  <c r="E7" i="4"/>
  <c r="F7" i="4"/>
  <c r="G7" i="4"/>
  <c r="H7" i="4"/>
  <c r="I7" i="4"/>
  <c r="C8" i="4"/>
  <c r="C3" i="5" s="1"/>
  <c r="D8" i="4"/>
  <c r="D3" i="5" s="1"/>
  <c r="E8" i="4"/>
  <c r="E3" i="5" s="1"/>
  <c r="F8" i="4"/>
  <c r="F3" i="5" s="1"/>
  <c r="G8" i="4"/>
  <c r="G3" i="5" s="1"/>
  <c r="H8" i="4"/>
  <c r="H3" i="5" s="1"/>
  <c r="I8" i="4"/>
  <c r="I3" i="5" s="1"/>
  <c r="C9" i="4"/>
  <c r="D9" i="4"/>
  <c r="E9" i="4"/>
  <c r="F9" i="4"/>
  <c r="G9" i="4"/>
  <c r="H9" i="4"/>
  <c r="I9" i="4"/>
  <c r="C10" i="4"/>
  <c r="D10" i="4"/>
  <c r="E10" i="4"/>
  <c r="F10" i="4"/>
  <c r="G10" i="4"/>
  <c r="H10" i="4"/>
  <c r="I10" i="4"/>
  <c r="C11" i="4"/>
  <c r="D11" i="4"/>
  <c r="E11" i="4"/>
  <c r="F11" i="4"/>
  <c r="G11" i="4"/>
  <c r="H11" i="4"/>
  <c r="I11" i="4"/>
  <c r="C12" i="4"/>
  <c r="D12" i="4"/>
  <c r="E12" i="4"/>
  <c r="F12" i="4"/>
  <c r="G12" i="4"/>
  <c r="H12" i="4"/>
  <c r="I12" i="4"/>
  <c r="C13" i="4"/>
  <c r="D13" i="4"/>
  <c r="E13" i="4"/>
  <c r="F13" i="4"/>
  <c r="G13" i="4"/>
  <c r="H13" i="4"/>
  <c r="I13" i="4"/>
  <c r="C14" i="4"/>
  <c r="D14" i="4"/>
  <c r="E14" i="4"/>
  <c r="F14" i="4"/>
  <c r="G14" i="4"/>
  <c r="H14" i="4"/>
  <c r="I14" i="4"/>
  <c r="C15" i="4"/>
  <c r="D15" i="4"/>
  <c r="E15" i="4"/>
  <c r="F15" i="4"/>
  <c r="G15" i="4"/>
  <c r="H15" i="4"/>
  <c r="I15" i="4"/>
  <c r="C16" i="4"/>
  <c r="D16" i="4"/>
  <c r="E16" i="4"/>
  <c r="F16" i="4"/>
  <c r="G16" i="4"/>
  <c r="H16" i="4"/>
  <c r="I16" i="4"/>
  <c r="C17" i="4"/>
  <c r="D17" i="4"/>
  <c r="E17" i="4"/>
  <c r="F17" i="4"/>
  <c r="G17" i="4"/>
  <c r="H17" i="4"/>
  <c r="I17" i="4"/>
  <c r="C18" i="4"/>
  <c r="D18" i="4"/>
  <c r="E18" i="4"/>
  <c r="F18" i="4"/>
  <c r="G18" i="4"/>
  <c r="H18" i="4"/>
  <c r="I18" i="4"/>
  <c r="C19" i="4"/>
  <c r="D19" i="4"/>
  <c r="E19" i="4"/>
  <c r="F19" i="4"/>
  <c r="G19" i="4"/>
  <c r="H19" i="4"/>
  <c r="I19" i="4"/>
  <c r="C20" i="4"/>
  <c r="D20" i="4"/>
  <c r="E20" i="4"/>
  <c r="F20" i="4"/>
  <c r="G20" i="4"/>
  <c r="H20" i="4"/>
  <c r="I20" i="4"/>
  <c r="C21" i="4"/>
  <c r="D21" i="4"/>
  <c r="E21" i="4"/>
  <c r="F21" i="4"/>
  <c r="G21" i="4"/>
  <c r="H21" i="4"/>
  <c r="I21" i="4"/>
  <c r="C22" i="4"/>
  <c r="D22" i="4"/>
  <c r="E22" i="4"/>
  <c r="F22" i="4"/>
  <c r="G22" i="4"/>
  <c r="H22" i="4"/>
  <c r="I22" i="4"/>
  <c r="C23" i="4"/>
  <c r="D23" i="4"/>
  <c r="E23" i="4"/>
  <c r="F23" i="4"/>
  <c r="G23" i="4"/>
  <c r="H23" i="4"/>
  <c r="I23" i="4"/>
  <c r="C24" i="4"/>
  <c r="D24" i="4"/>
  <c r="E24" i="4"/>
  <c r="F24" i="4"/>
  <c r="G24" i="4"/>
  <c r="H24" i="4"/>
  <c r="I24" i="4"/>
  <c r="C25" i="4"/>
  <c r="D25" i="4"/>
  <c r="E25" i="4"/>
  <c r="F25" i="4"/>
  <c r="G25" i="4"/>
  <c r="H25" i="4"/>
  <c r="I25" i="4"/>
  <c r="C26" i="4"/>
  <c r="C6" i="5" s="1"/>
  <c r="D26" i="4"/>
  <c r="D6" i="5" s="1"/>
  <c r="E26" i="4"/>
  <c r="E6" i="5" s="1"/>
  <c r="F26" i="4"/>
  <c r="F6" i="5" s="1"/>
  <c r="G26" i="4"/>
  <c r="G6" i="5" s="1"/>
  <c r="H26" i="4"/>
  <c r="H6" i="5" s="1"/>
  <c r="I26" i="4"/>
  <c r="I6" i="5" s="1"/>
  <c r="C27" i="4"/>
  <c r="D27" i="4"/>
  <c r="E27" i="4"/>
  <c r="F27" i="4"/>
  <c r="G27" i="4"/>
  <c r="H27" i="4"/>
  <c r="I27" i="4"/>
  <c r="C28" i="4"/>
  <c r="D28" i="4"/>
  <c r="E28" i="4"/>
  <c r="F28" i="4"/>
  <c r="G28" i="4"/>
  <c r="H28" i="4"/>
  <c r="I28" i="4"/>
  <c r="C29" i="4"/>
  <c r="D29" i="4"/>
  <c r="E29" i="4"/>
  <c r="F29" i="4"/>
  <c r="G29" i="4"/>
  <c r="H29" i="4"/>
  <c r="I29" i="4"/>
  <c r="C30" i="4"/>
  <c r="D30" i="4"/>
  <c r="E30" i="4"/>
  <c r="F30" i="4"/>
  <c r="G30" i="4"/>
  <c r="H30" i="4"/>
  <c r="I30" i="4"/>
  <c r="C31" i="4"/>
  <c r="D31" i="4"/>
  <c r="E31" i="4"/>
  <c r="F31" i="4"/>
  <c r="G31" i="4"/>
  <c r="H31" i="4"/>
  <c r="I31" i="4"/>
  <c r="C32" i="4"/>
  <c r="D32" i="4"/>
  <c r="E32" i="4"/>
  <c r="F32" i="4"/>
  <c r="G32" i="4"/>
  <c r="H32" i="4"/>
  <c r="I32" i="4"/>
  <c r="C33" i="4"/>
  <c r="D33" i="4"/>
  <c r="E33" i="4"/>
  <c r="F33" i="4"/>
  <c r="G33" i="4"/>
  <c r="H33" i="4"/>
  <c r="I33" i="4"/>
  <c r="C34" i="4"/>
  <c r="D34" i="4"/>
  <c r="E34" i="4"/>
  <c r="F34" i="4"/>
  <c r="G34" i="4"/>
  <c r="H34" i="4"/>
  <c r="I34" i="4"/>
  <c r="C35" i="4"/>
  <c r="D35" i="4"/>
  <c r="E35" i="4"/>
  <c r="F35" i="4"/>
  <c r="G35" i="4"/>
  <c r="H35" i="4"/>
  <c r="I35" i="4"/>
  <c r="C36" i="4"/>
  <c r="D36" i="4"/>
  <c r="E36" i="4"/>
  <c r="F36" i="4"/>
  <c r="G36" i="4"/>
  <c r="H36" i="4"/>
  <c r="I36" i="4"/>
  <c r="C37" i="4"/>
  <c r="D37" i="4"/>
  <c r="E37" i="4"/>
  <c r="F37" i="4"/>
  <c r="G37" i="4"/>
  <c r="H37" i="4"/>
  <c r="I37" i="4"/>
  <c r="C38" i="4"/>
  <c r="D38" i="4"/>
  <c r="E38" i="4"/>
  <c r="F38" i="4"/>
  <c r="G38" i="4"/>
  <c r="H38" i="4"/>
  <c r="I38" i="4"/>
  <c r="C39" i="4"/>
  <c r="D39" i="4"/>
  <c r="E39" i="4"/>
  <c r="F39" i="4"/>
  <c r="G39" i="4"/>
  <c r="H39" i="4"/>
  <c r="I39" i="4"/>
  <c r="C40" i="4"/>
  <c r="D40" i="4"/>
  <c r="E40" i="4"/>
  <c r="F40" i="4"/>
  <c r="G40" i="4"/>
  <c r="H40" i="4"/>
  <c r="I40" i="4"/>
  <c r="C41" i="4"/>
  <c r="D41" i="4"/>
  <c r="E41" i="4"/>
  <c r="F41" i="4"/>
  <c r="G41" i="4"/>
  <c r="H41" i="4"/>
  <c r="I41" i="4"/>
  <c r="C42" i="4"/>
  <c r="D42" i="4"/>
  <c r="E42" i="4"/>
  <c r="F42" i="4"/>
  <c r="G42" i="4"/>
  <c r="H42" i="4"/>
  <c r="I42" i="4"/>
  <c r="C43" i="4"/>
  <c r="D43" i="4"/>
  <c r="E43" i="4"/>
  <c r="F43" i="4"/>
  <c r="G43" i="4"/>
  <c r="H43" i="4"/>
  <c r="I43" i="4"/>
  <c r="C44" i="4"/>
  <c r="D44" i="4"/>
  <c r="E44" i="4"/>
  <c r="F44" i="4"/>
  <c r="G44" i="4"/>
  <c r="H44" i="4"/>
  <c r="I44" i="4"/>
  <c r="C45" i="4"/>
  <c r="D45" i="4"/>
  <c r="E45" i="4"/>
  <c r="F45" i="4"/>
  <c r="G45" i="4"/>
  <c r="H45" i="4"/>
  <c r="I45" i="4"/>
  <c r="C46" i="4"/>
  <c r="D46" i="4"/>
  <c r="E46" i="4"/>
  <c r="F46" i="4"/>
  <c r="G46" i="4"/>
  <c r="H46" i="4"/>
  <c r="I46" i="4"/>
  <c r="C47" i="4"/>
  <c r="D47" i="4"/>
  <c r="E47" i="4"/>
  <c r="F47" i="4"/>
  <c r="G47" i="4"/>
  <c r="H47" i="4"/>
  <c r="I47" i="4"/>
  <c r="C48" i="4"/>
  <c r="D48" i="4"/>
  <c r="E48" i="4"/>
  <c r="F48" i="4"/>
  <c r="G48" i="4"/>
  <c r="H48" i="4"/>
  <c r="I48" i="4"/>
  <c r="C49" i="4"/>
  <c r="D49" i="4"/>
  <c r="E49" i="4"/>
  <c r="F49" i="4"/>
  <c r="G49" i="4"/>
  <c r="H49" i="4"/>
  <c r="I49" i="4"/>
  <c r="C50" i="4"/>
  <c r="D50" i="4"/>
  <c r="E50" i="4"/>
  <c r="F50" i="4"/>
  <c r="G50" i="4"/>
  <c r="H50" i="4"/>
  <c r="I50" i="4"/>
  <c r="C51" i="4"/>
  <c r="D51" i="4"/>
  <c r="E51" i="4"/>
  <c r="F51" i="4"/>
  <c r="G51" i="4"/>
  <c r="H51" i="4"/>
  <c r="I51" i="4"/>
  <c r="C52" i="4"/>
  <c r="D52" i="4"/>
  <c r="E52" i="4"/>
  <c r="F52" i="4"/>
  <c r="G52" i="4"/>
  <c r="H52" i="4"/>
  <c r="I52" i="4"/>
  <c r="C53" i="4"/>
  <c r="D53" i="4"/>
  <c r="E53" i="4"/>
  <c r="F53" i="4"/>
  <c r="G53" i="4"/>
  <c r="H53" i="4"/>
  <c r="I53" i="4"/>
  <c r="C54" i="4"/>
  <c r="D54" i="4"/>
  <c r="E54" i="4"/>
  <c r="F54" i="4"/>
  <c r="G54" i="4"/>
  <c r="H54" i="4"/>
  <c r="I54" i="4"/>
  <c r="C55" i="4"/>
  <c r="D55" i="4"/>
  <c r="E55" i="4"/>
  <c r="F55" i="4"/>
  <c r="G55" i="4"/>
  <c r="H55" i="4"/>
  <c r="I55" i="4"/>
  <c r="C56" i="4"/>
  <c r="D56" i="4"/>
  <c r="E56" i="4"/>
  <c r="F56" i="4"/>
  <c r="G56" i="4"/>
  <c r="H56" i="4"/>
  <c r="I56" i="4"/>
  <c r="C57" i="4"/>
  <c r="D57" i="4"/>
  <c r="E57" i="4"/>
  <c r="F57" i="4"/>
  <c r="G57" i="4"/>
  <c r="H57" i="4"/>
  <c r="I57" i="4"/>
  <c r="C58" i="4"/>
  <c r="D58" i="4"/>
  <c r="E58" i="4"/>
  <c r="F58" i="4"/>
  <c r="G58" i="4"/>
  <c r="H58" i="4"/>
  <c r="I58" i="4"/>
  <c r="C59" i="4"/>
  <c r="D59" i="4"/>
  <c r="E59" i="4"/>
  <c r="F59" i="4"/>
  <c r="G59" i="4"/>
  <c r="H59" i="4"/>
  <c r="I59" i="4"/>
  <c r="C60" i="4"/>
  <c r="D60" i="4"/>
  <c r="E60" i="4"/>
  <c r="F60" i="4"/>
  <c r="G60" i="4"/>
  <c r="H60" i="4"/>
  <c r="I60" i="4"/>
  <c r="C61" i="4"/>
  <c r="D61" i="4"/>
  <c r="E61" i="4"/>
  <c r="F61" i="4"/>
  <c r="G61" i="4"/>
  <c r="H61" i="4"/>
  <c r="I61" i="4"/>
  <c r="C62" i="4"/>
  <c r="D62" i="4"/>
  <c r="E62" i="4"/>
  <c r="F62" i="4"/>
  <c r="G62" i="4"/>
  <c r="H62" i="4"/>
  <c r="I62" i="4"/>
  <c r="C63" i="4"/>
  <c r="D63" i="4"/>
  <c r="E63" i="4"/>
  <c r="F63" i="4"/>
  <c r="G63" i="4"/>
  <c r="H63" i="4"/>
  <c r="I63" i="4"/>
  <c r="C64" i="4"/>
  <c r="D64" i="4"/>
  <c r="E64" i="4"/>
  <c r="F64" i="4"/>
  <c r="G64" i="4"/>
  <c r="H64" i="4"/>
  <c r="I64" i="4"/>
  <c r="C65" i="4"/>
  <c r="D65" i="4"/>
  <c r="E65" i="4"/>
  <c r="F65" i="4"/>
  <c r="G65" i="4"/>
  <c r="H65" i="4"/>
  <c r="I65" i="4"/>
  <c r="C66" i="4"/>
  <c r="D66" i="4"/>
  <c r="E66" i="4"/>
  <c r="F66" i="4"/>
  <c r="G66" i="4"/>
  <c r="H66" i="4"/>
  <c r="I66" i="4"/>
  <c r="C67" i="4"/>
  <c r="D67" i="4"/>
  <c r="E67" i="4"/>
  <c r="F67" i="4"/>
  <c r="G67" i="4"/>
  <c r="H67" i="4"/>
  <c r="I67" i="4"/>
  <c r="C68" i="4"/>
  <c r="D68" i="4"/>
  <c r="E68" i="4"/>
  <c r="F68" i="4"/>
  <c r="G68" i="4"/>
  <c r="H68" i="4"/>
  <c r="I68" i="4"/>
  <c r="C69" i="4"/>
  <c r="D69" i="4"/>
  <c r="E69" i="4"/>
  <c r="F69" i="4"/>
  <c r="G69" i="4"/>
  <c r="H69" i="4"/>
  <c r="I69" i="4"/>
  <c r="C70" i="4"/>
  <c r="C37" i="5" s="1"/>
  <c r="D70" i="4"/>
  <c r="D37" i="5" s="1"/>
  <c r="E70" i="4"/>
  <c r="E37" i="5" s="1"/>
  <c r="F70" i="4"/>
  <c r="F37" i="5" s="1"/>
  <c r="G70" i="4"/>
  <c r="G37" i="5" s="1"/>
  <c r="H70" i="4"/>
  <c r="H37" i="5" s="1"/>
  <c r="I70" i="4"/>
  <c r="I37" i="5" s="1"/>
  <c r="C71" i="4"/>
  <c r="D71" i="4"/>
  <c r="E71" i="4"/>
  <c r="F71" i="4"/>
  <c r="G71" i="4"/>
  <c r="H71" i="4"/>
  <c r="I71" i="4"/>
  <c r="C72" i="4"/>
  <c r="D72" i="4"/>
  <c r="E72" i="4"/>
  <c r="F72" i="4"/>
  <c r="G72" i="4"/>
  <c r="H72" i="4"/>
  <c r="I72" i="4"/>
  <c r="C73" i="4"/>
  <c r="D73" i="4"/>
  <c r="E73" i="4"/>
  <c r="F73" i="4"/>
  <c r="G73" i="4"/>
  <c r="H73" i="4"/>
  <c r="I73" i="4"/>
  <c r="D1" i="4"/>
  <c r="E1" i="4"/>
  <c r="F1" i="4"/>
  <c r="G1" i="4"/>
  <c r="H1" i="4"/>
  <c r="I1" i="4"/>
  <c r="C1" i="4"/>
  <c r="A30" i="4"/>
  <c r="B30" i="4"/>
  <c r="A31" i="4"/>
  <c r="B31" i="4"/>
  <c r="A32" i="4"/>
  <c r="B32" i="4"/>
  <c r="A33" i="4"/>
  <c r="B33" i="4"/>
  <c r="A34" i="4"/>
  <c r="B34" i="4"/>
  <c r="A35" i="4"/>
  <c r="B35" i="4"/>
  <c r="A36" i="4"/>
  <c r="B36" i="4"/>
  <c r="A37" i="4"/>
  <c r="B37" i="4"/>
  <c r="A38" i="4"/>
  <c r="B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A46" i="4"/>
  <c r="B46" i="4"/>
  <c r="A47" i="4"/>
  <c r="B47" i="4"/>
  <c r="A48" i="4"/>
  <c r="B48" i="4"/>
  <c r="A49" i="4"/>
  <c r="B49" i="4"/>
  <c r="A50" i="4"/>
  <c r="B50" i="4"/>
  <c r="A51" i="4"/>
  <c r="B51" i="4"/>
  <c r="A52" i="4"/>
  <c r="B52" i="4"/>
  <c r="A53" i="4"/>
  <c r="B53" i="4"/>
  <c r="A54" i="4"/>
  <c r="B54" i="4"/>
  <c r="A55" i="4"/>
  <c r="B55" i="4"/>
  <c r="A56" i="4"/>
  <c r="B56" i="4"/>
  <c r="A57" i="4"/>
  <c r="B57" i="4"/>
  <c r="A58" i="4"/>
  <c r="B58" i="4"/>
  <c r="A59" i="4"/>
  <c r="B59" i="4"/>
  <c r="A60" i="4"/>
  <c r="B60" i="4"/>
  <c r="A61" i="4"/>
  <c r="B61" i="4"/>
  <c r="A62" i="4"/>
  <c r="B62" i="4"/>
  <c r="A63" i="4"/>
  <c r="B63" i="4"/>
  <c r="A64" i="4"/>
  <c r="B64" i="4"/>
  <c r="A65" i="4"/>
  <c r="B65" i="4"/>
  <c r="A66" i="4"/>
  <c r="B66" i="4"/>
  <c r="A67" i="4"/>
  <c r="B67" i="4"/>
  <c r="A68" i="4"/>
  <c r="B68" i="4"/>
  <c r="A69" i="4"/>
  <c r="B69" i="4"/>
  <c r="A70" i="4"/>
  <c r="B70" i="4"/>
  <c r="A71" i="4"/>
  <c r="B71" i="4"/>
  <c r="A72" i="4"/>
  <c r="B72" i="4"/>
  <c r="A73" i="4"/>
  <c r="B73" i="4"/>
  <c r="A2" i="4"/>
  <c r="B2" i="4"/>
  <c r="A3" i="4"/>
  <c r="B3" i="4"/>
  <c r="A4" i="4"/>
  <c r="B4" i="4"/>
  <c r="A5" i="4"/>
  <c r="B5" i="4"/>
  <c r="A6" i="4"/>
  <c r="B6" i="4"/>
  <c r="A7" i="4"/>
  <c r="B7" i="4"/>
  <c r="A8" i="4"/>
  <c r="B8" i="4"/>
  <c r="A9" i="4"/>
  <c r="B9" i="4"/>
  <c r="A10" i="4"/>
  <c r="B10" i="4"/>
  <c r="A11" i="4"/>
  <c r="B11" i="4"/>
  <c r="A12" i="4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  <c r="A21" i="4"/>
  <c r="B21" i="4"/>
  <c r="A22" i="4"/>
  <c r="B22" i="4"/>
  <c r="A23" i="4"/>
  <c r="B23" i="4"/>
  <c r="A24" i="4"/>
  <c r="B24" i="4"/>
  <c r="A25" i="4"/>
  <c r="B25" i="4"/>
  <c r="A26" i="4"/>
  <c r="B26" i="4"/>
  <c r="A27" i="4"/>
  <c r="B27" i="4"/>
  <c r="A28" i="4"/>
  <c r="B28" i="4"/>
  <c r="A29" i="4"/>
  <c r="B29" i="4"/>
  <c r="B1" i="4"/>
  <c r="A1" i="4"/>
  <c r="V31" i="3"/>
  <c r="W31" i="3"/>
  <c r="X31" i="3"/>
  <c r="Y31" i="3"/>
  <c r="Z31" i="3"/>
  <c r="AA31" i="3"/>
  <c r="AB31" i="3"/>
  <c r="V32" i="3"/>
  <c r="W32" i="3"/>
  <c r="X32" i="3"/>
  <c r="Y32" i="3"/>
  <c r="Z32" i="3"/>
  <c r="AA32" i="3"/>
  <c r="AB32" i="3"/>
  <c r="V33" i="3"/>
  <c r="W33" i="3"/>
  <c r="X33" i="3"/>
  <c r="Y33" i="3"/>
  <c r="Z33" i="3"/>
  <c r="AA33" i="3"/>
  <c r="AB33" i="3"/>
  <c r="V34" i="3"/>
  <c r="W34" i="3"/>
  <c r="X34" i="3"/>
  <c r="Y34" i="3"/>
  <c r="Z34" i="3"/>
  <c r="AA34" i="3"/>
  <c r="AB34" i="3"/>
  <c r="V35" i="3"/>
  <c r="W35" i="3"/>
  <c r="X35" i="3"/>
  <c r="Y35" i="3"/>
  <c r="Z35" i="3"/>
  <c r="AA35" i="3"/>
  <c r="AB35" i="3"/>
  <c r="V36" i="3"/>
  <c r="W36" i="3"/>
  <c r="X36" i="3"/>
  <c r="Y36" i="3"/>
  <c r="Z36" i="3"/>
  <c r="AA36" i="3"/>
  <c r="AB36" i="3"/>
  <c r="V37" i="3"/>
  <c r="W37" i="3"/>
  <c r="X37" i="3"/>
  <c r="Y37" i="3"/>
  <c r="Z37" i="3"/>
  <c r="AA37" i="3"/>
  <c r="AB37" i="3"/>
  <c r="V38" i="3"/>
  <c r="W38" i="3"/>
  <c r="X38" i="3"/>
  <c r="Y38" i="3"/>
  <c r="Z38" i="3"/>
  <c r="AA38" i="3"/>
  <c r="AB38" i="3"/>
  <c r="V39" i="3"/>
  <c r="W39" i="3"/>
  <c r="X39" i="3"/>
  <c r="Y39" i="3"/>
  <c r="Z39" i="3"/>
  <c r="AA39" i="3"/>
  <c r="AB39" i="3"/>
  <c r="V40" i="3"/>
  <c r="W40" i="3"/>
  <c r="X40" i="3"/>
  <c r="Y40" i="3"/>
  <c r="Z40" i="3"/>
  <c r="AA40" i="3"/>
  <c r="AB40" i="3"/>
  <c r="V41" i="3"/>
  <c r="W41" i="3"/>
  <c r="X41" i="3"/>
  <c r="Y41" i="3"/>
  <c r="Z41" i="3"/>
  <c r="AA41" i="3"/>
  <c r="AB41" i="3"/>
  <c r="V42" i="3"/>
  <c r="W42" i="3"/>
  <c r="X42" i="3"/>
  <c r="Y42" i="3"/>
  <c r="Z42" i="3"/>
  <c r="AA42" i="3"/>
  <c r="AB42" i="3"/>
  <c r="V43" i="3"/>
  <c r="W43" i="3"/>
  <c r="X43" i="3"/>
  <c r="Y43" i="3"/>
  <c r="Z43" i="3"/>
  <c r="AA43" i="3"/>
  <c r="AB43" i="3"/>
  <c r="V44" i="3"/>
  <c r="W44" i="3"/>
  <c r="X44" i="3"/>
  <c r="Y44" i="3"/>
  <c r="Z44" i="3"/>
  <c r="AA44" i="3"/>
  <c r="AB44" i="3"/>
  <c r="V45" i="3"/>
  <c r="W45" i="3"/>
  <c r="X45" i="3"/>
  <c r="Y45" i="3"/>
  <c r="Z45" i="3"/>
  <c r="AA45" i="3"/>
  <c r="AB45" i="3"/>
  <c r="V46" i="3"/>
  <c r="W46" i="3"/>
  <c r="X46" i="3"/>
  <c r="Y46" i="3"/>
  <c r="Z46" i="3"/>
  <c r="AA46" i="3"/>
  <c r="AB46" i="3"/>
  <c r="V47" i="3"/>
  <c r="W47" i="3"/>
  <c r="X47" i="3"/>
  <c r="Y47" i="3"/>
  <c r="Z47" i="3"/>
  <c r="AA47" i="3"/>
  <c r="AB47" i="3"/>
  <c r="V48" i="3"/>
  <c r="W48" i="3"/>
  <c r="X48" i="3"/>
  <c r="Y48" i="3"/>
  <c r="Z48" i="3"/>
  <c r="AA48" i="3"/>
  <c r="AB48" i="3"/>
  <c r="V49" i="3"/>
  <c r="W49" i="3"/>
  <c r="X49" i="3"/>
  <c r="Y49" i="3"/>
  <c r="Z49" i="3"/>
  <c r="AA49" i="3"/>
  <c r="AB49" i="3"/>
  <c r="V50" i="3"/>
  <c r="W50" i="3"/>
  <c r="X50" i="3"/>
  <c r="Y50" i="3"/>
  <c r="Z50" i="3"/>
  <c r="AA50" i="3"/>
  <c r="AB50" i="3"/>
  <c r="V51" i="3"/>
  <c r="W51" i="3"/>
  <c r="X51" i="3"/>
  <c r="Y51" i="3"/>
  <c r="Z51" i="3"/>
  <c r="AA51" i="3"/>
  <c r="AB51" i="3"/>
  <c r="V52" i="3"/>
  <c r="W52" i="3"/>
  <c r="X52" i="3"/>
  <c r="Y52" i="3"/>
  <c r="Z52" i="3"/>
  <c r="AA52" i="3"/>
  <c r="AB52" i="3"/>
  <c r="V53" i="3"/>
  <c r="W53" i="3"/>
  <c r="X53" i="3"/>
  <c r="Y53" i="3"/>
  <c r="Z53" i="3"/>
  <c r="AA53" i="3"/>
  <c r="AB53" i="3"/>
  <c r="W30" i="3"/>
  <c r="X30" i="3"/>
  <c r="Y30" i="3"/>
  <c r="Z30" i="3"/>
  <c r="AA30" i="3"/>
  <c r="AB30" i="3"/>
  <c r="V30" i="3"/>
  <c r="V3" i="3"/>
  <c r="W3" i="3"/>
  <c r="X3" i="3"/>
  <c r="Y3" i="3"/>
  <c r="Z3" i="3"/>
  <c r="AA3" i="3"/>
  <c r="AB3" i="3"/>
  <c r="V4" i="3"/>
  <c r="W4" i="3"/>
  <c r="X4" i="3"/>
  <c r="Y4" i="3"/>
  <c r="Z4" i="3"/>
  <c r="AA4" i="3"/>
  <c r="AB4" i="3"/>
  <c r="V5" i="3"/>
  <c r="W5" i="3"/>
  <c r="X5" i="3"/>
  <c r="Y5" i="3"/>
  <c r="Z5" i="3"/>
  <c r="AA5" i="3"/>
  <c r="AB5" i="3"/>
  <c r="V6" i="3"/>
  <c r="W6" i="3"/>
  <c r="X6" i="3"/>
  <c r="Y6" i="3"/>
  <c r="Z6" i="3"/>
  <c r="AA6" i="3"/>
  <c r="AB6" i="3"/>
  <c r="V7" i="3"/>
  <c r="W7" i="3"/>
  <c r="X7" i="3"/>
  <c r="Y7" i="3"/>
  <c r="Z7" i="3"/>
  <c r="AA7" i="3"/>
  <c r="AB7" i="3"/>
  <c r="V8" i="3"/>
  <c r="W8" i="3"/>
  <c r="X8" i="3"/>
  <c r="Y8" i="3"/>
  <c r="Z8" i="3"/>
  <c r="AA8" i="3"/>
  <c r="AB8" i="3"/>
  <c r="V9" i="3"/>
  <c r="W9" i="3"/>
  <c r="X9" i="3"/>
  <c r="Y9" i="3"/>
  <c r="Z9" i="3"/>
  <c r="AA9" i="3"/>
  <c r="AB9" i="3"/>
  <c r="V10" i="3"/>
  <c r="W10" i="3"/>
  <c r="X10" i="3"/>
  <c r="Y10" i="3"/>
  <c r="Z10" i="3"/>
  <c r="AA10" i="3"/>
  <c r="AB10" i="3"/>
  <c r="V11" i="3"/>
  <c r="W11" i="3"/>
  <c r="X11" i="3"/>
  <c r="Y11" i="3"/>
  <c r="Z11" i="3"/>
  <c r="AA11" i="3"/>
  <c r="AB11" i="3"/>
  <c r="V12" i="3"/>
  <c r="W12" i="3"/>
  <c r="X12" i="3"/>
  <c r="Y12" i="3"/>
  <c r="Z12" i="3"/>
  <c r="AA12" i="3"/>
  <c r="AB12" i="3"/>
  <c r="V13" i="3"/>
  <c r="W13" i="3"/>
  <c r="X13" i="3"/>
  <c r="Y13" i="3"/>
  <c r="Z13" i="3"/>
  <c r="AA13" i="3"/>
  <c r="AB13" i="3"/>
  <c r="V14" i="3"/>
  <c r="W14" i="3"/>
  <c r="X14" i="3"/>
  <c r="Y14" i="3"/>
  <c r="Z14" i="3"/>
  <c r="AA14" i="3"/>
  <c r="AB14" i="3"/>
  <c r="V15" i="3"/>
  <c r="W15" i="3"/>
  <c r="X15" i="3"/>
  <c r="Y15" i="3"/>
  <c r="Z15" i="3"/>
  <c r="AA15" i="3"/>
  <c r="AB15" i="3"/>
  <c r="V16" i="3"/>
  <c r="W16" i="3"/>
  <c r="X16" i="3"/>
  <c r="Y16" i="3"/>
  <c r="Z16" i="3"/>
  <c r="AA16" i="3"/>
  <c r="AB16" i="3"/>
  <c r="V17" i="3"/>
  <c r="W17" i="3"/>
  <c r="X17" i="3"/>
  <c r="Y17" i="3"/>
  <c r="Z17" i="3"/>
  <c r="AA17" i="3"/>
  <c r="AB17" i="3"/>
  <c r="V18" i="3"/>
  <c r="W18" i="3"/>
  <c r="X18" i="3"/>
  <c r="Y18" i="3"/>
  <c r="Z18" i="3"/>
  <c r="AA18" i="3"/>
  <c r="AB18" i="3"/>
  <c r="V19" i="3"/>
  <c r="W19" i="3"/>
  <c r="X19" i="3"/>
  <c r="Y19" i="3"/>
  <c r="Z19" i="3"/>
  <c r="AA19" i="3"/>
  <c r="AB19" i="3"/>
  <c r="V20" i="3"/>
  <c r="W20" i="3"/>
  <c r="X20" i="3"/>
  <c r="Y20" i="3"/>
  <c r="Z20" i="3"/>
  <c r="AA20" i="3"/>
  <c r="AB20" i="3"/>
  <c r="V21" i="3"/>
  <c r="W21" i="3"/>
  <c r="X21" i="3"/>
  <c r="Y21" i="3"/>
  <c r="Z21" i="3"/>
  <c r="AA21" i="3"/>
  <c r="AB21" i="3"/>
  <c r="V22" i="3"/>
  <c r="W22" i="3"/>
  <c r="X22" i="3"/>
  <c r="Y22" i="3"/>
  <c r="Z22" i="3"/>
  <c r="AA22" i="3"/>
  <c r="AB22" i="3"/>
  <c r="V23" i="3"/>
  <c r="W23" i="3"/>
  <c r="X23" i="3"/>
  <c r="Y23" i="3"/>
  <c r="Z23" i="3"/>
  <c r="AA23" i="3"/>
  <c r="AB23" i="3"/>
  <c r="V24" i="3"/>
  <c r="W24" i="3"/>
  <c r="X24" i="3"/>
  <c r="Y24" i="3"/>
  <c r="Z24" i="3"/>
  <c r="AA24" i="3"/>
  <c r="AB24" i="3"/>
  <c r="V25" i="3"/>
  <c r="W25" i="3"/>
  <c r="X25" i="3"/>
  <c r="Y25" i="3"/>
  <c r="Z25" i="3"/>
  <c r="AA25" i="3"/>
  <c r="AB25" i="3"/>
  <c r="W2" i="3"/>
  <c r="X2" i="3"/>
  <c r="Y2" i="3"/>
  <c r="Z2" i="3"/>
  <c r="AA2" i="3"/>
  <c r="AB2" i="3"/>
  <c r="V2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V3" i="2"/>
  <c r="W3" i="2"/>
  <c r="X3" i="2"/>
  <c r="Y3" i="2"/>
  <c r="Z3" i="2"/>
  <c r="AA3" i="2"/>
  <c r="AB3" i="2"/>
  <c r="V4" i="2"/>
  <c r="W4" i="2"/>
  <c r="X4" i="2"/>
  <c r="Y4" i="2"/>
  <c r="Z4" i="2"/>
  <c r="AA4" i="2"/>
  <c r="AB4" i="2"/>
  <c r="V5" i="2"/>
  <c r="W5" i="2"/>
  <c r="X5" i="2"/>
  <c r="Y5" i="2"/>
  <c r="Z5" i="2"/>
  <c r="AA5" i="2"/>
  <c r="AB5" i="2"/>
  <c r="V6" i="2"/>
  <c r="W6" i="2"/>
  <c r="X6" i="2"/>
  <c r="Y6" i="2"/>
  <c r="Z6" i="2"/>
  <c r="AA6" i="2"/>
  <c r="AB6" i="2"/>
  <c r="V7" i="2"/>
  <c r="W7" i="2"/>
  <c r="X7" i="2"/>
  <c r="Y7" i="2"/>
  <c r="Z7" i="2"/>
  <c r="AA7" i="2"/>
  <c r="AB7" i="2"/>
  <c r="V8" i="2"/>
  <c r="W8" i="2"/>
  <c r="X8" i="2"/>
  <c r="Y8" i="2"/>
  <c r="Z8" i="2"/>
  <c r="AA8" i="2"/>
  <c r="AB8" i="2"/>
  <c r="V9" i="2"/>
  <c r="W9" i="2"/>
  <c r="X9" i="2"/>
  <c r="Y9" i="2"/>
  <c r="Z9" i="2"/>
  <c r="AA9" i="2"/>
  <c r="AB9" i="2"/>
  <c r="V10" i="2"/>
  <c r="W10" i="2"/>
  <c r="X10" i="2"/>
  <c r="Y10" i="2"/>
  <c r="Z10" i="2"/>
  <c r="AA10" i="2"/>
  <c r="AB10" i="2"/>
  <c r="V11" i="2"/>
  <c r="W11" i="2"/>
  <c r="X11" i="2"/>
  <c r="Y11" i="2"/>
  <c r="Z11" i="2"/>
  <c r="AA11" i="2"/>
  <c r="AB11" i="2"/>
  <c r="V12" i="2"/>
  <c r="W12" i="2"/>
  <c r="X12" i="2"/>
  <c r="Y12" i="2"/>
  <c r="Z12" i="2"/>
  <c r="AA12" i="2"/>
  <c r="AB12" i="2"/>
  <c r="V13" i="2"/>
  <c r="W13" i="2"/>
  <c r="X13" i="2"/>
  <c r="Y13" i="2"/>
  <c r="Z13" i="2"/>
  <c r="AA13" i="2"/>
  <c r="AB13" i="2"/>
  <c r="V14" i="2"/>
  <c r="W14" i="2"/>
  <c r="X14" i="2"/>
  <c r="Y14" i="2"/>
  <c r="Z14" i="2"/>
  <c r="AA14" i="2"/>
  <c r="AB14" i="2"/>
  <c r="V15" i="2"/>
  <c r="W15" i="2"/>
  <c r="X15" i="2"/>
  <c r="Y15" i="2"/>
  <c r="Z15" i="2"/>
  <c r="AA15" i="2"/>
  <c r="AB15" i="2"/>
  <c r="V16" i="2"/>
  <c r="W16" i="2"/>
  <c r="X16" i="2"/>
  <c r="Y16" i="2"/>
  <c r="Z16" i="2"/>
  <c r="AA16" i="2"/>
  <c r="AB16" i="2"/>
  <c r="V17" i="2"/>
  <c r="W17" i="2"/>
  <c r="X17" i="2"/>
  <c r="Y17" i="2"/>
  <c r="Z17" i="2"/>
  <c r="AA17" i="2"/>
  <c r="AB17" i="2"/>
  <c r="V18" i="2"/>
  <c r="W18" i="2"/>
  <c r="X18" i="2"/>
  <c r="Y18" i="2"/>
  <c r="Z18" i="2"/>
  <c r="AA18" i="2"/>
  <c r="AB18" i="2"/>
  <c r="W2" i="2"/>
  <c r="X2" i="2"/>
  <c r="Y2" i="2"/>
  <c r="Z2" i="2"/>
  <c r="AA2" i="2"/>
  <c r="AB2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AB74" i="1"/>
  <c r="AC74" i="1"/>
  <c r="AD74" i="1"/>
  <c r="AE74" i="1"/>
  <c r="AF74" i="1"/>
  <c r="AG74" i="1"/>
  <c r="AH74" i="1"/>
  <c r="AB75" i="1"/>
  <c r="AC75" i="1"/>
  <c r="AD75" i="1"/>
  <c r="AE75" i="1"/>
  <c r="AF75" i="1"/>
  <c r="AG75" i="1"/>
  <c r="AH75" i="1"/>
  <c r="AB76" i="1"/>
  <c r="AC76" i="1"/>
  <c r="AD76" i="1"/>
  <c r="AE76" i="1"/>
  <c r="AF76" i="1"/>
  <c r="AG76" i="1"/>
  <c r="AH76" i="1"/>
  <c r="AB77" i="1"/>
  <c r="AC77" i="1"/>
  <c r="AD77" i="1"/>
  <c r="AE77" i="1"/>
  <c r="AF77" i="1"/>
  <c r="AG77" i="1"/>
  <c r="AH77" i="1"/>
  <c r="AB78" i="1"/>
  <c r="AC78" i="1"/>
  <c r="AD78" i="1"/>
  <c r="AE78" i="1"/>
  <c r="AF78" i="1"/>
  <c r="AG78" i="1"/>
  <c r="AH78" i="1"/>
  <c r="AB79" i="1"/>
  <c r="AC79" i="1"/>
  <c r="AD79" i="1"/>
  <c r="AE79" i="1"/>
  <c r="AF79" i="1"/>
  <c r="AG79" i="1"/>
  <c r="AH79" i="1"/>
  <c r="AB80" i="1"/>
  <c r="AC80" i="1"/>
  <c r="AD80" i="1"/>
  <c r="AE80" i="1"/>
  <c r="AF80" i="1"/>
  <c r="AG80" i="1"/>
  <c r="AH80" i="1"/>
  <c r="AB81" i="1"/>
  <c r="AC81" i="1"/>
  <c r="AD81" i="1"/>
  <c r="AE81" i="1"/>
  <c r="AF81" i="1"/>
  <c r="AG81" i="1"/>
  <c r="AH81" i="1"/>
  <c r="AB82" i="1"/>
  <c r="AC82" i="1"/>
  <c r="AD82" i="1"/>
  <c r="AE82" i="1"/>
  <c r="AF82" i="1"/>
  <c r="AG82" i="1"/>
  <c r="AH82" i="1"/>
  <c r="AB83" i="1"/>
  <c r="AC83" i="1"/>
  <c r="AD83" i="1"/>
  <c r="AE83" i="1"/>
  <c r="AF83" i="1"/>
  <c r="AG83" i="1"/>
  <c r="AH83" i="1"/>
  <c r="AB84" i="1"/>
  <c r="AC84" i="1"/>
  <c r="AD84" i="1"/>
  <c r="AE84" i="1"/>
  <c r="AF84" i="1"/>
  <c r="AG84" i="1"/>
  <c r="AH84" i="1"/>
  <c r="AB85" i="1"/>
  <c r="AC85" i="1"/>
  <c r="AD85" i="1"/>
  <c r="AE85" i="1"/>
  <c r="AF85" i="1"/>
  <c r="AG85" i="1"/>
  <c r="AH85" i="1"/>
  <c r="AB86" i="1"/>
  <c r="AC86" i="1"/>
  <c r="AD86" i="1"/>
  <c r="AE86" i="1"/>
  <c r="AF86" i="1"/>
  <c r="AG86" i="1"/>
  <c r="AH86" i="1"/>
  <c r="AB87" i="1"/>
  <c r="AC87" i="1"/>
  <c r="AD87" i="1"/>
  <c r="AE87" i="1"/>
  <c r="AF87" i="1"/>
  <c r="AG87" i="1"/>
  <c r="AH87" i="1"/>
  <c r="AB88" i="1"/>
  <c r="AC88" i="1"/>
  <c r="AD88" i="1"/>
  <c r="AE88" i="1"/>
  <c r="AF88" i="1"/>
  <c r="AG88" i="1"/>
  <c r="AH88" i="1"/>
  <c r="AB89" i="1"/>
  <c r="AC89" i="1"/>
  <c r="AD89" i="1"/>
  <c r="AE89" i="1"/>
  <c r="AF89" i="1"/>
  <c r="AG89" i="1"/>
  <c r="AH89" i="1"/>
  <c r="AB90" i="1"/>
  <c r="AC90" i="1"/>
  <c r="AD90" i="1"/>
  <c r="AE90" i="1"/>
  <c r="AF90" i="1"/>
  <c r="AG90" i="1"/>
  <c r="AH90" i="1"/>
  <c r="AB91" i="1"/>
  <c r="AC91" i="1"/>
  <c r="AD91" i="1"/>
  <c r="AE91" i="1"/>
  <c r="AF91" i="1"/>
  <c r="AG91" i="1"/>
  <c r="AH91" i="1"/>
  <c r="AB92" i="1"/>
  <c r="AC92" i="1"/>
  <c r="AD92" i="1"/>
  <c r="AE92" i="1"/>
  <c r="AF92" i="1"/>
  <c r="AG92" i="1"/>
  <c r="AH92" i="1"/>
  <c r="AB93" i="1"/>
  <c r="AC93" i="1"/>
  <c r="AD93" i="1"/>
  <c r="AE93" i="1"/>
  <c r="AF93" i="1"/>
  <c r="AG93" i="1"/>
  <c r="AH93" i="1"/>
  <c r="AB94" i="1"/>
  <c r="AC94" i="1"/>
  <c r="AD94" i="1"/>
  <c r="AE94" i="1"/>
  <c r="AF94" i="1"/>
  <c r="AG94" i="1"/>
  <c r="AH94" i="1"/>
  <c r="AB95" i="1"/>
  <c r="AC95" i="1"/>
  <c r="AD95" i="1"/>
  <c r="AE95" i="1"/>
  <c r="AF95" i="1"/>
  <c r="AG95" i="1"/>
  <c r="AH95" i="1"/>
  <c r="AB96" i="1"/>
  <c r="AC96" i="1"/>
  <c r="AD96" i="1"/>
  <c r="AE96" i="1"/>
  <c r="AF96" i="1"/>
  <c r="AG96" i="1"/>
  <c r="AH96" i="1"/>
  <c r="AB97" i="1"/>
  <c r="AC97" i="1"/>
  <c r="AD97" i="1"/>
  <c r="AE97" i="1"/>
  <c r="AF97" i="1"/>
  <c r="AG97" i="1"/>
  <c r="AH97" i="1"/>
  <c r="AB98" i="1"/>
  <c r="AC98" i="1"/>
  <c r="AD98" i="1"/>
  <c r="AE98" i="1"/>
  <c r="AF98" i="1"/>
  <c r="AG98" i="1"/>
  <c r="AH98" i="1"/>
  <c r="AB99" i="1"/>
  <c r="AC99" i="1"/>
  <c r="AD99" i="1"/>
  <c r="AE99" i="1"/>
  <c r="AF99" i="1"/>
  <c r="AG99" i="1"/>
  <c r="AH99" i="1"/>
  <c r="AA73" i="1"/>
  <c r="U3" i="1"/>
  <c r="V3" i="1"/>
  <c r="W3" i="1"/>
  <c r="X3" i="1"/>
  <c r="Y3" i="1"/>
  <c r="Z3" i="1"/>
  <c r="AA3" i="1"/>
  <c r="U4" i="1"/>
  <c r="V4" i="1"/>
  <c r="W4" i="1"/>
  <c r="X4" i="1"/>
  <c r="Y4" i="1"/>
  <c r="Z4" i="1"/>
  <c r="AA4" i="1"/>
  <c r="U5" i="1"/>
  <c r="V5" i="1"/>
  <c r="W5" i="1"/>
  <c r="X5" i="1"/>
  <c r="Y5" i="1"/>
  <c r="Z5" i="1"/>
  <c r="AA5" i="1"/>
  <c r="U6" i="1"/>
  <c r="V6" i="1"/>
  <c r="W6" i="1"/>
  <c r="X6" i="1"/>
  <c r="Y6" i="1"/>
  <c r="Z6" i="1"/>
  <c r="AA6" i="1"/>
  <c r="U7" i="1"/>
  <c r="V7" i="1"/>
  <c r="W7" i="1"/>
  <c r="X7" i="1"/>
  <c r="Y7" i="1"/>
  <c r="Z7" i="1"/>
  <c r="AA7" i="1"/>
  <c r="U8" i="1"/>
  <c r="V8" i="1"/>
  <c r="W8" i="1"/>
  <c r="X8" i="1"/>
  <c r="Y8" i="1"/>
  <c r="Z8" i="1"/>
  <c r="AA8" i="1"/>
  <c r="U9" i="1"/>
  <c r="V9" i="1"/>
  <c r="W9" i="1"/>
  <c r="X9" i="1"/>
  <c r="Y9" i="1"/>
  <c r="Z9" i="1"/>
  <c r="AA9" i="1"/>
  <c r="U10" i="1"/>
  <c r="V10" i="1"/>
  <c r="W10" i="1"/>
  <c r="X10" i="1"/>
  <c r="Y10" i="1"/>
  <c r="Z10" i="1"/>
  <c r="AA10" i="1"/>
  <c r="U11" i="1"/>
  <c r="V11" i="1"/>
  <c r="W11" i="1"/>
  <c r="X11" i="1"/>
  <c r="Y11" i="1"/>
  <c r="Z11" i="1"/>
  <c r="AA11" i="1"/>
  <c r="U12" i="1"/>
  <c r="V12" i="1"/>
  <c r="W12" i="1"/>
  <c r="X12" i="1"/>
  <c r="Y12" i="1"/>
  <c r="Z12" i="1"/>
  <c r="AA12" i="1"/>
  <c r="U13" i="1"/>
  <c r="V13" i="1"/>
  <c r="W13" i="1"/>
  <c r="X13" i="1"/>
  <c r="Y13" i="1"/>
  <c r="Z13" i="1"/>
  <c r="AA13" i="1"/>
  <c r="U14" i="1"/>
  <c r="V14" i="1"/>
  <c r="W14" i="1"/>
  <c r="X14" i="1"/>
  <c r="Y14" i="1"/>
  <c r="Z14" i="1"/>
  <c r="AA14" i="1"/>
  <c r="U15" i="1"/>
  <c r="V15" i="1"/>
  <c r="W15" i="1"/>
  <c r="X15" i="1"/>
  <c r="Y15" i="1"/>
  <c r="Z15" i="1"/>
  <c r="AA15" i="1"/>
  <c r="U16" i="1"/>
  <c r="V16" i="1"/>
  <c r="W16" i="1"/>
  <c r="X16" i="1"/>
  <c r="Y16" i="1"/>
  <c r="Z16" i="1"/>
  <c r="AA16" i="1"/>
  <c r="U17" i="1"/>
  <c r="V17" i="1"/>
  <c r="W17" i="1"/>
  <c r="X17" i="1"/>
  <c r="Y17" i="1"/>
  <c r="Z17" i="1"/>
  <c r="AA17" i="1"/>
  <c r="U18" i="1"/>
  <c r="V18" i="1"/>
  <c r="W18" i="1"/>
  <c r="X18" i="1"/>
  <c r="Y18" i="1"/>
  <c r="Z18" i="1"/>
  <c r="AA18" i="1"/>
  <c r="U19" i="1"/>
  <c r="V19" i="1"/>
  <c r="W19" i="1"/>
  <c r="X19" i="1"/>
  <c r="Y19" i="1"/>
  <c r="Z19" i="1"/>
  <c r="AA19" i="1"/>
  <c r="U20" i="1"/>
  <c r="V20" i="1"/>
  <c r="W20" i="1"/>
  <c r="X20" i="1"/>
  <c r="Y20" i="1"/>
  <c r="Z20" i="1"/>
  <c r="AA20" i="1"/>
  <c r="U21" i="1"/>
  <c r="V21" i="1"/>
  <c r="W21" i="1"/>
  <c r="X21" i="1"/>
  <c r="Y21" i="1"/>
  <c r="Z21" i="1"/>
  <c r="AA21" i="1"/>
  <c r="U22" i="1"/>
  <c r="V22" i="1"/>
  <c r="W22" i="1"/>
  <c r="X22" i="1"/>
  <c r="Y22" i="1"/>
  <c r="Z22" i="1"/>
  <c r="AA22" i="1"/>
  <c r="U23" i="1"/>
  <c r="V23" i="1"/>
  <c r="W23" i="1"/>
  <c r="X23" i="1"/>
  <c r="Y23" i="1"/>
  <c r="Z23" i="1"/>
  <c r="AA23" i="1"/>
  <c r="U24" i="1"/>
  <c r="V24" i="1"/>
  <c r="W24" i="1"/>
  <c r="X24" i="1"/>
  <c r="Y24" i="1"/>
  <c r="Z24" i="1"/>
  <c r="AA24" i="1"/>
  <c r="U25" i="1"/>
  <c r="V25" i="1"/>
  <c r="W25" i="1"/>
  <c r="X25" i="1"/>
  <c r="Y25" i="1"/>
  <c r="Z25" i="1"/>
  <c r="AA25" i="1"/>
  <c r="U26" i="1"/>
  <c r="V26" i="1"/>
  <c r="W26" i="1"/>
  <c r="X26" i="1"/>
  <c r="Y26" i="1"/>
  <c r="Z26" i="1"/>
  <c r="AA26" i="1"/>
  <c r="U27" i="1"/>
  <c r="V27" i="1"/>
  <c r="W27" i="1"/>
  <c r="X27" i="1"/>
  <c r="Y27" i="1"/>
  <c r="Z27" i="1"/>
  <c r="AA27" i="1"/>
  <c r="U28" i="1"/>
  <c r="V28" i="1"/>
  <c r="W28" i="1"/>
  <c r="X28" i="1"/>
  <c r="Y28" i="1"/>
  <c r="Z28" i="1"/>
  <c r="AA28" i="1"/>
  <c r="U29" i="1"/>
  <c r="V29" i="1"/>
  <c r="W29" i="1"/>
  <c r="X29" i="1"/>
  <c r="Y29" i="1"/>
  <c r="Z29" i="1"/>
  <c r="AA29" i="1"/>
  <c r="U30" i="1"/>
  <c r="V30" i="1"/>
  <c r="W30" i="1"/>
  <c r="X30" i="1"/>
  <c r="Y30" i="1"/>
  <c r="Z30" i="1"/>
  <c r="AA30" i="1"/>
  <c r="U31" i="1"/>
  <c r="V31" i="1"/>
  <c r="W31" i="1"/>
  <c r="X31" i="1"/>
  <c r="Y31" i="1"/>
  <c r="Z31" i="1"/>
  <c r="AA31" i="1"/>
  <c r="U32" i="1"/>
  <c r="V32" i="1"/>
  <c r="W32" i="1"/>
  <c r="X32" i="1"/>
  <c r="Y32" i="1"/>
  <c r="Z32" i="1"/>
  <c r="AA32" i="1"/>
  <c r="U33" i="1"/>
  <c r="V33" i="1"/>
  <c r="W33" i="1"/>
  <c r="X33" i="1"/>
  <c r="Y33" i="1"/>
  <c r="Z33" i="1"/>
  <c r="AA33" i="1"/>
  <c r="U34" i="1"/>
  <c r="V34" i="1"/>
  <c r="W34" i="1"/>
  <c r="X34" i="1"/>
  <c r="Y34" i="1"/>
  <c r="Z34" i="1"/>
  <c r="AA34" i="1"/>
  <c r="U35" i="1"/>
  <c r="V35" i="1"/>
  <c r="W35" i="1"/>
  <c r="X35" i="1"/>
  <c r="Y35" i="1"/>
  <c r="Z35" i="1"/>
  <c r="AA35" i="1"/>
  <c r="U36" i="1"/>
  <c r="V36" i="1"/>
  <c r="W36" i="1"/>
  <c r="X36" i="1"/>
  <c r="Y36" i="1"/>
  <c r="Z36" i="1"/>
  <c r="AA36" i="1"/>
  <c r="U37" i="1"/>
  <c r="V37" i="1"/>
  <c r="W37" i="1"/>
  <c r="X37" i="1"/>
  <c r="Y37" i="1"/>
  <c r="Z37" i="1"/>
  <c r="AA37" i="1"/>
  <c r="U38" i="1"/>
  <c r="V38" i="1"/>
  <c r="W38" i="1"/>
  <c r="X38" i="1"/>
  <c r="Y38" i="1"/>
  <c r="Z38" i="1"/>
  <c r="AA38" i="1"/>
  <c r="U39" i="1"/>
  <c r="V39" i="1"/>
  <c r="W39" i="1"/>
  <c r="X39" i="1"/>
  <c r="Y39" i="1"/>
  <c r="Z39" i="1"/>
  <c r="AA39" i="1"/>
  <c r="U40" i="1"/>
  <c r="V40" i="1"/>
  <c r="W40" i="1"/>
  <c r="X40" i="1"/>
  <c r="Y40" i="1"/>
  <c r="Z40" i="1"/>
  <c r="AA40" i="1"/>
  <c r="U41" i="1"/>
  <c r="V41" i="1"/>
  <c r="W41" i="1"/>
  <c r="X41" i="1"/>
  <c r="Y41" i="1"/>
  <c r="Z41" i="1"/>
  <c r="AA41" i="1"/>
  <c r="U42" i="1"/>
  <c r="V42" i="1"/>
  <c r="W42" i="1"/>
  <c r="X42" i="1"/>
  <c r="Y42" i="1"/>
  <c r="Z42" i="1"/>
  <c r="AA42" i="1"/>
  <c r="U43" i="1"/>
  <c r="V43" i="1"/>
  <c r="W43" i="1"/>
  <c r="X43" i="1"/>
  <c r="Y43" i="1"/>
  <c r="Z43" i="1"/>
  <c r="AA43" i="1"/>
  <c r="U44" i="1"/>
  <c r="V44" i="1"/>
  <c r="W44" i="1"/>
  <c r="X44" i="1"/>
  <c r="Y44" i="1"/>
  <c r="Z44" i="1"/>
  <c r="AA44" i="1"/>
  <c r="U45" i="1"/>
  <c r="V45" i="1"/>
  <c r="W45" i="1"/>
  <c r="X45" i="1"/>
  <c r="Y45" i="1"/>
  <c r="Z45" i="1"/>
  <c r="AA45" i="1"/>
  <c r="U46" i="1"/>
  <c r="V46" i="1"/>
  <c r="W46" i="1"/>
  <c r="X46" i="1"/>
  <c r="Y46" i="1"/>
  <c r="Z46" i="1"/>
  <c r="AA46" i="1"/>
  <c r="U47" i="1"/>
  <c r="V47" i="1"/>
  <c r="W47" i="1"/>
  <c r="X47" i="1"/>
  <c r="Y47" i="1"/>
  <c r="Z47" i="1"/>
  <c r="AA47" i="1"/>
  <c r="U48" i="1"/>
  <c r="V48" i="1"/>
  <c r="W48" i="1"/>
  <c r="X48" i="1"/>
  <c r="Y48" i="1"/>
  <c r="Z48" i="1"/>
  <c r="AA48" i="1"/>
  <c r="U49" i="1"/>
  <c r="V49" i="1"/>
  <c r="W49" i="1"/>
  <c r="X49" i="1"/>
  <c r="Y49" i="1"/>
  <c r="Z49" i="1"/>
  <c r="AA49" i="1"/>
  <c r="U50" i="1"/>
  <c r="V50" i="1"/>
  <c r="W50" i="1"/>
  <c r="X50" i="1"/>
  <c r="Y50" i="1"/>
  <c r="Z50" i="1"/>
  <c r="AA50" i="1"/>
  <c r="U51" i="1"/>
  <c r="V51" i="1"/>
  <c r="W51" i="1"/>
  <c r="X51" i="1"/>
  <c r="Y51" i="1"/>
  <c r="Z51" i="1"/>
  <c r="AA51" i="1"/>
  <c r="U52" i="1"/>
  <c r="V52" i="1"/>
  <c r="W52" i="1"/>
  <c r="X52" i="1"/>
  <c r="Y52" i="1"/>
  <c r="Z52" i="1"/>
  <c r="AA52" i="1"/>
  <c r="U53" i="1"/>
  <c r="V53" i="1"/>
  <c r="W53" i="1"/>
  <c r="X53" i="1"/>
  <c r="Y53" i="1"/>
  <c r="Z53" i="1"/>
  <c r="AA53" i="1"/>
  <c r="U54" i="1"/>
  <c r="V54" i="1"/>
  <c r="W54" i="1"/>
  <c r="X54" i="1"/>
  <c r="Y54" i="1"/>
  <c r="Z54" i="1"/>
  <c r="AA54" i="1"/>
  <c r="U55" i="1"/>
  <c r="V55" i="1"/>
  <c r="W55" i="1"/>
  <c r="X55" i="1"/>
  <c r="Y55" i="1"/>
  <c r="Z55" i="1"/>
  <c r="AA55" i="1"/>
  <c r="U56" i="1"/>
  <c r="V56" i="1"/>
  <c r="W56" i="1"/>
  <c r="X56" i="1"/>
  <c r="Y56" i="1"/>
  <c r="Z56" i="1"/>
  <c r="AA56" i="1"/>
  <c r="U57" i="1"/>
  <c r="V57" i="1"/>
  <c r="W57" i="1"/>
  <c r="X57" i="1"/>
  <c r="Y57" i="1"/>
  <c r="Z57" i="1"/>
  <c r="AA57" i="1"/>
  <c r="U58" i="1"/>
  <c r="V58" i="1"/>
  <c r="W58" i="1"/>
  <c r="X58" i="1"/>
  <c r="Y58" i="1"/>
  <c r="Z58" i="1"/>
  <c r="AA58" i="1"/>
  <c r="U59" i="1"/>
  <c r="V59" i="1"/>
  <c r="W59" i="1"/>
  <c r="X59" i="1"/>
  <c r="Y59" i="1"/>
  <c r="Z59" i="1"/>
  <c r="AA59" i="1"/>
  <c r="U60" i="1"/>
  <c r="V60" i="1"/>
  <c r="W60" i="1"/>
  <c r="X60" i="1"/>
  <c r="Y60" i="1"/>
  <c r="Z60" i="1"/>
  <c r="AA60" i="1"/>
  <c r="U61" i="1"/>
  <c r="V61" i="1"/>
  <c r="W61" i="1"/>
  <c r="X61" i="1"/>
  <c r="Y61" i="1"/>
  <c r="Z61" i="1"/>
  <c r="AA61" i="1"/>
  <c r="U62" i="1"/>
  <c r="V62" i="1"/>
  <c r="W62" i="1"/>
  <c r="X62" i="1"/>
  <c r="Y62" i="1"/>
  <c r="Z62" i="1"/>
  <c r="AA62" i="1"/>
  <c r="U63" i="1"/>
  <c r="V63" i="1"/>
  <c r="W63" i="1"/>
  <c r="X63" i="1"/>
  <c r="Y63" i="1"/>
  <c r="Z63" i="1"/>
  <c r="AA63" i="1"/>
  <c r="U64" i="1"/>
  <c r="V64" i="1"/>
  <c r="W64" i="1"/>
  <c r="X64" i="1"/>
  <c r="Y64" i="1"/>
  <c r="Z64" i="1"/>
  <c r="AA64" i="1"/>
  <c r="U65" i="1"/>
  <c r="V65" i="1"/>
  <c r="W65" i="1"/>
  <c r="X65" i="1"/>
  <c r="Y65" i="1"/>
  <c r="Z65" i="1"/>
  <c r="AA65" i="1"/>
  <c r="U66" i="1"/>
  <c r="V66" i="1"/>
  <c r="W66" i="1"/>
  <c r="X66" i="1"/>
  <c r="Y66" i="1"/>
  <c r="Z66" i="1"/>
  <c r="AA66" i="1"/>
  <c r="U67" i="1"/>
  <c r="V67" i="1"/>
  <c r="W67" i="1"/>
  <c r="X67" i="1"/>
  <c r="Y67" i="1"/>
  <c r="Z67" i="1"/>
  <c r="AA67" i="1"/>
  <c r="U68" i="1"/>
  <c r="V68" i="1"/>
  <c r="W68" i="1"/>
  <c r="X68" i="1"/>
  <c r="Y68" i="1"/>
  <c r="Z68" i="1"/>
  <c r="AA68" i="1"/>
  <c r="U69" i="1"/>
  <c r="V69" i="1"/>
  <c r="W69" i="1"/>
  <c r="X69" i="1"/>
  <c r="Y69" i="1"/>
  <c r="Z69" i="1"/>
  <c r="AA69" i="1"/>
  <c r="U70" i="1"/>
  <c r="V70" i="1"/>
  <c r="W70" i="1"/>
  <c r="X70" i="1"/>
  <c r="Y70" i="1"/>
  <c r="Z70" i="1"/>
  <c r="AA70" i="1"/>
  <c r="U71" i="1"/>
  <c r="V71" i="1"/>
  <c r="W71" i="1"/>
  <c r="X71" i="1"/>
  <c r="Y71" i="1"/>
  <c r="Z71" i="1"/>
  <c r="AA71" i="1"/>
  <c r="U72" i="1"/>
  <c r="V72" i="1"/>
  <c r="W72" i="1"/>
  <c r="X72" i="1"/>
  <c r="Y72" i="1"/>
  <c r="Z72" i="1"/>
  <c r="AA72" i="1"/>
  <c r="U73" i="1"/>
  <c r="V73" i="1"/>
  <c r="W73" i="1"/>
  <c r="X73" i="1"/>
  <c r="Y73" i="1"/>
  <c r="Z73" i="1"/>
  <c r="AA2" i="1"/>
  <c r="V2" i="1"/>
  <c r="W2" i="1"/>
  <c r="X2" i="1"/>
  <c r="Y2" i="1"/>
  <c r="Z2" i="1"/>
  <c r="U2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Z37" i="4" l="1"/>
  <c r="O25" i="5" s="1"/>
  <c r="S37" i="4"/>
  <c r="H25" i="5" s="1"/>
  <c r="X37" i="4"/>
  <c r="M25" i="5" s="1"/>
  <c r="Q37" i="4"/>
  <c r="F25" i="5" s="1"/>
  <c r="V37" i="4"/>
  <c r="K25" i="5" s="1"/>
  <c r="O37" i="4"/>
  <c r="D25" i="5" s="1"/>
  <c r="Z35" i="4"/>
  <c r="O13" i="5" s="1"/>
  <c r="S35" i="4"/>
  <c r="H13" i="5" s="1"/>
  <c r="X35" i="4"/>
  <c r="M13" i="5" s="1"/>
  <c r="Q35" i="4"/>
  <c r="F13" i="5" s="1"/>
  <c r="V35" i="4"/>
  <c r="K13" i="5" s="1"/>
  <c r="O35" i="4"/>
  <c r="D13" i="5" s="1"/>
  <c r="Z34" i="4"/>
  <c r="O24" i="5" s="1"/>
  <c r="S34" i="4"/>
  <c r="H24" i="5" s="1"/>
  <c r="X34" i="4"/>
  <c r="M24" i="5" s="1"/>
  <c r="Q34" i="4"/>
  <c r="F24" i="5" s="1"/>
  <c r="V34" i="4"/>
  <c r="K24" i="5" s="1"/>
  <c r="O34" i="4"/>
  <c r="D24" i="5" s="1"/>
  <c r="Z33" i="4"/>
  <c r="O36" i="5" s="1"/>
  <c r="S33" i="4"/>
  <c r="H36" i="5" s="1"/>
  <c r="X33" i="4"/>
  <c r="M36" i="5" s="1"/>
  <c r="Q33" i="4"/>
  <c r="F36" i="5" s="1"/>
  <c r="V33" i="4"/>
  <c r="K36" i="5" s="1"/>
  <c r="O33" i="4"/>
  <c r="D36" i="5" s="1"/>
  <c r="Z32" i="4"/>
  <c r="O12" i="5" s="1"/>
  <c r="S32" i="4"/>
  <c r="H12" i="5" s="1"/>
  <c r="X32" i="4"/>
  <c r="M12" i="5" s="1"/>
  <c r="Q32" i="4"/>
  <c r="F12" i="5" s="1"/>
  <c r="V32" i="4"/>
  <c r="K12" i="5" s="1"/>
  <c r="O32" i="4"/>
  <c r="D12" i="5" s="1"/>
  <c r="Z31" i="4"/>
  <c r="O23" i="5" s="1"/>
  <c r="S31" i="4"/>
  <c r="H23" i="5" s="1"/>
  <c r="X31" i="4"/>
  <c r="M23" i="5" s="1"/>
  <c r="Q31" i="4"/>
  <c r="F23" i="5" s="1"/>
  <c r="V31" i="4"/>
  <c r="K23" i="5" s="1"/>
  <c r="O31" i="4"/>
  <c r="D23" i="5" s="1"/>
  <c r="Z30" i="4"/>
  <c r="O35" i="5" s="1"/>
  <c r="S30" i="4"/>
  <c r="H35" i="5" s="1"/>
  <c r="X30" i="4"/>
  <c r="M35" i="5" s="1"/>
  <c r="Q30" i="4"/>
  <c r="F35" i="5" s="1"/>
  <c r="V30" i="4"/>
  <c r="K35" i="5" s="1"/>
  <c r="O30" i="4"/>
  <c r="D35" i="5" s="1"/>
  <c r="Z29" i="4"/>
  <c r="O11" i="5" s="1"/>
  <c r="S29" i="4"/>
  <c r="H11" i="5" s="1"/>
  <c r="X29" i="4"/>
  <c r="M11" i="5" s="1"/>
  <c r="Q29" i="4"/>
  <c r="F11" i="5" s="1"/>
  <c r="V29" i="4"/>
  <c r="K11" i="5" s="1"/>
  <c r="O29" i="4"/>
  <c r="D11" i="5" s="1"/>
  <c r="Z28" i="4"/>
  <c r="O22" i="5" s="1"/>
  <c r="S28" i="4"/>
  <c r="H22" i="5" s="1"/>
  <c r="X28" i="4"/>
  <c r="M22" i="5" s="1"/>
  <c r="Q28" i="4"/>
  <c r="F22" i="5" s="1"/>
  <c r="V28" i="4"/>
  <c r="K22" i="5" s="1"/>
  <c r="O28" i="4"/>
  <c r="D22" i="5" s="1"/>
  <c r="Z27" i="4"/>
  <c r="O34" i="5" s="1"/>
  <c r="S27" i="4"/>
  <c r="H34" i="5" s="1"/>
  <c r="X27" i="4"/>
  <c r="M34" i="5" s="1"/>
  <c r="Q27" i="4"/>
  <c r="F34" i="5" s="1"/>
  <c r="V27" i="4"/>
  <c r="K34" i="5" s="1"/>
  <c r="O27" i="4"/>
  <c r="D34" i="5" s="1"/>
  <c r="Z26" i="4"/>
  <c r="O10" i="5" s="1"/>
  <c r="S26" i="4"/>
  <c r="H10" i="5" s="1"/>
  <c r="X26" i="4"/>
  <c r="M10" i="5" s="1"/>
  <c r="Q26" i="4"/>
  <c r="F10" i="5" s="1"/>
  <c r="V26" i="4"/>
  <c r="K10" i="5" s="1"/>
  <c r="O26" i="4"/>
  <c r="D10" i="5" s="1"/>
  <c r="Z25" i="4"/>
  <c r="O21" i="5" s="1"/>
  <c r="S25" i="4"/>
  <c r="H21" i="5" s="1"/>
  <c r="X25" i="4"/>
  <c r="M21" i="5" s="1"/>
  <c r="Q25" i="4"/>
  <c r="F21" i="5" s="1"/>
  <c r="V25" i="4"/>
  <c r="K21" i="5" s="1"/>
  <c r="O25" i="4"/>
  <c r="D21" i="5" s="1"/>
  <c r="Z24" i="4"/>
  <c r="O33" i="5" s="1"/>
  <c r="S24" i="4"/>
  <c r="H33" i="5" s="1"/>
  <c r="X24" i="4"/>
  <c r="M33" i="5" s="1"/>
  <c r="Q24" i="4"/>
  <c r="F33" i="5" s="1"/>
  <c r="V24" i="4"/>
  <c r="K33" i="5" s="1"/>
  <c r="O24" i="4"/>
  <c r="D33" i="5" s="1"/>
  <c r="Z23" i="4"/>
  <c r="O9" i="5" s="1"/>
  <c r="S23" i="4"/>
  <c r="H9" i="5" s="1"/>
  <c r="X23" i="4"/>
  <c r="M9" i="5" s="1"/>
  <c r="Q23" i="4"/>
  <c r="F9" i="5" s="1"/>
  <c r="V23" i="4"/>
  <c r="K9" i="5" s="1"/>
  <c r="O23" i="4"/>
  <c r="D9" i="5" s="1"/>
  <c r="Z22" i="4"/>
  <c r="O20" i="5" s="1"/>
  <c r="S22" i="4"/>
  <c r="H20" i="5" s="1"/>
  <c r="X22" i="4"/>
  <c r="M20" i="5" s="1"/>
  <c r="Q22" i="4"/>
  <c r="F20" i="5" s="1"/>
  <c r="V22" i="4"/>
  <c r="K20" i="5" s="1"/>
  <c r="O22" i="4"/>
  <c r="D20" i="5" s="1"/>
  <c r="Z21" i="4"/>
  <c r="O32" i="5" s="1"/>
  <c r="S21" i="4"/>
  <c r="H32" i="5" s="1"/>
  <c r="X21" i="4"/>
  <c r="M32" i="5" s="1"/>
  <c r="Q21" i="4"/>
  <c r="F32" i="5" s="1"/>
  <c r="V21" i="4"/>
  <c r="K32" i="5" s="1"/>
  <c r="O21" i="4"/>
  <c r="D32" i="5" s="1"/>
  <c r="Z20" i="4"/>
  <c r="O8" i="5" s="1"/>
  <c r="S20" i="4"/>
  <c r="H8" i="5" s="1"/>
  <c r="X20" i="4"/>
  <c r="M8" i="5" s="1"/>
  <c r="Q20" i="4"/>
  <c r="F8" i="5" s="1"/>
  <c r="V20" i="4"/>
  <c r="K8" i="5" s="1"/>
  <c r="O20" i="4"/>
  <c r="D8" i="5" s="1"/>
  <c r="Z19" i="4"/>
  <c r="O19" i="5" s="1"/>
  <c r="S19" i="4"/>
  <c r="H19" i="5" s="1"/>
  <c r="X19" i="4"/>
  <c r="M19" i="5" s="1"/>
  <c r="Q19" i="4"/>
  <c r="F19" i="5" s="1"/>
  <c r="V19" i="4"/>
  <c r="K19" i="5" s="1"/>
  <c r="O19" i="4"/>
  <c r="D19" i="5" s="1"/>
  <c r="Z18" i="4"/>
  <c r="O31" i="5" s="1"/>
  <c r="S18" i="4"/>
  <c r="H31" i="5" s="1"/>
  <c r="X18" i="4"/>
  <c r="M31" i="5" s="1"/>
  <c r="Q18" i="4"/>
  <c r="F31" i="5" s="1"/>
  <c r="V18" i="4"/>
  <c r="K31" i="5" s="1"/>
  <c r="O18" i="4"/>
  <c r="D31" i="5" s="1"/>
  <c r="Z17" i="4"/>
  <c r="O7" i="5" s="1"/>
  <c r="S17" i="4"/>
  <c r="H7" i="5" s="1"/>
  <c r="X17" i="4"/>
  <c r="M7" i="5" s="1"/>
  <c r="Q17" i="4"/>
  <c r="F7" i="5" s="1"/>
  <c r="V17" i="4"/>
  <c r="K7" i="5" s="1"/>
  <c r="O17" i="4"/>
  <c r="D7" i="5" s="1"/>
  <c r="Z16" i="4"/>
  <c r="O18" i="5" s="1"/>
  <c r="S16" i="4"/>
  <c r="H18" i="5" s="1"/>
  <c r="X16" i="4"/>
  <c r="M18" i="5" s="1"/>
  <c r="Q16" i="4"/>
  <c r="F18" i="5" s="1"/>
  <c r="V16" i="4"/>
  <c r="K18" i="5" s="1"/>
  <c r="O16" i="4"/>
  <c r="D18" i="5" s="1"/>
  <c r="Z15" i="4"/>
  <c r="O30" i="5" s="1"/>
  <c r="S15" i="4"/>
  <c r="H30" i="5" s="1"/>
  <c r="X15" i="4"/>
  <c r="M30" i="5" s="1"/>
  <c r="Q15" i="4"/>
  <c r="F30" i="5" s="1"/>
  <c r="V15" i="4"/>
  <c r="K30" i="5" s="1"/>
  <c r="O15" i="4"/>
  <c r="D30" i="5" s="1"/>
  <c r="Z13" i="4"/>
  <c r="O17" i="5" s="1"/>
  <c r="S13" i="4"/>
  <c r="H17" i="5" s="1"/>
  <c r="X13" i="4"/>
  <c r="M17" i="5" s="1"/>
  <c r="Q13" i="4"/>
  <c r="F17" i="5" s="1"/>
  <c r="V13" i="4"/>
  <c r="K17" i="5" s="1"/>
  <c r="O13" i="4"/>
  <c r="D17" i="5" s="1"/>
  <c r="Z12" i="4"/>
  <c r="O29" i="5" s="1"/>
  <c r="S12" i="4"/>
  <c r="H29" i="5" s="1"/>
  <c r="X12" i="4"/>
  <c r="M29" i="5" s="1"/>
  <c r="Q12" i="4"/>
  <c r="F29" i="5" s="1"/>
  <c r="V12" i="4"/>
  <c r="K29" i="5" s="1"/>
  <c r="O12" i="4"/>
  <c r="D29" i="5" s="1"/>
  <c r="Z11" i="4"/>
  <c r="O5" i="5" s="1"/>
  <c r="S11" i="4"/>
  <c r="H5" i="5" s="1"/>
  <c r="X11" i="4"/>
  <c r="M5" i="5" s="1"/>
  <c r="Q11" i="4"/>
  <c r="F5" i="5" s="1"/>
  <c r="V11" i="4"/>
  <c r="K5" i="5" s="1"/>
  <c r="O11" i="4"/>
  <c r="D5" i="5" s="1"/>
  <c r="Z10" i="4"/>
  <c r="O16" i="5" s="1"/>
  <c r="S10" i="4"/>
  <c r="H16" i="5" s="1"/>
  <c r="X10" i="4"/>
  <c r="M16" i="5" s="1"/>
  <c r="Q10" i="4"/>
  <c r="F16" i="5" s="1"/>
  <c r="V10" i="4"/>
  <c r="K16" i="5" s="1"/>
  <c r="O10" i="4"/>
  <c r="D16" i="5" s="1"/>
  <c r="Z9" i="4"/>
  <c r="O28" i="5" s="1"/>
  <c r="S9" i="4"/>
  <c r="H28" i="5" s="1"/>
  <c r="X9" i="4"/>
  <c r="M28" i="5" s="1"/>
  <c r="Q9" i="4"/>
  <c r="F28" i="5" s="1"/>
  <c r="V9" i="4"/>
  <c r="K28" i="5" s="1"/>
  <c r="O9" i="4"/>
  <c r="D28" i="5" s="1"/>
  <c r="Z8" i="4"/>
  <c r="O4" i="5" s="1"/>
  <c r="S8" i="4"/>
  <c r="H4" i="5" s="1"/>
  <c r="X8" i="4"/>
  <c r="M4" i="5" s="1"/>
  <c r="Q8" i="4"/>
  <c r="F4" i="5" s="1"/>
  <c r="V8" i="4"/>
  <c r="K4" i="5" s="1"/>
  <c r="O8" i="4"/>
  <c r="D4" i="5" s="1"/>
  <c r="Z7" i="4"/>
  <c r="O15" i="5" s="1"/>
  <c r="S7" i="4"/>
  <c r="H15" i="5" s="1"/>
  <c r="X7" i="4"/>
  <c r="M15" i="5" s="1"/>
  <c r="Q7" i="4"/>
  <c r="F15" i="5" s="1"/>
  <c r="V7" i="4"/>
  <c r="K15" i="5" s="1"/>
  <c r="O7" i="4"/>
  <c r="D15" i="5" s="1"/>
  <c r="Z6" i="4"/>
  <c r="O27" i="5" s="1"/>
  <c r="S6" i="4"/>
  <c r="H27" i="5" s="1"/>
  <c r="X6" i="4"/>
  <c r="M27" i="5" s="1"/>
  <c r="Q6" i="4"/>
  <c r="F27" i="5" s="1"/>
  <c r="V6" i="4"/>
  <c r="K27" i="5" s="1"/>
  <c r="O6" i="4"/>
  <c r="D27" i="5" s="1"/>
  <c r="Z4" i="4"/>
  <c r="O14" i="5" s="1"/>
  <c r="S4" i="4"/>
  <c r="H14" i="5" s="1"/>
  <c r="X4" i="4"/>
  <c r="M14" i="5" s="1"/>
  <c r="Q4" i="4"/>
  <c r="F14" i="5" s="1"/>
  <c r="V4" i="4"/>
  <c r="K14" i="5" s="1"/>
  <c r="O4" i="4"/>
  <c r="D14" i="5" s="1"/>
  <c r="Z3" i="4"/>
  <c r="O26" i="5" s="1"/>
  <c r="S3" i="4"/>
  <c r="H26" i="5" s="1"/>
  <c r="X3" i="4"/>
  <c r="M26" i="5" s="1"/>
  <c r="Q3" i="4"/>
  <c r="F26" i="5" s="1"/>
  <c r="V3" i="4"/>
  <c r="K26" i="5" s="1"/>
  <c r="O3" i="4"/>
  <c r="D26" i="5" s="1"/>
  <c r="AA37" i="4"/>
  <c r="P25" i="5" s="1"/>
  <c r="T37" i="4"/>
  <c r="I25" i="5" s="1"/>
  <c r="Y37" i="4"/>
  <c r="N25" i="5" s="1"/>
  <c r="R37" i="4"/>
  <c r="G25" i="5" s="1"/>
  <c r="W37" i="4"/>
  <c r="L25" i="5" s="1"/>
  <c r="P37" i="4"/>
  <c r="E25" i="5" s="1"/>
  <c r="U37" i="4"/>
  <c r="J25" i="5" s="1"/>
  <c r="N37" i="4"/>
  <c r="C25" i="5" s="1"/>
  <c r="AA35" i="4"/>
  <c r="P13" i="5" s="1"/>
  <c r="T35" i="4"/>
  <c r="I13" i="5" s="1"/>
  <c r="Y35" i="4"/>
  <c r="N13" i="5" s="1"/>
  <c r="R35" i="4"/>
  <c r="G13" i="5" s="1"/>
  <c r="W35" i="4"/>
  <c r="L13" i="5" s="1"/>
  <c r="P35" i="4"/>
  <c r="E13" i="5" s="1"/>
  <c r="U35" i="4"/>
  <c r="J13" i="5" s="1"/>
  <c r="N35" i="4"/>
  <c r="C13" i="5" s="1"/>
  <c r="AA34" i="4"/>
  <c r="P24" i="5" s="1"/>
  <c r="T34" i="4"/>
  <c r="I24" i="5" s="1"/>
  <c r="Y34" i="4"/>
  <c r="N24" i="5" s="1"/>
  <c r="R34" i="4"/>
  <c r="G24" i="5" s="1"/>
  <c r="W34" i="4"/>
  <c r="L24" i="5" s="1"/>
  <c r="P34" i="4"/>
  <c r="E24" i="5" s="1"/>
  <c r="U34" i="4"/>
  <c r="J24" i="5" s="1"/>
  <c r="N34" i="4"/>
  <c r="C24" i="5" s="1"/>
  <c r="AA33" i="4"/>
  <c r="P36" i="5" s="1"/>
  <c r="T33" i="4"/>
  <c r="I36" i="5" s="1"/>
  <c r="Y33" i="4"/>
  <c r="N36" i="5" s="1"/>
  <c r="R33" i="4"/>
  <c r="G36" i="5" s="1"/>
  <c r="W33" i="4"/>
  <c r="L36" i="5" s="1"/>
  <c r="P33" i="4"/>
  <c r="E36" i="5" s="1"/>
  <c r="N33" i="4"/>
  <c r="C36" i="5" s="1"/>
  <c r="U33" i="4"/>
  <c r="J36" i="5" s="1"/>
  <c r="AA32" i="4"/>
  <c r="P12" i="5" s="1"/>
  <c r="T32" i="4"/>
  <c r="I12" i="5" s="1"/>
  <c r="Y32" i="4"/>
  <c r="N12" i="5" s="1"/>
  <c r="R32" i="4"/>
  <c r="G12" i="5" s="1"/>
  <c r="W32" i="4"/>
  <c r="L12" i="5" s="1"/>
  <c r="P32" i="4"/>
  <c r="E12" i="5" s="1"/>
  <c r="U32" i="4"/>
  <c r="J12" i="5" s="1"/>
  <c r="N32" i="4"/>
  <c r="C12" i="5" s="1"/>
  <c r="AA31" i="4"/>
  <c r="P23" i="5" s="1"/>
  <c r="T31" i="4"/>
  <c r="I23" i="5" s="1"/>
  <c r="Y31" i="4"/>
  <c r="N23" i="5" s="1"/>
  <c r="R31" i="4"/>
  <c r="G23" i="5" s="1"/>
  <c r="W31" i="4"/>
  <c r="L23" i="5" s="1"/>
  <c r="P31" i="4"/>
  <c r="E23" i="5" s="1"/>
  <c r="U31" i="4"/>
  <c r="J23" i="5" s="1"/>
  <c r="N31" i="4"/>
  <c r="C23" i="5" s="1"/>
  <c r="AA30" i="4"/>
  <c r="P35" i="5" s="1"/>
  <c r="T30" i="4"/>
  <c r="I35" i="5" s="1"/>
  <c r="Y30" i="4"/>
  <c r="N35" i="5" s="1"/>
  <c r="R30" i="4"/>
  <c r="G35" i="5" s="1"/>
  <c r="W30" i="4"/>
  <c r="L35" i="5" s="1"/>
  <c r="P30" i="4"/>
  <c r="E35" i="5" s="1"/>
  <c r="N30" i="4"/>
  <c r="C35" i="5" s="1"/>
  <c r="U30" i="4"/>
  <c r="J35" i="5" s="1"/>
  <c r="AA29" i="4"/>
  <c r="P11" i="5" s="1"/>
  <c r="T29" i="4"/>
  <c r="I11" i="5" s="1"/>
  <c r="Y29" i="4"/>
  <c r="N11" i="5" s="1"/>
  <c r="R29" i="4"/>
  <c r="G11" i="5" s="1"/>
  <c r="W29" i="4"/>
  <c r="L11" i="5" s="1"/>
  <c r="P29" i="4"/>
  <c r="E11" i="5" s="1"/>
  <c r="U29" i="4"/>
  <c r="J11" i="5" s="1"/>
  <c r="N29" i="4"/>
  <c r="C11" i="5" s="1"/>
  <c r="AA28" i="4"/>
  <c r="P22" i="5" s="1"/>
  <c r="T28" i="4"/>
  <c r="I22" i="5" s="1"/>
  <c r="Y28" i="4"/>
  <c r="N22" i="5" s="1"/>
  <c r="R28" i="4"/>
  <c r="G22" i="5" s="1"/>
  <c r="W28" i="4"/>
  <c r="L22" i="5" s="1"/>
  <c r="P28" i="4"/>
  <c r="E22" i="5" s="1"/>
  <c r="U28" i="4"/>
  <c r="J22" i="5" s="1"/>
  <c r="N28" i="4"/>
  <c r="C22" i="5" s="1"/>
  <c r="AA27" i="4"/>
  <c r="P34" i="5" s="1"/>
  <c r="T27" i="4"/>
  <c r="I34" i="5" s="1"/>
  <c r="Y27" i="4"/>
  <c r="N34" i="5" s="1"/>
  <c r="R27" i="4"/>
  <c r="G34" i="5" s="1"/>
  <c r="W27" i="4"/>
  <c r="L34" i="5" s="1"/>
  <c r="P27" i="4"/>
  <c r="E34" i="5" s="1"/>
  <c r="N27" i="4"/>
  <c r="C34" i="5" s="1"/>
  <c r="U27" i="4"/>
  <c r="J34" i="5" s="1"/>
  <c r="AA26" i="4"/>
  <c r="P10" i="5" s="1"/>
  <c r="T26" i="4"/>
  <c r="I10" i="5" s="1"/>
  <c r="Y26" i="4"/>
  <c r="N10" i="5" s="1"/>
  <c r="R26" i="4"/>
  <c r="G10" i="5" s="1"/>
  <c r="W26" i="4"/>
  <c r="L10" i="5" s="1"/>
  <c r="P26" i="4"/>
  <c r="E10" i="5" s="1"/>
  <c r="U26" i="4"/>
  <c r="J10" i="5" s="1"/>
  <c r="N26" i="4"/>
  <c r="C10" i="5" s="1"/>
  <c r="T25" i="4"/>
  <c r="I21" i="5" s="1"/>
  <c r="AA25" i="4"/>
  <c r="P21" i="5" s="1"/>
  <c r="R25" i="4"/>
  <c r="G21" i="5" s="1"/>
  <c r="Y25" i="4"/>
  <c r="N21" i="5" s="1"/>
  <c r="P25" i="4"/>
  <c r="E21" i="5" s="1"/>
  <c r="W25" i="4"/>
  <c r="L21" i="5" s="1"/>
  <c r="U25" i="4"/>
  <c r="J21" i="5" s="1"/>
  <c r="N25" i="4"/>
  <c r="C21" i="5" s="1"/>
  <c r="T24" i="4"/>
  <c r="I33" i="5" s="1"/>
  <c r="AA24" i="4"/>
  <c r="P33" i="5" s="1"/>
  <c r="R24" i="4"/>
  <c r="G33" i="5" s="1"/>
  <c r="Y24" i="4"/>
  <c r="N33" i="5" s="1"/>
  <c r="P24" i="4"/>
  <c r="E33" i="5" s="1"/>
  <c r="W24" i="4"/>
  <c r="L33" i="5" s="1"/>
  <c r="N24" i="4"/>
  <c r="C33" i="5" s="1"/>
  <c r="U24" i="4"/>
  <c r="J33" i="5" s="1"/>
  <c r="T23" i="4"/>
  <c r="I9" i="5" s="1"/>
  <c r="AA23" i="4"/>
  <c r="P9" i="5" s="1"/>
  <c r="R23" i="4"/>
  <c r="G9" i="5" s="1"/>
  <c r="Y23" i="4"/>
  <c r="N9" i="5" s="1"/>
  <c r="P23" i="4"/>
  <c r="E9" i="5" s="1"/>
  <c r="W23" i="4"/>
  <c r="L9" i="5" s="1"/>
  <c r="U23" i="4"/>
  <c r="J9" i="5" s="1"/>
  <c r="N23" i="4"/>
  <c r="C9" i="5" s="1"/>
  <c r="AA22" i="4"/>
  <c r="P20" i="5" s="1"/>
  <c r="T22" i="4"/>
  <c r="I20" i="5" s="1"/>
  <c r="Y22" i="4"/>
  <c r="N20" i="5" s="1"/>
  <c r="R22" i="4"/>
  <c r="G20" i="5" s="1"/>
  <c r="W22" i="4"/>
  <c r="L20" i="5" s="1"/>
  <c r="P22" i="4"/>
  <c r="E20" i="5" s="1"/>
  <c r="N22" i="4"/>
  <c r="C20" i="5" s="1"/>
  <c r="U22" i="4"/>
  <c r="J20" i="5" s="1"/>
  <c r="AA21" i="4"/>
  <c r="P32" i="5" s="1"/>
  <c r="T21" i="4"/>
  <c r="I32" i="5" s="1"/>
  <c r="Y21" i="4"/>
  <c r="N32" i="5" s="1"/>
  <c r="R21" i="4"/>
  <c r="G32" i="5" s="1"/>
  <c r="W21" i="4"/>
  <c r="L32" i="5" s="1"/>
  <c r="P21" i="4"/>
  <c r="E32" i="5" s="1"/>
  <c r="U21" i="4"/>
  <c r="J32" i="5" s="1"/>
  <c r="N21" i="4"/>
  <c r="C32" i="5" s="1"/>
  <c r="AA20" i="4"/>
  <c r="P8" i="5" s="1"/>
  <c r="T20" i="4"/>
  <c r="I8" i="5" s="1"/>
  <c r="Y20" i="4"/>
  <c r="N8" i="5" s="1"/>
  <c r="R20" i="4"/>
  <c r="G8" i="5" s="1"/>
  <c r="W20" i="4"/>
  <c r="L8" i="5" s="1"/>
  <c r="P20" i="4"/>
  <c r="E8" i="5" s="1"/>
  <c r="N20" i="4"/>
  <c r="C8" i="5" s="1"/>
  <c r="U20" i="4"/>
  <c r="J8" i="5" s="1"/>
  <c r="AA19" i="4"/>
  <c r="P19" i="5" s="1"/>
  <c r="T19" i="4"/>
  <c r="I19" i="5" s="1"/>
  <c r="Y19" i="4"/>
  <c r="N19" i="5" s="1"/>
  <c r="R19" i="4"/>
  <c r="G19" i="5" s="1"/>
  <c r="W19" i="4"/>
  <c r="L19" i="5" s="1"/>
  <c r="P19" i="4"/>
  <c r="E19" i="5" s="1"/>
  <c r="N19" i="4"/>
  <c r="C19" i="5" s="1"/>
  <c r="U19" i="4"/>
  <c r="J19" i="5" s="1"/>
  <c r="AA18" i="4"/>
  <c r="P31" i="5" s="1"/>
  <c r="T18" i="4"/>
  <c r="I31" i="5" s="1"/>
  <c r="Y18" i="4"/>
  <c r="N31" i="5" s="1"/>
  <c r="R18" i="4"/>
  <c r="G31" i="5" s="1"/>
  <c r="W18" i="4"/>
  <c r="L31" i="5" s="1"/>
  <c r="P18" i="4"/>
  <c r="E31" i="5" s="1"/>
  <c r="U18" i="4"/>
  <c r="J31" i="5" s="1"/>
  <c r="N18" i="4"/>
  <c r="C31" i="5" s="1"/>
  <c r="AA17" i="4"/>
  <c r="P7" i="5" s="1"/>
  <c r="T17" i="4"/>
  <c r="I7" i="5" s="1"/>
  <c r="Y17" i="4"/>
  <c r="N7" i="5" s="1"/>
  <c r="R17" i="4"/>
  <c r="G7" i="5" s="1"/>
  <c r="W17" i="4"/>
  <c r="L7" i="5" s="1"/>
  <c r="P17" i="4"/>
  <c r="E7" i="5" s="1"/>
  <c r="N17" i="4"/>
  <c r="C7" i="5" s="1"/>
  <c r="U17" i="4"/>
  <c r="J7" i="5" s="1"/>
  <c r="AA16" i="4"/>
  <c r="P18" i="5" s="1"/>
  <c r="T16" i="4"/>
  <c r="I18" i="5" s="1"/>
  <c r="Y16" i="4"/>
  <c r="N18" i="5" s="1"/>
  <c r="R16" i="4"/>
  <c r="G18" i="5" s="1"/>
  <c r="W16" i="4"/>
  <c r="L18" i="5" s="1"/>
  <c r="P16" i="4"/>
  <c r="E18" i="5" s="1"/>
  <c r="N16" i="4"/>
  <c r="C18" i="5" s="1"/>
  <c r="U16" i="4"/>
  <c r="J18" i="5" s="1"/>
  <c r="AA15" i="4"/>
  <c r="P30" i="5" s="1"/>
  <c r="T15" i="4"/>
  <c r="I30" i="5" s="1"/>
  <c r="Y15" i="4"/>
  <c r="N30" i="5" s="1"/>
  <c r="R15" i="4"/>
  <c r="G30" i="5" s="1"/>
  <c r="W15" i="4"/>
  <c r="L30" i="5" s="1"/>
  <c r="P15" i="4"/>
  <c r="E30" i="5" s="1"/>
  <c r="N15" i="4"/>
  <c r="C30" i="5" s="1"/>
  <c r="U15" i="4"/>
  <c r="J30" i="5" s="1"/>
  <c r="AA13" i="4"/>
  <c r="P17" i="5" s="1"/>
  <c r="T13" i="4"/>
  <c r="I17" i="5" s="1"/>
  <c r="Y13" i="4"/>
  <c r="N17" i="5" s="1"/>
  <c r="R13" i="4"/>
  <c r="G17" i="5" s="1"/>
  <c r="W13" i="4"/>
  <c r="L17" i="5" s="1"/>
  <c r="P13" i="4"/>
  <c r="E17" i="5" s="1"/>
  <c r="N13" i="4"/>
  <c r="C17" i="5" s="1"/>
  <c r="U13" i="4"/>
  <c r="J17" i="5" s="1"/>
  <c r="AA12" i="4"/>
  <c r="P29" i="5" s="1"/>
  <c r="T12" i="4"/>
  <c r="I29" i="5" s="1"/>
  <c r="Y12" i="4"/>
  <c r="N29" i="5" s="1"/>
  <c r="R12" i="4"/>
  <c r="G29" i="5" s="1"/>
  <c r="W12" i="4"/>
  <c r="L29" i="5" s="1"/>
  <c r="P12" i="4"/>
  <c r="E29" i="5" s="1"/>
  <c r="U12" i="4"/>
  <c r="J29" i="5" s="1"/>
  <c r="N12" i="4"/>
  <c r="C29" i="5" s="1"/>
  <c r="AA11" i="4"/>
  <c r="P5" i="5" s="1"/>
  <c r="T11" i="4"/>
  <c r="I5" i="5" s="1"/>
  <c r="Y11" i="4"/>
  <c r="N5" i="5" s="1"/>
  <c r="R11" i="4"/>
  <c r="G5" i="5" s="1"/>
  <c r="W11" i="4"/>
  <c r="L5" i="5" s="1"/>
  <c r="P11" i="4"/>
  <c r="E5" i="5" s="1"/>
  <c r="N11" i="4"/>
  <c r="C5" i="5" s="1"/>
  <c r="U11" i="4"/>
  <c r="J5" i="5" s="1"/>
  <c r="AA10" i="4"/>
  <c r="P16" i="5" s="1"/>
  <c r="T10" i="4"/>
  <c r="I16" i="5" s="1"/>
  <c r="Y10" i="4"/>
  <c r="N16" i="5" s="1"/>
  <c r="R10" i="4"/>
  <c r="G16" i="5" s="1"/>
  <c r="W10" i="4"/>
  <c r="L16" i="5" s="1"/>
  <c r="P10" i="4"/>
  <c r="E16" i="5" s="1"/>
  <c r="N10" i="4"/>
  <c r="C16" i="5" s="1"/>
  <c r="U10" i="4"/>
  <c r="J16" i="5" s="1"/>
  <c r="AA9" i="4"/>
  <c r="P28" i="5" s="1"/>
  <c r="T9" i="4"/>
  <c r="I28" i="5" s="1"/>
  <c r="Y9" i="4"/>
  <c r="N28" i="5" s="1"/>
  <c r="R9" i="4"/>
  <c r="G28" i="5" s="1"/>
  <c r="W9" i="4"/>
  <c r="L28" i="5" s="1"/>
  <c r="P9" i="4"/>
  <c r="E28" i="5" s="1"/>
  <c r="U9" i="4"/>
  <c r="J28" i="5" s="1"/>
  <c r="N9" i="4"/>
  <c r="C28" i="5" s="1"/>
  <c r="AA8" i="4"/>
  <c r="P4" i="5" s="1"/>
  <c r="T8" i="4"/>
  <c r="I4" i="5" s="1"/>
  <c r="Y8" i="4"/>
  <c r="N4" i="5" s="1"/>
  <c r="R8" i="4"/>
  <c r="G4" i="5" s="1"/>
  <c r="W8" i="4"/>
  <c r="L4" i="5" s="1"/>
  <c r="P8" i="4"/>
  <c r="E4" i="5" s="1"/>
  <c r="N8" i="4"/>
  <c r="C4" i="5" s="1"/>
  <c r="U8" i="4"/>
  <c r="J4" i="5" s="1"/>
  <c r="AA7" i="4"/>
  <c r="P15" i="5" s="1"/>
  <c r="T7" i="4"/>
  <c r="I15" i="5" s="1"/>
  <c r="Y7" i="4"/>
  <c r="N15" i="5" s="1"/>
  <c r="R7" i="4"/>
  <c r="G15" i="5" s="1"/>
  <c r="W7" i="4"/>
  <c r="L15" i="5" s="1"/>
  <c r="P7" i="4"/>
  <c r="E15" i="5" s="1"/>
  <c r="U7" i="4"/>
  <c r="J15" i="5" s="1"/>
  <c r="N7" i="4"/>
  <c r="C15" i="5" s="1"/>
  <c r="AA6" i="4"/>
  <c r="P27" i="5" s="1"/>
  <c r="T6" i="4"/>
  <c r="I27" i="5" s="1"/>
  <c r="Y6" i="4"/>
  <c r="N27" i="5" s="1"/>
  <c r="R6" i="4"/>
  <c r="G27" i="5" s="1"/>
  <c r="W6" i="4"/>
  <c r="L27" i="5" s="1"/>
  <c r="P6" i="4"/>
  <c r="E27" i="5" s="1"/>
  <c r="U6" i="4"/>
  <c r="J27" i="5" s="1"/>
  <c r="N6" i="4"/>
  <c r="C27" i="5" s="1"/>
  <c r="AA4" i="4"/>
  <c r="P14" i="5" s="1"/>
  <c r="T4" i="4"/>
  <c r="I14" i="5" s="1"/>
  <c r="Y4" i="4"/>
  <c r="N14" i="5" s="1"/>
  <c r="R4" i="4"/>
  <c r="G14" i="5" s="1"/>
  <c r="W4" i="4"/>
  <c r="L14" i="5" s="1"/>
  <c r="P4" i="4"/>
  <c r="E14" i="5" s="1"/>
  <c r="AA3" i="4"/>
  <c r="P26" i="5" s="1"/>
  <c r="T3" i="4"/>
  <c r="I26" i="5" s="1"/>
  <c r="Y3" i="4"/>
  <c r="N26" i="5" s="1"/>
  <c r="R3" i="4"/>
  <c r="G26" i="5" s="1"/>
  <c r="W3" i="4"/>
  <c r="L26" i="5" s="1"/>
  <c r="P3" i="4"/>
  <c r="E26" i="5" s="1"/>
  <c r="S2" i="4"/>
  <c r="H2" i="5" s="1"/>
  <c r="Z2" i="4"/>
  <c r="O2" i="5" s="1"/>
  <c r="Q2" i="4"/>
  <c r="F2" i="5" s="1"/>
  <c r="X2" i="4"/>
  <c r="M2" i="5" s="1"/>
  <c r="AA2" i="4"/>
  <c r="P2" i="5" s="1"/>
  <c r="T2" i="4"/>
  <c r="I2" i="5" s="1"/>
  <c r="Y2" i="4"/>
  <c r="N2" i="5" s="1"/>
  <c r="R2" i="4"/>
  <c r="G2" i="5" s="1"/>
  <c r="W2" i="4"/>
  <c r="L2" i="5" s="1"/>
  <c r="P2" i="4"/>
  <c r="E2" i="5" s="1"/>
  <c r="O2" i="4"/>
  <c r="D2" i="5" s="1"/>
  <c r="V2" i="4"/>
  <c r="K2" i="5" s="1"/>
  <c r="N2" i="4"/>
  <c r="C2" i="5" s="1"/>
  <c r="U2" i="4"/>
  <c r="J2" i="5" s="1"/>
  <c r="N4" i="4"/>
  <c r="C14" i="5" s="1"/>
  <c r="N3" i="4"/>
  <c r="C26" i="5" s="1"/>
</calcChain>
</file>

<file path=xl/sharedStrings.xml><?xml version="1.0" encoding="utf-8"?>
<sst xmlns="http://schemas.openxmlformats.org/spreadsheetml/2006/main" count="1311" uniqueCount="400">
  <si>
    <t>Code</t>
  </si>
  <si>
    <t>Reactor</t>
  </si>
  <si>
    <t>Date</t>
  </si>
  <si>
    <t>ml sample</t>
  </si>
  <si>
    <t>ml MQ</t>
  </si>
  <si>
    <t>ml acid</t>
  </si>
  <si>
    <t xml:space="preserve">ml total </t>
  </si>
  <si>
    <t>AC1</t>
  </si>
  <si>
    <t>R1</t>
  </si>
  <si>
    <t>AC2</t>
  </si>
  <si>
    <t>R2</t>
  </si>
  <si>
    <t>AC3</t>
  </si>
  <si>
    <t>R3</t>
  </si>
  <si>
    <t>AC4</t>
  </si>
  <si>
    <t>R4</t>
  </si>
  <si>
    <t>AC5</t>
  </si>
  <si>
    <t>R5</t>
  </si>
  <si>
    <t>AC6</t>
  </si>
  <si>
    <t>R6</t>
  </si>
  <si>
    <t>AC7</t>
  </si>
  <si>
    <t>AC8</t>
  </si>
  <si>
    <t>AC9</t>
  </si>
  <si>
    <t>AC10</t>
  </si>
  <si>
    <t>AC11</t>
  </si>
  <si>
    <t>AC12</t>
  </si>
  <si>
    <t>AC13</t>
  </si>
  <si>
    <t>AC14</t>
  </si>
  <si>
    <t>AC15</t>
  </si>
  <si>
    <t>AC16</t>
  </si>
  <si>
    <t>AC17</t>
  </si>
  <si>
    <t>AC18</t>
  </si>
  <si>
    <t>AC19</t>
  </si>
  <si>
    <t>AC20</t>
  </si>
  <si>
    <t>AC21</t>
  </si>
  <si>
    <t>AC22</t>
  </si>
  <si>
    <t>AC23</t>
  </si>
  <si>
    <t>AC24</t>
  </si>
  <si>
    <t>AC25</t>
  </si>
  <si>
    <t>AC26</t>
  </si>
  <si>
    <t>AC27</t>
  </si>
  <si>
    <t>AC28</t>
  </si>
  <si>
    <t>AC29</t>
  </si>
  <si>
    <t>AC30</t>
  </si>
  <si>
    <t>AC31</t>
  </si>
  <si>
    <t>AC32</t>
  </si>
  <si>
    <t>AC33</t>
  </si>
  <si>
    <t>AC34</t>
  </si>
  <si>
    <t>AC35</t>
  </si>
  <si>
    <t>AC36</t>
  </si>
  <si>
    <t>AC37</t>
  </si>
  <si>
    <t>AC38</t>
  </si>
  <si>
    <t>AC39</t>
  </si>
  <si>
    <t>AC40</t>
  </si>
  <si>
    <t>AC41</t>
  </si>
  <si>
    <t>AC42</t>
  </si>
  <si>
    <t>AC43</t>
  </si>
  <si>
    <t>AC44</t>
  </si>
  <si>
    <t>AC45</t>
  </si>
  <si>
    <t>AC46</t>
  </si>
  <si>
    <t>AC47</t>
  </si>
  <si>
    <t>AC48</t>
  </si>
  <si>
    <t>AC49</t>
  </si>
  <si>
    <t>AC50</t>
  </si>
  <si>
    <t>AC51</t>
  </si>
  <si>
    <t>AC52</t>
  </si>
  <si>
    <t>AC53</t>
  </si>
  <si>
    <t>AC54</t>
  </si>
  <si>
    <t>AC55</t>
  </si>
  <si>
    <t>AC56</t>
  </si>
  <si>
    <t>AC57</t>
  </si>
  <si>
    <t>AC58</t>
  </si>
  <si>
    <t>AC59</t>
  </si>
  <si>
    <t>AC60</t>
  </si>
  <si>
    <t>AC61</t>
  </si>
  <si>
    <t>AC62</t>
  </si>
  <si>
    <t>AC63</t>
  </si>
  <si>
    <t>AC64</t>
  </si>
  <si>
    <t>AC65</t>
  </si>
  <si>
    <t>AC66</t>
  </si>
  <si>
    <t>AC67</t>
  </si>
  <si>
    <t>AC68</t>
  </si>
  <si>
    <t>AC69</t>
  </si>
  <si>
    <t>AC70</t>
  </si>
  <si>
    <t>AC71</t>
  </si>
  <si>
    <t>AC72</t>
  </si>
  <si>
    <t>Fe 259.939
(µg/L)</t>
  </si>
  <si>
    <t>Cu 224.700
(µg/L)</t>
  </si>
  <si>
    <t>Ni 231.604
(µg/L)</t>
  </si>
  <si>
    <t>Mn 259.372
(µg/L)</t>
  </si>
  <si>
    <t>Zn 202.548
(µg/L)</t>
  </si>
  <si>
    <t>Co 228.616
(µg/L)</t>
  </si>
  <si>
    <t>Mo 204.597
(µg/L)</t>
  </si>
  <si>
    <t>Sample Id</t>
  </si>
  <si>
    <t>Acquisition Time</t>
  </si>
  <si>
    <t>Dataset File</t>
  </si>
  <si>
    <t>Method File</t>
  </si>
  <si>
    <t>Y 324.227 (IS)
(%)</t>
  </si>
  <si>
    <t>Ar 420.069 (IS)
(%)</t>
  </si>
  <si>
    <t>stD 0</t>
  </si>
  <si>
    <t/>
  </si>
  <si>
    <t>24/06/2019 17:14:53</t>
  </si>
  <si>
    <t>20190624 Roxani</t>
  </si>
  <si>
    <t>20190124 Roxani</t>
  </si>
  <si>
    <t>Std 20</t>
  </si>
  <si>
    <t>24/06/2019 17:17:35</t>
  </si>
  <si>
    <t>Std 40</t>
  </si>
  <si>
    <t>24/06/2019 17:20:05</t>
  </si>
  <si>
    <t>Std 60</t>
  </si>
  <si>
    <t>24/06/2019 17:22:39</t>
  </si>
  <si>
    <t>Std 80</t>
  </si>
  <si>
    <t>24/06/2019 17:25:12</t>
  </si>
  <si>
    <t>Std 100</t>
  </si>
  <si>
    <t>24/06/2019 17:27:42</t>
  </si>
  <si>
    <t>Std high</t>
  </si>
  <si>
    <t>24/06/2019 17:30:09</t>
  </si>
  <si>
    <t>blanc</t>
  </si>
  <si>
    <t>24/06/2019 17:32:20</t>
  </si>
  <si>
    <t>24/06/2019 17:33:57</t>
  </si>
  <si>
    <t>24/06/2019 17:36:25</t>
  </si>
  <si>
    <t>24/06/2019 17:38:51</t>
  </si>
  <si>
    <t>24/06/2019 17:41:16</t>
  </si>
  <si>
    <t>24/06/2019 17:43:39</t>
  </si>
  <si>
    <t>24/06/2019 17:46:23</t>
  </si>
  <si>
    <t>24/06/2019 17:49:07</t>
  </si>
  <si>
    <t>24/06/2019 17:51:35</t>
  </si>
  <si>
    <t>24/06/2019 17:53:59</t>
  </si>
  <si>
    <t>24/06/2019 17:56:24</t>
  </si>
  <si>
    <t>24/06/2019 17:58:33</t>
  </si>
  <si>
    <t>24/06/2019 18:00:58</t>
  </si>
  <si>
    <t>24/06/2019 18:02:28</t>
  </si>
  <si>
    <t>24/06/2019 18:04:58</t>
  </si>
  <si>
    <t>24/06/2019 18:07:29</t>
  </si>
  <si>
    <t>24/06/2019 18:09:54</t>
  </si>
  <si>
    <t>24/06/2019 18:12:18</t>
  </si>
  <si>
    <t>24/06/2019 18:14:44</t>
  </si>
  <si>
    <t>24/06/2019 18:17:08</t>
  </si>
  <si>
    <t>24/06/2019 18:19:38</t>
  </si>
  <si>
    <t>24/06/2019 18:22:08</t>
  </si>
  <si>
    <t>24/06/2019 18:24:18</t>
  </si>
  <si>
    <t>24/06/2019 18:26:46</t>
  </si>
  <si>
    <t>24/06/2019 18:29:14</t>
  </si>
  <si>
    <t>24/06/2019 18:30:44</t>
  </si>
  <si>
    <t>24/06/2019 18:33:09</t>
  </si>
  <si>
    <t>24/06/2019 18:35:34</t>
  </si>
  <si>
    <t>24/06/2019 18:38:01</t>
  </si>
  <si>
    <t>24/06/2019 18:40:29</t>
  </si>
  <si>
    <t>24/06/2019 18:43:01</t>
  </si>
  <si>
    <t>24/06/2019 18:45:27</t>
  </si>
  <si>
    <t>24/06/2019 18:47:55</t>
  </si>
  <si>
    <t>24/06/2019 18:50:07</t>
  </si>
  <si>
    <t>24/06/2019 18:52:35</t>
  </si>
  <si>
    <t>24/06/2019 18:55:06</t>
  </si>
  <si>
    <t>24/06/2019 18:57:37</t>
  </si>
  <si>
    <t>24/06/2019 18:59:07</t>
  </si>
  <si>
    <t>24/06/2019 19:01:41</t>
  </si>
  <si>
    <t>24/06/2019 19:04:14</t>
  </si>
  <si>
    <t>24/06/2019 19:06:43</t>
  </si>
  <si>
    <t>24/06/2019 19:09:08</t>
  </si>
  <si>
    <t>24/06/2019 19:11:36</t>
  </si>
  <si>
    <t>24/06/2019 19:14:06</t>
  </si>
  <si>
    <t>24/06/2019 19:16:16</t>
  </si>
  <si>
    <t>24/06/2019 19:18:44</t>
  </si>
  <si>
    <t>24/06/2019 19:21:12</t>
  </si>
  <si>
    <t>24/06/2019 19:23:40</t>
  </si>
  <si>
    <t>24/06/2019 19:26:09</t>
  </si>
  <si>
    <t>24/06/2019 19:27:40</t>
  </si>
  <si>
    <t>24/06/2019 19:30:11</t>
  </si>
  <si>
    <t>24/06/2019 19:32:41</t>
  </si>
  <si>
    <t>24/06/2019 19:35:12</t>
  </si>
  <si>
    <t>24/06/2019 19:37:41</t>
  </si>
  <si>
    <t>24/06/2019 19:40:08</t>
  </si>
  <si>
    <t>24/06/2019 19:42:18</t>
  </si>
  <si>
    <t>24/06/2019 19:44:46</t>
  </si>
  <si>
    <t>24/06/2019 19:47:16</t>
  </si>
  <si>
    <t>24/06/2019 19:49:45</t>
  </si>
  <si>
    <t>24/06/2019 19:52:13</t>
  </si>
  <si>
    <t>24/06/2019 19:54:41</t>
  </si>
  <si>
    <t>24/06/2019 19:56:11</t>
  </si>
  <si>
    <t>24/06/2019 19:58:39</t>
  </si>
  <si>
    <t>24/06/2019 20:01:07</t>
  </si>
  <si>
    <t>24/06/2019 20:03:38</t>
  </si>
  <si>
    <t>24/06/2019 20:06:10</t>
  </si>
  <si>
    <t>24/06/2019 20:08:21</t>
  </si>
  <si>
    <t>24/06/2019 20:10:46</t>
  </si>
  <si>
    <t>24/06/2019 20:13:13</t>
  </si>
  <si>
    <t>24/06/2019 20:15:39</t>
  </si>
  <si>
    <t>24/06/2019 20:18:05</t>
  </si>
  <si>
    <t>24/06/2019 20:20:34</t>
  </si>
  <si>
    <t>24/06/2019 20:23:05</t>
  </si>
  <si>
    <t>24/06/2019 20:24:36</t>
  </si>
  <si>
    <t>24/06/2019 20:27:06</t>
  </si>
  <si>
    <t>24/06/2019 20:29:37</t>
  </si>
  <si>
    <t>24/06/2019 20:32:07</t>
  </si>
  <si>
    <t>24/06/2019 20:34:17</t>
  </si>
  <si>
    <t>24/06/2019 20:36:47</t>
  </si>
  <si>
    <t>24/06/2019 20:39:19</t>
  </si>
  <si>
    <t>24/06/2019 20:41:51</t>
  </si>
  <si>
    <t>24/06/2019 20:44:19</t>
  </si>
  <si>
    <t>24/06/2019 20:46:48</t>
  </si>
  <si>
    <t>24/06/2019 20:49:16</t>
  </si>
  <si>
    <t>24/06/2019 20:51:29</t>
  </si>
  <si>
    <t>24/06/2019 20:52:59</t>
  </si>
  <si>
    <t>24/06/2019 20:55:32</t>
  </si>
  <si>
    <t>24/06/2019 20:58:06</t>
  </si>
  <si>
    <t>24/06/2019 21:00:16</t>
  </si>
  <si>
    <t>24/06/2019 21:03:11</t>
  </si>
  <si>
    <t>24/06/2019 21:06:40</t>
  </si>
  <si>
    <t>24/06/2019 21:10:09</t>
  </si>
  <si>
    <t>24/06/2019 21:12:37</t>
  </si>
  <si>
    <t>24/06/2019 21:15:04</t>
  </si>
  <si>
    <t>24/06/2019 21:17:29</t>
  </si>
  <si>
    <t>24/06/2019 21:19:58</t>
  </si>
  <si>
    <t>24/06/2019 21:22:26</t>
  </si>
  <si>
    <t>24/06/2019 21:24:41</t>
  </si>
  <si>
    <t>24/06/2019 21:26:50</t>
  </si>
  <si>
    <t>24/06/2019 21:29:01</t>
  </si>
  <si>
    <t>24/06/2019 21:30:36</t>
  </si>
  <si>
    <t>24/06/2019 21:33:09</t>
  </si>
  <si>
    <t>24/06/2019 21:34:44</t>
  </si>
  <si>
    <t>24/06/2019 21:37:50</t>
  </si>
  <si>
    <t>24/06/2019 21:41:05</t>
  </si>
  <si>
    <t>24/06/2019 21:43:18</t>
  </si>
  <si>
    <t>24/06/2019 21:45:45</t>
  </si>
  <si>
    <t>24/06/2019 21:47:16</t>
  </si>
  <si>
    <t>Fe - blank</t>
  </si>
  <si>
    <t>Cu - blank</t>
  </si>
  <si>
    <t>Ni - blank</t>
  </si>
  <si>
    <t>Mn - blank</t>
  </si>
  <si>
    <t>Mo - blank</t>
  </si>
  <si>
    <t>Zn - blank</t>
  </si>
  <si>
    <t>Co - blank</t>
  </si>
  <si>
    <t>Fe (μg/L)</t>
  </si>
  <si>
    <t>Cu (μg/L)</t>
  </si>
  <si>
    <t>Ni (μg/L)</t>
  </si>
  <si>
    <t>Mn (μg/L)</t>
  </si>
  <si>
    <t>Mo (μg/L)</t>
  </si>
  <si>
    <t>Zn (μg/L)</t>
  </si>
  <si>
    <t>Co (μg/L)</t>
  </si>
  <si>
    <t>Description</t>
  </si>
  <si>
    <t>RI</t>
  </si>
  <si>
    <t>AC-Ni5%abiotic</t>
  </si>
  <si>
    <t>VB</t>
  </si>
  <si>
    <t>Ni-felt 5%</t>
  </si>
  <si>
    <t>R7</t>
  </si>
  <si>
    <t>VW</t>
  </si>
  <si>
    <t>Cu medium</t>
  </si>
  <si>
    <t>R9</t>
  </si>
  <si>
    <t>R10</t>
  </si>
  <si>
    <t>Cu buffer</t>
  </si>
  <si>
    <t>R11</t>
  </si>
  <si>
    <t>R12</t>
  </si>
  <si>
    <t>R13</t>
  </si>
  <si>
    <t>R14</t>
  </si>
  <si>
    <t>R15</t>
  </si>
  <si>
    <t>AC bf power off</t>
  </si>
  <si>
    <t>R16</t>
  </si>
  <si>
    <t>AC aft power off</t>
  </si>
  <si>
    <t>R17</t>
  </si>
  <si>
    <t>felt bf power off</t>
  </si>
  <si>
    <t>R18</t>
  </si>
  <si>
    <t>felt aft power off</t>
  </si>
  <si>
    <t>20190726-Roxani-r</t>
  </si>
  <si>
    <t>20190509 Sanne</t>
  </si>
  <si>
    <t>19/07/2019 16:34:27</t>
  </si>
  <si>
    <t>19/07/2019 16:36:02</t>
  </si>
  <si>
    <t>19/07/2019 16:38:31</t>
  </si>
  <si>
    <t>19/07/2019 16:41:02</t>
  </si>
  <si>
    <t>19/07/2019 16:43:33</t>
  </si>
  <si>
    <t>19/07/2019 16:46:04</t>
  </si>
  <si>
    <t>19/07/2019 16:48:54</t>
  </si>
  <si>
    <t>19/07/2019 16:51:47</t>
  </si>
  <si>
    <t>19/07/2019 16:54:17</t>
  </si>
  <si>
    <t>19/07/2019 16:56:50</t>
  </si>
  <si>
    <t>19/07/2019 17:01:34</t>
  </si>
  <si>
    <t>19/07/2019 17:04:05</t>
  </si>
  <si>
    <t>19/07/2019 17:05:40</t>
  </si>
  <si>
    <t>19/07/2019 17:08:25</t>
  </si>
  <si>
    <t>19/07/2019 17:11:01</t>
  </si>
  <si>
    <t>19/07/2019 17:13:26</t>
  </si>
  <si>
    <t>19/07/2019 17:15:52</t>
  </si>
  <si>
    <t>19/07/2019 17:18:19</t>
  </si>
  <si>
    <t>19/07/2019 17:20:32</t>
  </si>
  <si>
    <t>19/07/2019 17:23:05</t>
  </si>
  <si>
    <t>19/07/2019 17:27:50</t>
  </si>
  <si>
    <t>19/07/2019 17:30:17</t>
  </si>
  <si>
    <t>19/07/2019 17:32:32</t>
  </si>
  <si>
    <t>19/07/2019 17:34:49</t>
  </si>
  <si>
    <t>19/07/2019 17:37:04</t>
  </si>
  <si>
    <t>19/07/2019 17:39:36</t>
  </si>
  <si>
    <t>19/07/2019 17:42:09</t>
  </si>
  <si>
    <t>19/07/2019 18:26:40</t>
  </si>
  <si>
    <t>19/07/2019 18:53:11</t>
  </si>
  <si>
    <t>ml intstd</t>
  </si>
  <si>
    <t>Day</t>
  </si>
  <si>
    <t>std Fe</t>
  </si>
  <si>
    <t>std Cu</t>
  </si>
  <si>
    <t>std Ni</t>
  </si>
  <si>
    <t>std Mn</t>
  </si>
  <si>
    <t>std Zn</t>
  </si>
  <si>
    <t>std Co</t>
  </si>
  <si>
    <t>std Mo</t>
  </si>
  <si>
    <t xml:space="preserve">Control </t>
  </si>
  <si>
    <t>Ni low</t>
  </si>
  <si>
    <t>Ni high</t>
  </si>
  <si>
    <t>Sample</t>
  </si>
  <si>
    <t>mgram sample</t>
  </si>
  <si>
    <t>ml HCl</t>
  </si>
  <si>
    <t>ml HNO3</t>
  </si>
  <si>
    <t>ml HClO4</t>
  </si>
  <si>
    <t>ml H2O2</t>
  </si>
  <si>
    <t>ml total</t>
  </si>
  <si>
    <t>ml after MW</t>
  </si>
  <si>
    <t>MQ added</t>
  </si>
  <si>
    <t>Extra dilution</t>
  </si>
  <si>
    <t>blank</t>
  </si>
  <si>
    <t>bio R1</t>
  </si>
  <si>
    <t>bio R2</t>
  </si>
  <si>
    <t>bio R3</t>
  </si>
  <si>
    <t>bio R4</t>
  </si>
  <si>
    <t>bio R5</t>
  </si>
  <si>
    <t>bio R6</t>
  </si>
  <si>
    <t>ACno</t>
  </si>
  <si>
    <t>AClow</t>
  </si>
  <si>
    <t>AChigh</t>
  </si>
  <si>
    <t>R1 AC bio</t>
  </si>
  <si>
    <t>02/07/2019 13:28:30</t>
  </si>
  <si>
    <t>20190702 Roxani_r</t>
  </si>
  <si>
    <t>20190702 Roxani</t>
  </si>
  <si>
    <t>R2 AC bio</t>
  </si>
  <si>
    <t>02/07/2019 13:30:57</t>
  </si>
  <si>
    <t>AC no metal</t>
  </si>
  <si>
    <t>02/07/2019 13:33:24</t>
  </si>
  <si>
    <t>20190702 Roxani_high</t>
  </si>
  <si>
    <t>02/07/2019 15:01:53</t>
  </si>
  <si>
    <t>02/07/2019 15:04:15</t>
  </si>
  <si>
    <t>02/07/2019 16:20:40</t>
  </si>
  <si>
    <t>20190702 Roxani_mid</t>
  </si>
  <si>
    <t>02/07/2019 16:22:24</t>
  </si>
  <si>
    <t>02/07/2019 16:24:10</t>
  </si>
  <si>
    <t>02/07/2019 15:07:48</t>
  </si>
  <si>
    <t>02/07/2019 14:56:37</t>
  </si>
  <si>
    <t>Fe 259.939
(mg/L)</t>
  </si>
  <si>
    <t>Cu 224.700
(mg/L)</t>
  </si>
  <si>
    <t>Ni 231.604
(mg/L)</t>
  </si>
  <si>
    <t>Mn 259.372
(mg/L)</t>
  </si>
  <si>
    <t>Zn 202.548
(mg/L)</t>
  </si>
  <si>
    <t>Co 228.616
(mg/L)</t>
  </si>
  <si>
    <t>blank MW felt</t>
  </si>
  <si>
    <t>02/07/2019 13:14:07</t>
  </si>
  <si>
    <t>Fe (mg)</t>
  </si>
  <si>
    <t>Cu (mg)</t>
  </si>
  <si>
    <t>Ni (mg)</t>
  </si>
  <si>
    <t>Mn (mg)</t>
  </si>
  <si>
    <t>Zn (mg)</t>
  </si>
  <si>
    <t>Co (mg)</t>
  </si>
  <si>
    <t>Fe (%)</t>
  </si>
  <si>
    <t>Cu (%)</t>
  </si>
  <si>
    <t>Ni (%)</t>
  </si>
  <si>
    <t>Mn (%)</t>
  </si>
  <si>
    <t>Zn (%)</t>
  </si>
  <si>
    <t>Co (%)</t>
  </si>
  <si>
    <t>bio</t>
  </si>
  <si>
    <t>tube full</t>
  </si>
  <si>
    <t>tube leftover</t>
  </si>
  <si>
    <t>AC tube</t>
  </si>
  <si>
    <t>electrode empty</t>
  </si>
  <si>
    <t>electrode full</t>
  </si>
  <si>
    <t>AC electrode</t>
  </si>
  <si>
    <t>Control</t>
  </si>
  <si>
    <t>Ni-low</t>
  </si>
  <si>
    <t>std</t>
  </si>
  <si>
    <t>abiotic</t>
  </si>
  <si>
    <t>Removed with sample</t>
  </si>
  <si>
    <t>Added with electrolyte</t>
  </si>
  <si>
    <t>Time after sample</t>
  </si>
  <si>
    <t>Conce after sample</t>
  </si>
  <si>
    <r>
      <t>0.023 g·L</t>
    </r>
    <r>
      <rPr>
        <vertAlign val="superscript"/>
        <sz val="10"/>
        <color theme="1"/>
        <rFont val="Calibri"/>
        <family val="2"/>
        <scheme val="minor"/>
      </rPr>
      <t>-1</t>
    </r>
    <r>
      <rPr>
        <sz val="10"/>
        <color theme="1"/>
        <rFont val="Calibri"/>
        <family val="2"/>
        <scheme val="minor"/>
      </rPr>
      <t xml:space="preserve"> NiCl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·6H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O</t>
    </r>
  </si>
  <si>
    <t>1 L of medium contains 1 ml trace</t>
  </si>
  <si>
    <t>1 ml trace contains</t>
  </si>
  <si>
    <t>mg</t>
  </si>
  <si>
    <t>NiCl2·6H2O</t>
  </si>
  <si>
    <t xml:space="preserve"> g/mol</t>
  </si>
  <si>
    <t>Ni</t>
  </si>
  <si>
    <t>μg</t>
  </si>
  <si>
    <t>1000 ml medium</t>
  </si>
  <si>
    <t>1 ml medium contains</t>
  </si>
  <si>
    <t>Time</t>
  </si>
  <si>
    <t>std contol</t>
  </si>
  <si>
    <t>std low</t>
  </si>
  <si>
    <t>Ni-high</t>
  </si>
  <si>
    <t>std high</t>
  </si>
  <si>
    <t>std control</t>
  </si>
  <si>
    <t>Concentration d7</t>
  </si>
  <si>
    <t>Removed 7-30</t>
  </si>
  <si>
    <t>Added 7-30</t>
  </si>
  <si>
    <t>Actual day 30</t>
  </si>
  <si>
    <t>Day 30 due to dilution</t>
  </si>
  <si>
    <t>Low</t>
  </si>
  <si>
    <t>High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</si>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</sst>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%"/>
    <numFmt numFmtId="167" formatCode="0.0000%"/>
  </numFmts>
  <fonts count="17" x14ac:knownFonts="1">
    <font>
      <sz val="11"/>
      <color theme="1"/>
      <name val="Calibri"/>
      <family val="2"/>
      <scheme val="minor"/>
    </font>
    <font>
      <b/>
      <sz val="8"/>
      <color indexed="9"/>
      <name val="Tahoma"/>
      <family val="2"/>
    </font>
    <font>
      <b/>
      <sz val="8"/>
      <color rgb="FFFF0000"/>
      <name val="Tahoma"/>
      <family val="2"/>
    </font>
    <font>
      <sz val="8"/>
      <color indexed="64"/>
      <name val="Tahoma"/>
      <family val="2"/>
    </font>
    <font>
      <sz val="8"/>
      <color rgb="FFFF0000"/>
      <name val="Tahoma"/>
      <family val="2"/>
    </font>
    <font>
      <sz val="8"/>
      <color rgb="FF551A8B"/>
      <name val="Tahoma"/>
      <family val="2"/>
    </font>
    <font>
      <b/>
      <sz val="8"/>
      <color indexed="64"/>
      <name val="Tahoma"/>
      <family val="2"/>
    </font>
    <font>
      <sz val="11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2"/>
      <color rgb="FF333333"/>
      <name val="Arial"/>
      <family val="2"/>
    </font>
    <font>
      <sz val="10"/>
      <color rgb="FF333333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8"/>
        <bgColor indexed="12"/>
      </patternFill>
    </fill>
    <fill>
      <patternFill patternType="solid">
        <fgColor indexed="11"/>
        <bgColor indexed="12"/>
      </patternFill>
    </fill>
    <fill>
      <patternFill patternType="solid">
        <fgColor indexed="11"/>
      </patternFill>
    </fill>
    <fill>
      <patternFill patternType="solid">
        <fgColor rgb="FFFFFFFF"/>
      </patternFill>
    </fill>
    <fill>
      <patternFill patternType="solid">
        <fgColor rgb="FFFA8072"/>
        <bgColor indexed="12"/>
      </patternFill>
    </fill>
    <fill>
      <patternFill patternType="solid">
        <fgColor rgb="FFFFFF00"/>
        <bgColor indexed="12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1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1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165" fontId="3" fillId="4" borderId="2" xfId="0" applyNumberFormat="1" applyFont="1" applyFill="1" applyBorder="1" applyAlignment="1">
      <alignment horizontal="left" vertical="center"/>
    </xf>
    <xf numFmtId="0" fontId="0" fillId="5" borderId="2" xfId="0" applyFill="1" applyBorder="1" applyAlignment="1">
      <alignment horizontal="left" vertical="top"/>
    </xf>
    <xf numFmtId="0" fontId="3" fillId="0" borderId="2" xfId="0" applyFont="1" applyBorder="1" applyAlignment="1">
      <alignment horizontal="left" vertical="center"/>
    </xf>
    <xf numFmtId="165" fontId="3" fillId="0" borderId="2" xfId="0" applyNumberFormat="1" applyFont="1" applyBorder="1" applyAlignment="1">
      <alignment horizontal="left" vertical="center"/>
    </xf>
    <xf numFmtId="0" fontId="0" fillId="6" borderId="2" xfId="0" applyFill="1" applyBorder="1" applyAlignment="1">
      <alignment horizontal="left" vertical="top"/>
    </xf>
    <xf numFmtId="0" fontId="4" fillId="4" borderId="2" xfId="0" applyFont="1" applyFill="1" applyBorder="1" applyAlignment="1">
      <alignment horizontal="left" vertical="center"/>
    </xf>
    <xf numFmtId="165" fontId="5" fillId="4" borderId="2" xfId="0" applyNumberFormat="1" applyFont="1" applyFill="1" applyBorder="1" applyAlignment="1">
      <alignment horizontal="left" vertical="center"/>
    </xf>
    <xf numFmtId="164" fontId="6" fillId="7" borderId="2" xfId="0" applyNumberFormat="1" applyFont="1" applyFill="1" applyBorder="1" applyAlignment="1">
      <alignment horizontal="left" vertical="center"/>
    </xf>
    <xf numFmtId="164" fontId="0" fillId="0" borderId="0" xfId="0" applyNumberFormat="1"/>
    <xf numFmtId="14" fontId="0" fillId="2" borderId="0" xfId="0" applyNumberFormat="1" applyFill="1"/>
    <xf numFmtId="0" fontId="3" fillId="2" borderId="2" xfId="0" applyFont="1" applyFill="1" applyBorder="1" applyAlignment="1">
      <alignment horizontal="left" vertical="center"/>
    </xf>
    <xf numFmtId="165" fontId="3" fillId="2" borderId="2" xfId="0" applyNumberFormat="1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left" vertical="center"/>
    </xf>
    <xf numFmtId="164" fontId="0" fillId="2" borderId="0" xfId="0" applyNumberFormat="1" applyFill="1"/>
    <xf numFmtId="0" fontId="3" fillId="8" borderId="2" xfId="0" applyFont="1" applyFill="1" applyBorder="1" applyAlignment="1">
      <alignment horizontal="left" vertical="center"/>
    </xf>
    <xf numFmtId="165" fontId="3" fillId="8" borderId="2" xfId="0" applyNumberFormat="1" applyFont="1" applyFill="1" applyBorder="1" applyAlignment="1">
      <alignment horizontal="left" vertical="center"/>
    </xf>
    <xf numFmtId="164" fontId="3" fillId="8" borderId="2" xfId="0" applyNumberFormat="1" applyFont="1" applyFill="1" applyBorder="1" applyAlignment="1">
      <alignment horizontal="left" vertical="center"/>
    </xf>
    <xf numFmtId="0" fontId="0" fillId="9" borderId="0" xfId="0" applyFill="1"/>
    <xf numFmtId="14" fontId="0" fillId="9" borderId="0" xfId="0" applyNumberFormat="1" applyFill="1"/>
    <xf numFmtId="0" fontId="7" fillId="0" borderId="0" xfId="0" applyFont="1"/>
    <xf numFmtId="0" fontId="0" fillId="10" borderId="0" xfId="0" applyFill="1"/>
    <xf numFmtId="0" fontId="0" fillId="0" borderId="0" xfId="0" applyFill="1"/>
    <xf numFmtId="0" fontId="0" fillId="11" borderId="0" xfId="0" applyFill="1"/>
    <xf numFmtId="0" fontId="10" fillId="12" borderId="2" xfId="0" applyFont="1" applyFill="1" applyBorder="1" applyAlignment="1">
      <alignment horizontal="left" vertical="center"/>
    </xf>
    <xf numFmtId="165" fontId="10" fillId="12" borderId="2" xfId="0" applyNumberFormat="1" applyFont="1" applyFill="1" applyBorder="1" applyAlignment="1">
      <alignment horizontal="left" vertical="center"/>
    </xf>
    <xf numFmtId="164" fontId="10" fillId="12" borderId="2" xfId="0" applyNumberFormat="1" applyFont="1" applyFill="1" applyBorder="1" applyAlignment="1">
      <alignment horizontal="left" vertical="center"/>
    </xf>
    <xf numFmtId="0" fontId="10" fillId="13" borderId="2" xfId="0" applyFont="1" applyFill="1" applyBorder="1" applyAlignment="1">
      <alignment horizontal="left" vertical="center"/>
    </xf>
    <xf numFmtId="165" fontId="10" fillId="13" borderId="2" xfId="0" applyNumberFormat="1" applyFont="1" applyFill="1" applyBorder="1" applyAlignment="1">
      <alignment horizontal="left" vertical="center"/>
    </xf>
    <xf numFmtId="164" fontId="10" fillId="13" borderId="2" xfId="0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9" fillId="0" borderId="0" xfId="0" applyFont="1"/>
    <xf numFmtId="0" fontId="6" fillId="0" borderId="2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165" fontId="6" fillId="4" borderId="2" xfId="0" applyNumberFormat="1" applyFont="1" applyFill="1" applyBorder="1" applyAlignment="1">
      <alignment horizontal="left" vertical="center"/>
    </xf>
    <xf numFmtId="164" fontId="6" fillId="4" borderId="2" xfId="0" applyNumberFormat="1" applyFont="1" applyFill="1" applyBorder="1" applyAlignment="1">
      <alignment horizontal="left" vertical="center"/>
    </xf>
    <xf numFmtId="166" fontId="3" fillId="10" borderId="3" xfId="1" applyNumberFormat="1" applyFont="1" applyFill="1" applyBorder="1" applyAlignment="1">
      <alignment horizontal="left" vertical="center"/>
    </xf>
    <xf numFmtId="166" fontId="0" fillId="0" borderId="0" xfId="0" applyNumberFormat="1"/>
    <xf numFmtId="167" fontId="3" fillId="10" borderId="3" xfId="1" applyNumberFormat="1" applyFont="1" applyFill="1" applyBorder="1" applyAlignment="1">
      <alignment horizontal="left" vertical="center"/>
    </xf>
    <xf numFmtId="167" fontId="6" fillId="10" borderId="3" xfId="1" applyNumberFormat="1" applyFont="1" applyFill="1" applyBorder="1" applyAlignment="1">
      <alignment horizontal="left" vertical="center"/>
    </xf>
    <xf numFmtId="0" fontId="12" fillId="0" borderId="0" xfId="0" applyFont="1"/>
    <xf numFmtId="0" fontId="15" fillId="0" borderId="0" xfId="0" applyFont="1"/>
    <xf numFmtId="0" fontId="16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46111747044836"/>
          <c:y val="0.15244554048499795"/>
          <c:w val="0.72692524117304724"/>
          <c:h val="0.54585570453508359"/>
        </c:manualLayout>
      </c:layout>
      <c:scatterChart>
        <c:scatterStyle val="lineMarker"/>
        <c:varyColors val="0"/>
        <c:ser>
          <c:idx val="1"/>
          <c:order val="1"/>
          <c:tx>
            <c:strRef>
              <c:f>'Abio graphs'!$D$1</c:f>
              <c:strCache>
                <c:ptCount val="1"/>
                <c:pt idx="0">
                  <c:v>Cu (μg/L)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graphs'!$K$2:$K$5</c:f>
                <c:numCache>
                  <c:formatCode>General</c:formatCode>
                  <c:ptCount val="4"/>
                  <c:pt idx="0">
                    <c:v>8.9753835844240051</c:v>
                  </c:pt>
                  <c:pt idx="1">
                    <c:v>3.1248676743997219</c:v>
                  </c:pt>
                  <c:pt idx="2">
                    <c:v>2.9766993812864477</c:v>
                  </c:pt>
                  <c:pt idx="3">
                    <c:v>1.0885420425929668</c:v>
                  </c:pt>
                </c:numCache>
              </c:numRef>
            </c:plus>
            <c:minus>
              <c:numRef>
                <c:f>'Abio graphs'!$K$2:$K$5</c:f>
                <c:numCache>
                  <c:formatCode>General</c:formatCode>
                  <c:ptCount val="4"/>
                  <c:pt idx="0">
                    <c:v>8.9753835844240051</c:v>
                  </c:pt>
                  <c:pt idx="1">
                    <c:v>3.1248676743997219</c:v>
                  </c:pt>
                  <c:pt idx="2">
                    <c:v>2.9766993812864477</c:v>
                  </c:pt>
                  <c:pt idx="3">
                    <c:v>1.0885420425929668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graphs'!$D$2:$D$5</c:f>
              <c:numCache>
                <c:formatCode>General</c:formatCode>
                <c:ptCount val="4"/>
                <c:pt idx="0">
                  <c:v>39.648743152216184</c:v>
                </c:pt>
                <c:pt idx="1">
                  <c:v>8.0858770345497089</c:v>
                </c:pt>
                <c:pt idx="2">
                  <c:v>1.0943983487598632</c:v>
                </c:pt>
                <c:pt idx="3">
                  <c:v>2.3866248642551771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E31-4BA5-80D5-87B6ADF93BF2}"/>
            </c:ext>
          </c:extLst>
        </c:ser>
        <c:ser>
          <c:idx val="2"/>
          <c:order val="2"/>
          <c:tx>
            <c:strRef>
              <c:f>'Abio graphs'!$E$1</c:f>
              <c:strCache>
                <c:ptCount val="1"/>
                <c:pt idx="0">
                  <c:v>Ni (μg/L)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graphs'!$L$2:$L$5</c:f>
                <c:numCache>
                  <c:formatCode>General</c:formatCode>
                  <c:ptCount val="4"/>
                  <c:pt idx="0">
                    <c:v>2.9860633556966332</c:v>
                  </c:pt>
                  <c:pt idx="1">
                    <c:v>9.4085036670390629E-2</c:v>
                  </c:pt>
                  <c:pt idx="2">
                    <c:v>0.2894919294427582</c:v>
                  </c:pt>
                  <c:pt idx="3">
                    <c:v>1.9182027999221303</c:v>
                  </c:pt>
                </c:numCache>
              </c:numRef>
            </c:plus>
            <c:minus>
              <c:numRef>
                <c:f>'Abio graphs'!$L$2:$L$5</c:f>
                <c:numCache>
                  <c:formatCode>General</c:formatCode>
                  <c:ptCount val="4"/>
                  <c:pt idx="0">
                    <c:v>2.9860633556966332</c:v>
                  </c:pt>
                  <c:pt idx="1">
                    <c:v>9.4085036670390629E-2</c:v>
                  </c:pt>
                  <c:pt idx="2">
                    <c:v>0.2894919294427582</c:v>
                  </c:pt>
                  <c:pt idx="3">
                    <c:v>1.9182027999221303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graphs'!$E$2:$E$5</c:f>
              <c:numCache>
                <c:formatCode>General</c:formatCode>
                <c:ptCount val="4"/>
                <c:pt idx="0">
                  <c:v>14.571683642687002</c:v>
                </c:pt>
                <c:pt idx="1">
                  <c:v>18.665985543316928</c:v>
                </c:pt>
                <c:pt idx="2">
                  <c:v>16.646682052372881</c:v>
                </c:pt>
                <c:pt idx="3">
                  <c:v>15.417081092719139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E31-4BA5-80D5-87B6ADF93BF2}"/>
            </c:ext>
          </c:extLst>
        </c:ser>
        <c:ser>
          <c:idx val="3"/>
          <c:order val="3"/>
          <c:tx>
            <c:strRef>
              <c:f>'Abio graphs'!$F$1</c:f>
              <c:strCache>
                <c:ptCount val="1"/>
                <c:pt idx="0">
                  <c:v>Mn (μg/L)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graphs'!$M$2:$M$5</c:f>
                <c:numCache>
                  <c:formatCode>General</c:formatCode>
                  <c:ptCount val="4"/>
                  <c:pt idx="0">
                    <c:v>1.8688984695036013</c:v>
                  </c:pt>
                  <c:pt idx="1">
                    <c:v>3.7118609684909973</c:v>
                  </c:pt>
                  <c:pt idx="2">
                    <c:v>0.83893809988545076</c:v>
                  </c:pt>
                  <c:pt idx="3">
                    <c:v>2.8004754235287022E-2</c:v>
                  </c:pt>
                </c:numCache>
              </c:numRef>
            </c:plus>
            <c:minus>
              <c:numRef>
                <c:f>'Abio graphs'!$M$2:$M$5</c:f>
                <c:numCache>
                  <c:formatCode>General</c:formatCode>
                  <c:ptCount val="4"/>
                  <c:pt idx="0">
                    <c:v>1.8688984695036013</c:v>
                  </c:pt>
                  <c:pt idx="1">
                    <c:v>3.7118609684909973</c:v>
                  </c:pt>
                  <c:pt idx="2">
                    <c:v>0.83893809988545076</c:v>
                  </c:pt>
                  <c:pt idx="3">
                    <c:v>2.8004754235287022E-2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graphs'!$F$2:$F$5</c:f>
              <c:numCache>
                <c:formatCode>General</c:formatCode>
                <c:ptCount val="4"/>
                <c:pt idx="0">
                  <c:v>44.951112229465011</c:v>
                </c:pt>
                <c:pt idx="1">
                  <c:v>44.039391939777154</c:v>
                </c:pt>
                <c:pt idx="2">
                  <c:v>41.741707598689132</c:v>
                </c:pt>
                <c:pt idx="3">
                  <c:v>41.614230999490715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E31-4BA5-80D5-87B6ADF93BF2}"/>
            </c:ext>
          </c:extLst>
        </c:ser>
        <c:ser>
          <c:idx val="5"/>
          <c:order val="5"/>
          <c:tx>
            <c:strRef>
              <c:f>'Abio graphs'!$H$1</c:f>
              <c:strCache>
                <c:ptCount val="1"/>
                <c:pt idx="0">
                  <c:v>Co (μg/L)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graphs'!$O$2:$O$5</c:f>
                <c:numCache>
                  <c:formatCode>General</c:formatCode>
                  <c:ptCount val="4"/>
                  <c:pt idx="0">
                    <c:v>1.9116809646728523</c:v>
                  </c:pt>
                  <c:pt idx="1">
                    <c:v>7.1706529257880591</c:v>
                  </c:pt>
                  <c:pt idx="2">
                    <c:v>8.7188870833804852</c:v>
                  </c:pt>
                  <c:pt idx="3">
                    <c:v>13.658781677274021</c:v>
                  </c:pt>
                </c:numCache>
              </c:numRef>
            </c:plus>
            <c:minus>
              <c:numRef>
                <c:f>'Abio graphs'!$O$2:$O$5</c:f>
                <c:numCache>
                  <c:formatCode>General</c:formatCode>
                  <c:ptCount val="4"/>
                  <c:pt idx="0">
                    <c:v>1.9116809646728523</c:v>
                  </c:pt>
                  <c:pt idx="1">
                    <c:v>7.1706529257880591</c:v>
                  </c:pt>
                  <c:pt idx="2">
                    <c:v>8.7188870833804852</c:v>
                  </c:pt>
                  <c:pt idx="3">
                    <c:v>13.658781677274021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graphs'!$H$2:$H$5</c:f>
              <c:numCache>
                <c:formatCode>General</c:formatCode>
                <c:ptCount val="4"/>
                <c:pt idx="0">
                  <c:v>44.173359973648616</c:v>
                </c:pt>
                <c:pt idx="1">
                  <c:v>41.952103108323222</c:v>
                </c:pt>
                <c:pt idx="2">
                  <c:v>39.686683321325397</c:v>
                </c:pt>
                <c:pt idx="3">
                  <c:v>34.210837602425016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E31-4BA5-80D5-87B6ADF93BF2}"/>
            </c:ext>
          </c:extLst>
        </c:ser>
        <c:ser>
          <c:idx val="6"/>
          <c:order val="6"/>
          <c:tx>
            <c:strRef>
              <c:f>'Abio graphs'!$I$1</c:f>
              <c:strCache>
                <c:ptCount val="1"/>
                <c:pt idx="0">
                  <c:v>Mo (μg/L)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graphs'!$P$2:$P$5</c:f>
                <c:numCache>
                  <c:formatCode>General</c:formatCode>
                  <c:ptCount val="4"/>
                  <c:pt idx="0">
                    <c:v>1.5276814904044413</c:v>
                  </c:pt>
                  <c:pt idx="1">
                    <c:v>4.3462405530280934</c:v>
                  </c:pt>
                  <c:pt idx="2">
                    <c:v>1.7724221300516301</c:v>
                  </c:pt>
                  <c:pt idx="3">
                    <c:v>1.9718563767191906</c:v>
                  </c:pt>
                </c:numCache>
              </c:numRef>
            </c:plus>
            <c:minus>
              <c:numRef>
                <c:f>'Abio graphs'!$P$2:$P$5</c:f>
                <c:numCache>
                  <c:formatCode>General</c:formatCode>
                  <c:ptCount val="4"/>
                  <c:pt idx="0">
                    <c:v>1.5276814904044413</c:v>
                  </c:pt>
                  <c:pt idx="1">
                    <c:v>4.3462405530280934</c:v>
                  </c:pt>
                  <c:pt idx="2">
                    <c:v>1.7724221300516301</c:v>
                  </c:pt>
                  <c:pt idx="3">
                    <c:v>1.9718563767191906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graphs'!$I$2:$I$5</c:f>
              <c:numCache>
                <c:formatCode>General</c:formatCode>
                <c:ptCount val="4"/>
                <c:pt idx="0">
                  <c:v>34.482728946639867</c:v>
                </c:pt>
                <c:pt idx="1">
                  <c:v>7.6780177443199413</c:v>
                </c:pt>
                <c:pt idx="2">
                  <c:v>2.5188971452226752</c:v>
                </c:pt>
                <c:pt idx="3">
                  <c:v>2.3503149911429837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9E31-4BA5-80D5-87B6ADF93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436543"/>
        <c:axId val="507188943"/>
      </c:scatterChart>
      <c:scatterChart>
        <c:scatterStyle val="lineMarker"/>
        <c:varyColors val="0"/>
        <c:ser>
          <c:idx val="0"/>
          <c:order val="0"/>
          <c:tx>
            <c:strRef>
              <c:f>'Abio graphs'!$C$1</c:f>
              <c:strCache>
                <c:ptCount val="1"/>
                <c:pt idx="0">
                  <c:v>Fe (μg/L)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graphs'!$J$2:$J$5</c:f>
                <c:numCache>
                  <c:formatCode>General</c:formatCode>
                  <c:ptCount val="4"/>
                  <c:pt idx="0">
                    <c:v>68.93621448698083</c:v>
                  </c:pt>
                  <c:pt idx="1">
                    <c:v>498.400886441046</c:v>
                  </c:pt>
                  <c:pt idx="2">
                    <c:v>189.7535319701179</c:v>
                  </c:pt>
                  <c:pt idx="3">
                    <c:v>230.9929396502495</c:v>
                  </c:pt>
                </c:numCache>
              </c:numRef>
            </c:plus>
            <c:minus>
              <c:numRef>
                <c:f>'Abio graphs'!$J$2:$J$5</c:f>
                <c:numCache>
                  <c:formatCode>General</c:formatCode>
                  <c:ptCount val="4"/>
                  <c:pt idx="0">
                    <c:v>68.93621448698083</c:v>
                  </c:pt>
                  <c:pt idx="1">
                    <c:v>498.400886441046</c:v>
                  </c:pt>
                  <c:pt idx="2">
                    <c:v>189.7535319701179</c:v>
                  </c:pt>
                  <c:pt idx="3">
                    <c:v>230.9929396502495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graphs'!$C$2:$C$5</c:f>
              <c:numCache>
                <c:formatCode>General</c:formatCode>
                <c:ptCount val="4"/>
                <c:pt idx="0">
                  <c:v>1768.6906647411176</c:v>
                </c:pt>
                <c:pt idx="1">
                  <c:v>1024.3845291146717</c:v>
                </c:pt>
                <c:pt idx="2">
                  <c:v>326.65400794982901</c:v>
                </c:pt>
                <c:pt idx="3">
                  <c:v>305.60125170517222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E31-4BA5-80D5-87B6ADF93BF2}"/>
            </c:ext>
          </c:extLst>
        </c:ser>
        <c:ser>
          <c:idx val="4"/>
          <c:order val="4"/>
          <c:tx>
            <c:strRef>
              <c:f>'Abio graphs'!$G$1</c:f>
              <c:strCache>
                <c:ptCount val="1"/>
                <c:pt idx="0">
                  <c:v>Zn (μg/L)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graphs'!$N$2:$N$5</c:f>
                <c:numCache>
                  <c:formatCode>General</c:formatCode>
                  <c:ptCount val="4"/>
                  <c:pt idx="0">
                    <c:v>26.792801391479504</c:v>
                  </c:pt>
                  <c:pt idx="1">
                    <c:v>84.211687552355826</c:v>
                  </c:pt>
                  <c:pt idx="2">
                    <c:v>42.647785118449832</c:v>
                  </c:pt>
                  <c:pt idx="3">
                    <c:v>72.201216638792289</c:v>
                  </c:pt>
                </c:numCache>
              </c:numRef>
            </c:plus>
            <c:minus>
              <c:numRef>
                <c:f>'Abio graphs'!$N$2:$N$5</c:f>
                <c:numCache>
                  <c:formatCode>General</c:formatCode>
                  <c:ptCount val="4"/>
                  <c:pt idx="0">
                    <c:v>26.792801391479504</c:v>
                  </c:pt>
                  <c:pt idx="1">
                    <c:v>84.211687552355826</c:v>
                  </c:pt>
                  <c:pt idx="2">
                    <c:v>42.647785118449832</c:v>
                  </c:pt>
                  <c:pt idx="3">
                    <c:v>72.201216638792289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graphs'!$G$2:$G$5</c:f>
              <c:numCache>
                <c:formatCode>General</c:formatCode>
                <c:ptCount val="4"/>
                <c:pt idx="0">
                  <c:v>210.93977755717293</c:v>
                </c:pt>
                <c:pt idx="1">
                  <c:v>507.53468815551179</c:v>
                </c:pt>
                <c:pt idx="2">
                  <c:v>551.48228673204835</c:v>
                </c:pt>
                <c:pt idx="3">
                  <c:v>539.6431245957441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E31-4BA5-80D5-87B6ADF93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255311"/>
        <c:axId val="337261551"/>
      </c:scatterChart>
      <c:valAx>
        <c:axId val="503436543"/>
        <c:scaling>
          <c:orientation val="minMax"/>
          <c:max val="7.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4134361233480176"/>
              <c:y val="0.773098892848011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188943"/>
        <c:crosses val="autoZero"/>
        <c:crossBetween val="midCat"/>
        <c:majorUnit val="3"/>
      </c:valAx>
      <c:valAx>
        <c:axId val="50718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Trace elements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1.7131669114047968E-2"/>
              <c:y val="0.2898822295795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36543"/>
        <c:crosses val="autoZero"/>
        <c:crossBetween val="midCat"/>
      </c:valAx>
      <c:valAx>
        <c:axId val="3372615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Zn and Fe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0.95105237395986297"/>
              <c:y val="0.2816823143716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255311"/>
        <c:crosses val="max"/>
        <c:crossBetween val="midCat"/>
      </c:valAx>
      <c:valAx>
        <c:axId val="3372553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7261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443799333961183"/>
          <c:w val="0.99735682819383265"/>
          <c:h val="9.5562006660388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'Abio graphs'!$A$2</c:f>
              <c:strCache>
                <c:ptCount val="1"/>
                <c:pt idx="0">
                  <c:v>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graphs'!$O$2:$O$5</c:f>
                <c:numCache>
                  <c:formatCode>General</c:formatCode>
                  <c:ptCount val="4"/>
                  <c:pt idx="0">
                    <c:v>1.9116809646728523</c:v>
                  </c:pt>
                  <c:pt idx="1">
                    <c:v>7.1706529257880591</c:v>
                  </c:pt>
                  <c:pt idx="2">
                    <c:v>8.7188870833804852</c:v>
                  </c:pt>
                  <c:pt idx="3">
                    <c:v>13.658781677274021</c:v>
                  </c:pt>
                </c:numCache>
              </c:numRef>
            </c:plus>
            <c:minus>
              <c:numRef>
                <c:f>'Abio graphs'!$O$2:$O$5</c:f>
                <c:numCache>
                  <c:formatCode>General</c:formatCode>
                  <c:ptCount val="4"/>
                  <c:pt idx="0">
                    <c:v>1.9116809646728523</c:v>
                  </c:pt>
                  <c:pt idx="1">
                    <c:v>7.1706529257880591</c:v>
                  </c:pt>
                  <c:pt idx="2">
                    <c:v>8.7188870833804852</c:v>
                  </c:pt>
                  <c:pt idx="3">
                    <c:v>13.658781677274021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graphs'!$H$2:$H$5</c:f>
              <c:numCache>
                <c:formatCode>General</c:formatCode>
                <c:ptCount val="4"/>
                <c:pt idx="0">
                  <c:v>44.173359973648616</c:v>
                </c:pt>
                <c:pt idx="1">
                  <c:v>41.952103108323222</c:v>
                </c:pt>
                <c:pt idx="2">
                  <c:v>39.686683321325397</c:v>
                </c:pt>
                <c:pt idx="3">
                  <c:v>34.210837602425016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E0-4F20-B71D-07A6EE36A544}"/>
            </c:ext>
          </c:extLst>
        </c:ser>
        <c:ser>
          <c:idx val="1"/>
          <c:order val="1"/>
          <c:tx>
            <c:strRef>
              <c:f>'Abio graphs'!$A$10</c:f>
              <c:strCache>
                <c:ptCount val="1"/>
                <c:pt idx="0">
                  <c:v>Ni low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graphs'!$O$10:$O$13</c:f>
                <c:numCache>
                  <c:formatCode>General</c:formatCode>
                  <c:ptCount val="4"/>
                  <c:pt idx="0">
                    <c:v>1.0060284329279021</c:v>
                  </c:pt>
                  <c:pt idx="1">
                    <c:v>1.5275571493052815</c:v>
                  </c:pt>
                  <c:pt idx="2">
                    <c:v>0.96178928498836491</c:v>
                  </c:pt>
                  <c:pt idx="3">
                    <c:v>1.0595953041592816</c:v>
                  </c:pt>
                </c:numCache>
              </c:numRef>
            </c:plus>
            <c:minus>
              <c:numRef>
                <c:f>'Abio graphs'!$O$10:$O$13</c:f>
                <c:numCache>
                  <c:formatCode>General</c:formatCode>
                  <c:ptCount val="4"/>
                  <c:pt idx="0">
                    <c:v>1.0060284329279021</c:v>
                  </c:pt>
                  <c:pt idx="1">
                    <c:v>1.5275571493052815</c:v>
                  </c:pt>
                  <c:pt idx="2">
                    <c:v>0.96178928498836491</c:v>
                  </c:pt>
                  <c:pt idx="3">
                    <c:v>1.0595953041592816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graphs'!$H$10:$H$13</c:f>
              <c:numCache>
                <c:formatCode>General</c:formatCode>
                <c:ptCount val="4"/>
                <c:pt idx="0">
                  <c:v>44.1527378384054</c:v>
                </c:pt>
                <c:pt idx="1">
                  <c:v>40.135869387592464</c:v>
                </c:pt>
                <c:pt idx="2">
                  <c:v>36.317944861719454</c:v>
                </c:pt>
                <c:pt idx="3">
                  <c:v>33.045282904910579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E0-4F20-B71D-07A6EE36A544}"/>
            </c:ext>
          </c:extLst>
        </c:ser>
        <c:ser>
          <c:idx val="2"/>
          <c:order val="2"/>
          <c:tx>
            <c:strRef>
              <c:f>'Abio graphs'!$A$6</c:f>
              <c:strCache>
                <c:ptCount val="1"/>
                <c:pt idx="0">
                  <c:v>Ni 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graphs'!$O$6:$O$9</c:f>
                <c:numCache>
                  <c:formatCode>General</c:formatCode>
                  <c:ptCount val="4"/>
                  <c:pt idx="0">
                    <c:v>1.2869946276834623</c:v>
                  </c:pt>
                  <c:pt idx="1">
                    <c:v>0.52891690589882434</c:v>
                  </c:pt>
                  <c:pt idx="2">
                    <c:v>1.0636648017997317</c:v>
                  </c:pt>
                  <c:pt idx="3">
                    <c:v>3.8362646577636426</c:v>
                  </c:pt>
                </c:numCache>
              </c:numRef>
            </c:plus>
            <c:minus>
              <c:numRef>
                <c:f>'Abio graphs'!$O$6:$O$9</c:f>
                <c:numCache>
                  <c:formatCode>General</c:formatCode>
                  <c:ptCount val="4"/>
                  <c:pt idx="0">
                    <c:v>1.2869946276834623</c:v>
                  </c:pt>
                  <c:pt idx="1">
                    <c:v>0.52891690589882434</c:v>
                  </c:pt>
                  <c:pt idx="2">
                    <c:v>1.0636648017997317</c:v>
                  </c:pt>
                  <c:pt idx="3">
                    <c:v>3.8362646577636426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graphs'!$H$6:$H$9</c:f>
              <c:numCache>
                <c:formatCode>General</c:formatCode>
                <c:ptCount val="4"/>
                <c:pt idx="0">
                  <c:v>44.797075570736453</c:v>
                </c:pt>
                <c:pt idx="1">
                  <c:v>17.413217560718721</c:v>
                </c:pt>
                <c:pt idx="2">
                  <c:v>9.1587725011371006</c:v>
                </c:pt>
                <c:pt idx="3">
                  <c:v>4.9202565198820265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E0-4F20-B71D-07A6EE36A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530015"/>
        <c:axId val="571780303"/>
      </c:scatterChart>
      <c:valAx>
        <c:axId val="856530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780303"/>
        <c:crosses val="autoZero"/>
        <c:crossBetween val="midCat"/>
      </c:valAx>
      <c:valAx>
        <c:axId val="57178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530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'Abio graphs'!$A$2</c:f>
              <c:strCache>
                <c:ptCount val="1"/>
                <c:pt idx="0">
                  <c:v>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graphs'!$P$2:$P$5</c:f>
                <c:numCache>
                  <c:formatCode>General</c:formatCode>
                  <c:ptCount val="4"/>
                  <c:pt idx="0">
                    <c:v>1.5276814904044413</c:v>
                  </c:pt>
                  <c:pt idx="1">
                    <c:v>4.3462405530280934</c:v>
                  </c:pt>
                  <c:pt idx="2">
                    <c:v>1.7724221300516301</c:v>
                  </c:pt>
                  <c:pt idx="3">
                    <c:v>1.9718563767191906</c:v>
                  </c:pt>
                </c:numCache>
              </c:numRef>
            </c:plus>
            <c:minus>
              <c:numRef>
                <c:f>'Abio graphs'!$P$2:$P$5</c:f>
                <c:numCache>
                  <c:formatCode>General</c:formatCode>
                  <c:ptCount val="4"/>
                  <c:pt idx="0">
                    <c:v>1.5276814904044413</c:v>
                  </c:pt>
                  <c:pt idx="1">
                    <c:v>4.3462405530280934</c:v>
                  </c:pt>
                  <c:pt idx="2">
                    <c:v>1.7724221300516301</c:v>
                  </c:pt>
                  <c:pt idx="3">
                    <c:v>1.9718563767191906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graphs'!$I$2:$I$5</c:f>
              <c:numCache>
                <c:formatCode>General</c:formatCode>
                <c:ptCount val="4"/>
                <c:pt idx="0">
                  <c:v>34.482728946639867</c:v>
                </c:pt>
                <c:pt idx="1">
                  <c:v>7.6780177443199413</c:v>
                </c:pt>
                <c:pt idx="2">
                  <c:v>2.5188971452226752</c:v>
                </c:pt>
                <c:pt idx="3">
                  <c:v>2.3503149911429837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CF-4D56-BF7E-E23C7D231437}"/>
            </c:ext>
          </c:extLst>
        </c:ser>
        <c:ser>
          <c:idx val="1"/>
          <c:order val="1"/>
          <c:tx>
            <c:strRef>
              <c:f>'Abio graphs'!$A$10</c:f>
              <c:strCache>
                <c:ptCount val="1"/>
                <c:pt idx="0">
                  <c:v>Ni low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graphs'!$P$10:$P$13</c:f>
                <c:numCache>
                  <c:formatCode>General</c:formatCode>
                  <c:ptCount val="4"/>
                  <c:pt idx="0">
                    <c:v>0.99925113056217718</c:v>
                  </c:pt>
                  <c:pt idx="1">
                    <c:v>9.8029301221476864E-2</c:v>
                  </c:pt>
                  <c:pt idx="2">
                    <c:v>1.1140096068074321</c:v>
                  </c:pt>
                  <c:pt idx="3">
                    <c:v>1.9039111640145854</c:v>
                  </c:pt>
                </c:numCache>
              </c:numRef>
            </c:plus>
            <c:minus>
              <c:numRef>
                <c:f>'Abio graphs'!$P$10:$P$13</c:f>
                <c:numCache>
                  <c:formatCode>General</c:formatCode>
                  <c:ptCount val="4"/>
                  <c:pt idx="0">
                    <c:v>0.99925113056217718</c:v>
                  </c:pt>
                  <c:pt idx="1">
                    <c:v>9.8029301221476864E-2</c:v>
                  </c:pt>
                  <c:pt idx="2">
                    <c:v>1.1140096068074321</c:v>
                  </c:pt>
                  <c:pt idx="3">
                    <c:v>1.9039111640145854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graphs'!$I$10:$I$13</c:f>
              <c:numCache>
                <c:formatCode>General</c:formatCode>
                <c:ptCount val="4"/>
                <c:pt idx="0">
                  <c:v>29.623630729670857</c:v>
                </c:pt>
                <c:pt idx="1">
                  <c:v>3.7682506442865229</c:v>
                </c:pt>
                <c:pt idx="2">
                  <c:v>4.9312209449321038</c:v>
                </c:pt>
                <c:pt idx="3">
                  <c:v>5.4049766499356853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CF-4D56-BF7E-E23C7D231437}"/>
            </c:ext>
          </c:extLst>
        </c:ser>
        <c:ser>
          <c:idx val="2"/>
          <c:order val="2"/>
          <c:tx>
            <c:strRef>
              <c:f>'Abio graphs'!$A$6</c:f>
              <c:strCache>
                <c:ptCount val="1"/>
                <c:pt idx="0">
                  <c:v>Ni 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graphs'!$P$6:$P$9</c:f>
                <c:numCache>
                  <c:formatCode>General</c:formatCode>
                  <c:ptCount val="4"/>
                  <c:pt idx="0">
                    <c:v>1.0055886811542705</c:v>
                  </c:pt>
                  <c:pt idx="1">
                    <c:v>0.19698208993523145</c:v>
                  </c:pt>
                  <c:pt idx="2">
                    <c:v>1.0487542421076119</c:v>
                  </c:pt>
                  <c:pt idx="3">
                    <c:v>4.5595556400185241E-2</c:v>
                  </c:pt>
                </c:numCache>
              </c:numRef>
            </c:plus>
            <c:minus>
              <c:numRef>
                <c:f>'Abio graphs'!$P$6:$P$9</c:f>
                <c:numCache>
                  <c:formatCode>General</c:formatCode>
                  <c:ptCount val="4"/>
                  <c:pt idx="0">
                    <c:v>1.0055886811542705</c:v>
                  </c:pt>
                  <c:pt idx="1">
                    <c:v>0.19698208993523145</c:v>
                  </c:pt>
                  <c:pt idx="2">
                    <c:v>1.0487542421076119</c:v>
                  </c:pt>
                  <c:pt idx="3">
                    <c:v>4.5595556400185241E-2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graphs'!$I$6:$I$9</c:f>
              <c:numCache>
                <c:formatCode>General</c:formatCode>
                <c:ptCount val="4"/>
                <c:pt idx="0">
                  <c:v>27.858059730823509</c:v>
                </c:pt>
                <c:pt idx="1">
                  <c:v>7.6488686292822363</c:v>
                </c:pt>
                <c:pt idx="2">
                  <c:v>5.7250151757917962</c:v>
                </c:pt>
                <c:pt idx="3">
                  <c:v>1.7510235698645547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CF-4D56-BF7E-E23C7D231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530015"/>
        <c:axId val="571780303"/>
      </c:scatterChart>
      <c:valAx>
        <c:axId val="856530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780303"/>
        <c:crosses val="autoZero"/>
        <c:crossBetween val="midCat"/>
      </c:valAx>
      <c:valAx>
        <c:axId val="57178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530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13648293963254"/>
          <c:y val="5.0925925925925923E-2"/>
          <c:w val="0.76528258967629037"/>
          <c:h val="0.8416746864975212"/>
        </c:manualLayout>
      </c:layout>
      <c:scatterChart>
        <c:scatterStyle val="lineMarker"/>
        <c:varyColors val="0"/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'graphs with dilutions'!$AS$2:$AS$9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1762.7549183114393</c:v>
                  </c:pt>
                  <c:pt idx="2">
                    <c:v>3946.7024585764871</c:v>
                  </c:pt>
                  <c:pt idx="3">
                    <c:v>0</c:v>
                  </c:pt>
                  <c:pt idx="4">
                    <c:v>326.23509622914452</c:v>
                  </c:pt>
                  <c:pt idx="5">
                    <c:v>0</c:v>
                  </c:pt>
                  <c:pt idx="6">
                    <c:v>207.7877684684367</c:v>
                  </c:pt>
                  <c:pt idx="7">
                    <c:v>0</c:v>
                  </c:pt>
                </c:numCache>
              </c:numRef>
            </c:plus>
            <c:minus>
              <c:numRef>
                <c:f>'graphs with dilutions'!$AS$2:$AS$9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1762.7549183114393</c:v>
                  </c:pt>
                  <c:pt idx="2">
                    <c:v>3946.7024585764871</c:v>
                  </c:pt>
                  <c:pt idx="3">
                    <c:v>0</c:v>
                  </c:pt>
                  <c:pt idx="4">
                    <c:v>326.23509622914452</c:v>
                  </c:pt>
                  <c:pt idx="5">
                    <c:v>0</c:v>
                  </c:pt>
                  <c:pt idx="6">
                    <c:v>207.7877684684367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'graphs with dilutions'!$AM$2:$AM$9</c:f>
              <c:numCache>
                <c:formatCode>General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2</c:v>
                </c:pt>
                <c:pt idx="3">
                  <c:v>2.1</c:v>
                </c:pt>
                <c:pt idx="4">
                  <c:v>4</c:v>
                </c:pt>
                <c:pt idx="5">
                  <c:v>4.0999999999999996</c:v>
                </c:pt>
                <c:pt idx="6">
                  <c:v>7</c:v>
                </c:pt>
                <c:pt idx="7">
                  <c:v>7.1</c:v>
                </c:pt>
              </c:numCache>
            </c:numRef>
          </c:xVal>
          <c:yVal>
            <c:numRef>
              <c:f>'graphs with dilutions'!$AR$2:$AR$9</c:f>
              <c:numCache>
                <c:formatCode>General</c:formatCode>
                <c:ptCount val="8"/>
                <c:pt idx="0">
                  <c:v>5.6794230561786323</c:v>
                </c:pt>
                <c:pt idx="1">
                  <c:v>16241.2533404762</c:v>
                </c:pt>
                <c:pt idx="2">
                  <c:v>5976.6775884804329</c:v>
                </c:pt>
                <c:pt idx="3">
                  <c:v>5838.4600383548723</c:v>
                </c:pt>
                <c:pt idx="4">
                  <c:v>1492.3824927648513</c:v>
                </c:pt>
                <c:pt idx="5">
                  <c:v>1492.3824927648513</c:v>
                </c:pt>
                <c:pt idx="6">
                  <c:v>998.19564672673823</c:v>
                </c:pt>
                <c:pt idx="7">
                  <c:v>975.35220226807212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1E-417B-9A1E-FDC3F4941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05135"/>
        <c:axId val="1439222191"/>
      </c:scatterChart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'graphs with dilutions'!$AO$2:$AO$9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2.9860633556966332</c:v>
                  </c:pt>
                  <c:pt idx="2">
                    <c:v>9.4085036670390629E-2</c:v>
                  </c:pt>
                  <c:pt idx="3">
                    <c:v>0</c:v>
                  </c:pt>
                  <c:pt idx="4">
                    <c:v>0.2894919294427582</c:v>
                  </c:pt>
                  <c:pt idx="5">
                    <c:v>0</c:v>
                  </c:pt>
                  <c:pt idx="6">
                    <c:v>1.9182027999221303</c:v>
                  </c:pt>
                  <c:pt idx="7">
                    <c:v>0</c:v>
                  </c:pt>
                </c:numCache>
              </c:numRef>
            </c:plus>
            <c:minus>
              <c:numRef>
                <c:f>'graphs with dilutions'!$AO$2:$AO$9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2.9860633556966332</c:v>
                  </c:pt>
                  <c:pt idx="2">
                    <c:v>9.4085036670390629E-2</c:v>
                  </c:pt>
                  <c:pt idx="3">
                    <c:v>0</c:v>
                  </c:pt>
                  <c:pt idx="4">
                    <c:v>0.2894919294427582</c:v>
                  </c:pt>
                  <c:pt idx="5">
                    <c:v>0</c:v>
                  </c:pt>
                  <c:pt idx="6">
                    <c:v>1.9182027999221303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'graphs with dilutions'!$AM$2:$AM$9</c:f>
              <c:numCache>
                <c:formatCode>General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2</c:v>
                </c:pt>
                <c:pt idx="3">
                  <c:v>2.1</c:v>
                </c:pt>
                <c:pt idx="4">
                  <c:v>4</c:v>
                </c:pt>
                <c:pt idx="5">
                  <c:v>4.0999999999999996</c:v>
                </c:pt>
                <c:pt idx="6">
                  <c:v>7</c:v>
                </c:pt>
                <c:pt idx="7">
                  <c:v>7.1</c:v>
                </c:pt>
              </c:numCache>
            </c:numRef>
          </c:xVal>
          <c:yVal>
            <c:numRef>
              <c:f>'graphs with dilutions'!$AN$2:$AN$9</c:f>
              <c:numCache>
                <c:formatCode>General</c:formatCode>
                <c:ptCount val="8"/>
                <c:pt idx="0">
                  <c:v>5.6794230561786323</c:v>
                </c:pt>
                <c:pt idx="1">
                  <c:v>14.571683642687002</c:v>
                </c:pt>
                <c:pt idx="2">
                  <c:v>18.665985543316928</c:v>
                </c:pt>
                <c:pt idx="3">
                  <c:v>18.365370670929469</c:v>
                </c:pt>
                <c:pt idx="4">
                  <c:v>16.646682052372881</c:v>
                </c:pt>
                <c:pt idx="5">
                  <c:v>16.646682052372881</c:v>
                </c:pt>
                <c:pt idx="6">
                  <c:v>15.417081092719139</c:v>
                </c:pt>
                <c:pt idx="7">
                  <c:v>15.323140468173722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1E-417B-9A1E-FDC3F494199B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'graphs with dilutions'!$AQ$2:$AQ$9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2.6124798743253979</c:v>
                  </c:pt>
                  <c:pt idx="2">
                    <c:v>19.728191341920827</c:v>
                  </c:pt>
                  <c:pt idx="3">
                    <c:v>0</c:v>
                  </c:pt>
                  <c:pt idx="4">
                    <c:v>17.993866959144995</c:v>
                  </c:pt>
                  <c:pt idx="5">
                    <c:v>0</c:v>
                  </c:pt>
                  <c:pt idx="6">
                    <c:v>13.256716158880685</c:v>
                  </c:pt>
                  <c:pt idx="7">
                    <c:v>0</c:v>
                  </c:pt>
                </c:numCache>
              </c:numRef>
            </c:plus>
            <c:minus>
              <c:numRef>
                <c:f>'graphs with dilutions'!$AQ$2:$AQ$9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2.6124798743253979</c:v>
                  </c:pt>
                  <c:pt idx="2">
                    <c:v>19.728191341920827</c:v>
                  </c:pt>
                  <c:pt idx="3">
                    <c:v>0</c:v>
                  </c:pt>
                  <c:pt idx="4">
                    <c:v>17.993866959144995</c:v>
                  </c:pt>
                  <c:pt idx="5">
                    <c:v>0</c:v>
                  </c:pt>
                  <c:pt idx="6">
                    <c:v>13.256716158880685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'graphs with dilutions'!$AM$2:$AM$9</c:f>
              <c:numCache>
                <c:formatCode>General</c:formatCode>
                <c:ptCount val="8"/>
                <c:pt idx="0">
                  <c:v>0</c:v>
                </c:pt>
                <c:pt idx="1">
                  <c:v>0.1</c:v>
                </c:pt>
                <c:pt idx="2">
                  <c:v>2</c:v>
                </c:pt>
                <c:pt idx="3">
                  <c:v>2.1</c:v>
                </c:pt>
                <c:pt idx="4">
                  <c:v>4</c:v>
                </c:pt>
                <c:pt idx="5">
                  <c:v>4.0999999999999996</c:v>
                </c:pt>
                <c:pt idx="6">
                  <c:v>7</c:v>
                </c:pt>
                <c:pt idx="7">
                  <c:v>7.1</c:v>
                </c:pt>
              </c:numCache>
            </c:numRef>
          </c:xVal>
          <c:yVal>
            <c:numRef>
              <c:f>'graphs with dilutions'!$AP$2:$AP$9</c:f>
              <c:numCache>
                <c:formatCode>General</c:formatCode>
                <c:ptCount val="8"/>
                <c:pt idx="0">
                  <c:v>5.6794230561786323</c:v>
                </c:pt>
                <c:pt idx="1">
                  <c:v>87.0807761992439</c:v>
                </c:pt>
                <c:pt idx="2">
                  <c:v>135.12637441029125</c:v>
                </c:pt>
                <c:pt idx="3">
                  <c:v>132.12991720302011</c:v>
                </c:pt>
                <c:pt idx="4">
                  <c:v>127.08499389496046</c:v>
                </c:pt>
                <c:pt idx="5">
                  <c:v>127.08499389496048</c:v>
                </c:pt>
                <c:pt idx="6">
                  <c:v>118.95687218885929</c:v>
                </c:pt>
                <c:pt idx="7">
                  <c:v>116.46617714079211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1E-417B-9A1E-FDC3F4941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45903"/>
        <c:axId val="1439245071"/>
      </c:scatterChart>
      <c:valAx>
        <c:axId val="1439205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22191"/>
        <c:crosses val="autoZero"/>
        <c:crossBetween val="midCat"/>
        <c:majorUnit val="2"/>
      </c:valAx>
      <c:valAx>
        <c:axId val="1439222191"/>
        <c:scaling>
          <c:orientation val="minMax"/>
          <c:max val="1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05135"/>
        <c:crosses val="autoZero"/>
        <c:crossBetween val="midCat"/>
        <c:majorUnit val="6000"/>
        <c:dispUnits>
          <c:builtInUnit val="thousands"/>
        </c:dispUnits>
      </c:valAx>
      <c:valAx>
        <c:axId val="143924507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45903"/>
        <c:crosses val="max"/>
        <c:crossBetween val="midCat"/>
        <c:majorUnit val="60"/>
      </c:valAx>
      <c:valAx>
        <c:axId val="1439245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9245071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'graphs with dilutions'!$AS$13:$AS$36</c:f>
                <c:numCache>
                  <c:formatCode>General</c:formatCode>
                  <c:ptCount val="24"/>
                  <c:pt idx="0">
                    <c:v>0</c:v>
                  </c:pt>
                  <c:pt idx="1">
                    <c:v>85.717183459805725</c:v>
                  </c:pt>
                  <c:pt idx="2">
                    <c:v>411.94347138350759</c:v>
                  </c:pt>
                  <c:pt idx="3">
                    <c:v>0</c:v>
                  </c:pt>
                  <c:pt idx="4">
                    <c:v>106.40280377688119</c:v>
                  </c:pt>
                  <c:pt idx="5">
                    <c:v>0</c:v>
                  </c:pt>
                  <c:pt idx="6">
                    <c:v>278.28817313440453</c:v>
                  </c:pt>
                  <c:pt idx="7">
                    <c:v>0</c:v>
                  </c:pt>
                  <c:pt idx="8">
                    <c:v>1.1670723685132938</c:v>
                  </c:pt>
                  <c:pt idx="9">
                    <c:v>0</c:v>
                  </c:pt>
                  <c:pt idx="10">
                    <c:v>31.224705441641824</c:v>
                  </c:pt>
                  <c:pt idx="11">
                    <c:v>0</c:v>
                  </c:pt>
                  <c:pt idx="12">
                    <c:v>52.038558247456962</c:v>
                  </c:pt>
                  <c:pt idx="13">
                    <c:v>0</c:v>
                  </c:pt>
                  <c:pt idx="14">
                    <c:v>84.08802107841359</c:v>
                  </c:pt>
                  <c:pt idx="15">
                    <c:v>0</c:v>
                  </c:pt>
                  <c:pt idx="16">
                    <c:v>91.125628086709327</c:v>
                  </c:pt>
                  <c:pt idx="17">
                    <c:v>0</c:v>
                  </c:pt>
                  <c:pt idx="18">
                    <c:v>147.64949282529895</c:v>
                  </c:pt>
                  <c:pt idx="19">
                    <c:v>0</c:v>
                  </c:pt>
                  <c:pt idx="20">
                    <c:v>62.911900053031282</c:v>
                  </c:pt>
                  <c:pt idx="21">
                    <c:v>0</c:v>
                  </c:pt>
                  <c:pt idx="22">
                    <c:v>115.63090533121084</c:v>
                  </c:pt>
                  <c:pt idx="23">
                    <c:v>0</c:v>
                  </c:pt>
                </c:numCache>
              </c:numRef>
            </c:plus>
            <c:minus>
              <c:numRef>
                <c:f>'graphs with dilutions'!$AS$13:$AS$36</c:f>
                <c:numCache>
                  <c:formatCode>General</c:formatCode>
                  <c:ptCount val="24"/>
                  <c:pt idx="0">
                    <c:v>0</c:v>
                  </c:pt>
                  <c:pt idx="1">
                    <c:v>85.717183459805725</c:v>
                  </c:pt>
                  <c:pt idx="2">
                    <c:v>411.94347138350759</c:v>
                  </c:pt>
                  <c:pt idx="3">
                    <c:v>0</c:v>
                  </c:pt>
                  <c:pt idx="4">
                    <c:v>106.40280377688119</c:v>
                  </c:pt>
                  <c:pt idx="5">
                    <c:v>0</c:v>
                  </c:pt>
                  <c:pt idx="6">
                    <c:v>278.28817313440453</c:v>
                  </c:pt>
                  <c:pt idx="7">
                    <c:v>0</c:v>
                  </c:pt>
                  <c:pt idx="8">
                    <c:v>1.1670723685132938</c:v>
                  </c:pt>
                  <c:pt idx="9">
                    <c:v>0</c:v>
                  </c:pt>
                  <c:pt idx="10">
                    <c:v>31.224705441641824</c:v>
                  </c:pt>
                  <c:pt idx="11">
                    <c:v>0</c:v>
                  </c:pt>
                  <c:pt idx="12">
                    <c:v>52.038558247456962</c:v>
                  </c:pt>
                  <c:pt idx="13">
                    <c:v>0</c:v>
                  </c:pt>
                  <c:pt idx="14">
                    <c:v>84.08802107841359</c:v>
                  </c:pt>
                  <c:pt idx="15">
                    <c:v>0</c:v>
                  </c:pt>
                  <c:pt idx="16">
                    <c:v>91.125628086709327</c:v>
                  </c:pt>
                  <c:pt idx="17">
                    <c:v>0</c:v>
                  </c:pt>
                  <c:pt idx="18">
                    <c:v>147.64949282529895</c:v>
                  </c:pt>
                  <c:pt idx="19">
                    <c:v>0</c:v>
                  </c:pt>
                  <c:pt idx="20">
                    <c:v>62.911900053031282</c:v>
                  </c:pt>
                  <c:pt idx="21">
                    <c:v>0</c:v>
                  </c:pt>
                  <c:pt idx="22">
                    <c:v>115.63090533121084</c:v>
                  </c:pt>
                  <c:pt idx="2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'graphs with dilutions'!$AM$13:$AM$36</c:f>
              <c:numCache>
                <c:formatCode>General</c:formatCode>
                <c:ptCount val="24"/>
                <c:pt idx="0">
                  <c:v>0</c:v>
                </c:pt>
                <c:pt idx="1">
                  <c:v>0.1</c:v>
                </c:pt>
                <c:pt idx="2">
                  <c:v>2</c:v>
                </c:pt>
                <c:pt idx="3">
                  <c:v>2.1</c:v>
                </c:pt>
                <c:pt idx="4">
                  <c:v>4</c:v>
                </c:pt>
                <c:pt idx="5">
                  <c:v>4.0999999999999996</c:v>
                </c:pt>
                <c:pt idx="6">
                  <c:v>7</c:v>
                </c:pt>
                <c:pt idx="7">
                  <c:v>7.1</c:v>
                </c:pt>
                <c:pt idx="8">
                  <c:v>9</c:v>
                </c:pt>
                <c:pt idx="9">
                  <c:v>9.1</c:v>
                </c:pt>
                <c:pt idx="10">
                  <c:v>11</c:v>
                </c:pt>
                <c:pt idx="11">
                  <c:v>11.1</c:v>
                </c:pt>
                <c:pt idx="12">
                  <c:v>14</c:v>
                </c:pt>
                <c:pt idx="13">
                  <c:v>14.1</c:v>
                </c:pt>
                <c:pt idx="14">
                  <c:v>16</c:v>
                </c:pt>
                <c:pt idx="15">
                  <c:v>16.100000000000001</c:v>
                </c:pt>
                <c:pt idx="16">
                  <c:v>18</c:v>
                </c:pt>
                <c:pt idx="17">
                  <c:v>18.100000000000001</c:v>
                </c:pt>
                <c:pt idx="18">
                  <c:v>21</c:v>
                </c:pt>
                <c:pt idx="19">
                  <c:v>21.1</c:v>
                </c:pt>
                <c:pt idx="20">
                  <c:v>23</c:v>
                </c:pt>
                <c:pt idx="21">
                  <c:v>23.1</c:v>
                </c:pt>
                <c:pt idx="22">
                  <c:v>30</c:v>
                </c:pt>
                <c:pt idx="23">
                  <c:v>30.1</c:v>
                </c:pt>
              </c:numCache>
            </c:numRef>
          </c:xVal>
          <c:yVal>
            <c:numRef>
              <c:f>'graphs with dilutions'!$AR$13:$AR$36</c:f>
              <c:numCache>
                <c:formatCode>General</c:formatCode>
                <c:ptCount val="24"/>
                <c:pt idx="0">
                  <c:v>5.6794230561786323</c:v>
                </c:pt>
                <c:pt idx="1">
                  <c:v>14634.561337430738</c:v>
                </c:pt>
                <c:pt idx="2">
                  <c:v>2137.5685791737142</c:v>
                </c:pt>
                <c:pt idx="3">
                  <c:v>2045.6768052031305</c:v>
                </c:pt>
                <c:pt idx="4">
                  <c:v>1391.5066204552259</c:v>
                </c:pt>
                <c:pt idx="5">
                  <c:v>1332.283235950993</c:v>
                </c:pt>
                <c:pt idx="6">
                  <c:v>1057.8859489018096</c:v>
                </c:pt>
                <c:pt idx="7">
                  <c:v>1017.7594288483745</c:v>
                </c:pt>
                <c:pt idx="8">
                  <c:v>1186.5523844635577</c:v>
                </c:pt>
                <c:pt idx="9">
                  <c:v>1146.69169378314</c:v>
                </c:pt>
                <c:pt idx="10">
                  <c:v>1156.8490201561563</c:v>
                </c:pt>
                <c:pt idx="11">
                  <c:v>1103.4192076325287</c:v>
                </c:pt>
                <c:pt idx="12">
                  <c:v>1122.7092653726045</c:v>
                </c:pt>
                <c:pt idx="13">
                  <c:v>1075.7752383845193</c:v>
                </c:pt>
                <c:pt idx="14">
                  <c:v>1090.2876546667014</c:v>
                </c:pt>
                <c:pt idx="15">
                  <c:v>1044.9065571097758</c:v>
                </c:pt>
                <c:pt idx="16">
                  <c:v>1054.102362949749</c:v>
                </c:pt>
                <c:pt idx="17">
                  <c:v>1010.2352943349554</c:v>
                </c:pt>
                <c:pt idx="18">
                  <c:v>1333.5556311292085</c:v>
                </c:pt>
                <c:pt idx="19">
                  <c:v>1294.663859344643</c:v>
                </c:pt>
                <c:pt idx="20">
                  <c:v>1023.4677426538581</c:v>
                </c:pt>
                <c:pt idx="21">
                  <c:v>959.58981464563544</c:v>
                </c:pt>
                <c:pt idx="22">
                  <c:v>983.32725526587433</c:v>
                </c:pt>
                <c:pt idx="23">
                  <c:v>941.54743337657101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C4-4C02-80DF-718C9D5C5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74607"/>
        <c:axId val="1439272111"/>
      </c:scatterChart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'graphs with dilutions'!$AO$13:$AO$36</c:f>
                <c:numCache>
                  <c:formatCode>General</c:formatCode>
                  <c:ptCount val="24"/>
                  <c:pt idx="0">
                    <c:v>0</c:v>
                  </c:pt>
                  <c:pt idx="1">
                    <c:v>1.1499587715205899</c:v>
                  </c:pt>
                  <c:pt idx="2">
                    <c:v>5.149331287356893</c:v>
                  </c:pt>
                  <c:pt idx="3">
                    <c:v>0</c:v>
                  </c:pt>
                  <c:pt idx="4">
                    <c:v>0.53185885122215026</c:v>
                  </c:pt>
                  <c:pt idx="5">
                    <c:v>0</c:v>
                  </c:pt>
                  <c:pt idx="6">
                    <c:v>0.48491659246581476</c:v>
                  </c:pt>
                  <c:pt idx="7">
                    <c:v>0</c:v>
                  </c:pt>
                  <c:pt idx="8">
                    <c:v>2.4334036145903823</c:v>
                  </c:pt>
                  <c:pt idx="9">
                    <c:v>0</c:v>
                  </c:pt>
                  <c:pt idx="10">
                    <c:v>0.53475048701883332</c:v>
                  </c:pt>
                  <c:pt idx="11">
                    <c:v>0</c:v>
                  </c:pt>
                  <c:pt idx="12">
                    <c:v>7.6943326712732199E-2</c:v>
                  </c:pt>
                  <c:pt idx="13">
                    <c:v>0</c:v>
                  </c:pt>
                  <c:pt idx="14">
                    <c:v>1.6455868912207243</c:v>
                  </c:pt>
                  <c:pt idx="15">
                    <c:v>0</c:v>
                  </c:pt>
                  <c:pt idx="16">
                    <c:v>5.5741062548889442E-2</c:v>
                  </c:pt>
                  <c:pt idx="17">
                    <c:v>0</c:v>
                  </c:pt>
                  <c:pt idx="18">
                    <c:v>1.3555197191756105</c:v>
                  </c:pt>
                  <c:pt idx="19">
                    <c:v>0</c:v>
                  </c:pt>
                  <c:pt idx="20">
                    <c:v>0.39877035827625446</c:v>
                  </c:pt>
                  <c:pt idx="21">
                    <c:v>0</c:v>
                  </c:pt>
                  <c:pt idx="22">
                    <c:v>1.2830572821597261</c:v>
                  </c:pt>
                  <c:pt idx="23">
                    <c:v>0</c:v>
                  </c:pt>
                </c:numCache>
              </c:numRef>
            </c:plus>
            <c:minus>
              <c:numRef>
                <c:f>'graphs with dilutions'!$AO$13:$AO$36</c:f>
                <c:numCache>
                  <c:formatCode>General</c:formatCode>
                  <c:ptCount val="24"/>
                  <c:pt idx="0">
                    <c:v>0</c:v>
                  </c:pt>
                  <c:pt idx="1">
                    <c:v>1.1499587715205899</c:v>
                  </c:pt>
                  <c:pt idx="2">
                    <c:v>5.149331287356893</c:v>
                  </c:pt>
                  <c:pt idx="3">
                    <c:v>0</c:v>
                  </c:pt>
                  <c:pt idx="4">
                    <c:v>0.53185885122215026</c:v>
                  </c:pt>
                  <c:pt idx="5">
                    <c:v>0</c:v>
                  </c:pt>
                  <c:pt idx="6">
                    <c:v>0.48491659246581476</c:v>
                  </c:pt>
                  <c:pt idx="7">
                    <c:v>0</c:v>
                  </c:pt>
                  <c:pt idx="8">
                    <c:v>2.4334036145903823</c:v>
                  </c:pt>
                  <c:pt idx="9">
                    <c:v>0</c:v>
                  </c:pt>
                  <c:pt idx="10">
                    <c:v>0.53475048701883332</c:v>
                  </c:pt>
                  <c:pt idx="11">
                    <c:v>0</c:v>
                  </c:pt>
                  <c:pt idx="12">
                    <c:v>7.6943326712732199E-2</c:v>
                  </c:pt>
                  <c:pt idx="13">
                    <c:v>0</c:v>
                  </c:pt>
                  <c:pt idx="14">
                    <c:v>1.6455868912207243</c:v>
                  </c:pt>
                  <c:pt idx="15">
                    <c:v>0</c:v>
                  </c:pt>
                  <c:pt idx="16">
                    <c:v>5.5741062548889442E-2</c:v>
                  </c:pt>
                  <c:pt idx="17">
                    <c:v>0</c:v>
                  </c:pt>
                  <c:pt idx="18">
                    <c:v>1.3555197191756105</c:v>
                  </c:pt>
                  <c:pt idx="19">
                    <c:v>0</c:v>
                  </c:pt>
                  <c:pt idx="20">
                    <c:v>0.39877035827625446</c:v>
                  </c:pt>
                  <c:pt idx="21">
                    <c:v>0</c:v>
                  </c:pt>
                  <c:pt idx="22">
                    <c:v>1.2830572821597261</c:v>
                  </c:pt>
                  <c:pt idx="2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'graphs with dilutions'!$AM$13:$AM$36</c:f>
              <c:numCache>
                <c:formatCode>General</c:formatCode>
                <c:ptCount val="24"/>
                <c:pt idx="0">
                  <c:v>0</c:v>
                </c:pt>
                <c:pt idx="1">
                  <c:v>0.1</c:v>
                </c:pt>
                <c:pt idx="2">
                  <c:v>2</c:v>
                </c:pt>
                <c:pt idx="3">
                  <c:v>2.1</c:v>
                </c:pt>
                <c:pt idx="4">
                  <c:v>4</c:v>
                </c:pt>
                <c:pt idx="5">
                  <c:v>4.0999999999999996</c:v>
                </c:pt>
                <c:pt idx="6">
                  <c:v>7</c:v>
                </c:pt>
                <c:pt idx="7">
                  <c:v>7.1</c:v>
                </c:pt>
                <c:pt idx="8">
                  <c:v>9</c:v>
                </c:pt>
                <c:pt idx="9">
                  <c:v>9.1</c:v>
                </c:pt>
                <c:pt idx="10">
                  <c:v>11</c:v>
                </c:pt>
                <c:pt idx="11">
                  <c:v>11.1</c:v>
                </c:pt>
                <c:pt idx="12">
                  <c:v>14</c:v>
                </c:pt>
                <c:pt idx="13">
                  <c:v>14.1</c:v>
                </c:pt>
                <c:pt idx="14">
                  <c:v>16</c:v>
                </c:pt>
                <c:pt idx="15">
                  <c:v>16.100000000000001</c:v>
                </c:pt>
                <c:pt idx="16">
                  <c:v>18</c:v>
                </c:pt>
                <c:pt idx="17">
                  <c:v>18.100000000000001</c:v>
                </c:pt>
                <c:pt idx="18">
                  <c:v>21</c:v>
                </c:pt>
                <c:pt idx="19">
                  <c:v>21.1</c:v>
                </c:pt>
                <c:pt idx="20">
                  <c:v>23</c:v>
                </c:pt>
                <c:pt idx="21">
                  <c:v>23.1</c:v>
                </c:pt>
                <c:pt idx="22">
                  <c:v>30</c:v>
                </c:pt>
                <c:pt idx="23">
                  <c:v>30.1</c:v>
                </c:pt>
              </c:numCache>
            </c:numRef>
          </c:xVal>
          <c:yVal>
            <c:numRef>
              <c:f>'graphs with dilutions'!$AN$13:$AN$36</c:f>
              <c:numCache>
                <c:formatCode>General</c:formatCode>
                <c:ptCount val="24"/>
                <c:pt idx="0">
                  <c:v>5.6794230561786323</c:v>
                </c:pt>
                <c:pt idx="1">
                  <c:v>12.18342187817392</c:v>
                </c:pt>
                <c:pt idx="2">
                  <c:v>12.309499727867991</c:v>
                </c:pt>
                <c:pt idx="3">
                  <c:v>12.023720560984827</c:v>
                </c:pt>
                <c:pt idx="4">
                  <c:v>12.211721455866829</c:v>
                </c:pt>
                <c:pt idx="5">
                  <c:v>11.932563404598101</c:v>
                </c:pt>
                <c:pt idx="6">
                  <c:v>12.743907614663708</c:v>
                </c:pt>
                <c:pt idx="7">
                  <c:v>12.474499305229957</c:v>
                </c:pt>
                <c:pt idx="8">
                  <c:v>10.396865040471944</c:v>
                </c:pt>
                <c:pt idx="9">
                  <c:v>10.23762649247892</c:v>
                </c:pt>
                <c:pt idx="10">
                  <c:v>11.800978863478864</c:v>
                </c:pt>
                <c:pt idx="11">
                  <c:v>11.516856020102059</c:v>
                </c:pt>
                <c:pt idx="12">
                  <c:v>11.30488693179875</c:v>
                </c:pt>
                <c:pt idx="13">
                  <c:v>11.068522903411349</c:v>
                </c:pt>
                <c:pt idx="14">
                  <c:v>13.252082958102136</c:v>
                </c:pt>
                <c:pt idx="15">
                  <c:v>12.935235263460985</c:v>
                </c:pt>
                <c:pt idx="16">
                  <c:v>11.258815264436564</c:v>
                </c:pt>
                <c:pt idx="17">
                  <c:v>11.025367891706106</c:v>
                </c:pt>
                <c:pt idx="18">
                  <c:v>10.976337406566639</c:v>
                </c:pt>
                <c:pt idx="19">
                  <c:v>10.821197655718455</c:v>
                </c:pt>
                <c:pt idx="20">
                  <c:v>10.34906402707556</c:v>
                </c:pt>
                <c:pt idx="21">
                  <c:v>10.055990325973241</c:v>
                </c:pt>
                <c:pt idx="22">
                  <c:v>11.879377809612892</c:v>
                </c:pt>
                <c:pt idx="23">
                  <c:v>11.614422478269546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C4-4C02-80DF-718C9D5C57DF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'graphs with dilutions'!$AQ$13:$AQ$36</c:f>
                <c:numCache>
                  <c:formatCode>General</c:formatCode>
                  <c:ptCount val="24"/>
                  <c:pt idx="0">
                    <c:v>0</c:v>
                  </c:pt>
                  <c:pt idx="1">
                    <c:v>3.3117005709102392</c:v>
                  </c:pt>
                  <c:pt idx="2">
                    <c:v>11.067804712526058</c:v>
                  </c:pt>
                  <c:pt idx="3">
                    <c:v>0</c:v>
                  </c:pt>
                  <c:pt idx="4">
                    <c:v>12.65706238967779</c:v>
                  </c:pt>
                  <c:pt idx="5">
                    <c:v>0</c:v>
                  </c:pt>
                  <c:pt idx="6">
                    <c:v>16.449597170896425</c:v>
                  </c:pt>
                  <c:pt idx="7">
                    <c:v>0</c:v>
                  </c:pt>
                  <c:pt idx="8">
                    <c:v>8.3697645800629683</c:v>
                  </c:pt>
                  <c:pt idx="9">
                    <c:v>0</c:v>
                  </c:pt>
                  <c:pt idx="10">
                    <c:v>15.26423753114744</c:v>
                  </c:pt>
                  <c:pt idx="11">
                    <c:v>0</c:v>
                  </c:pt>
                  <c:pt idx="12">
                    <c:v>10.208398567762805</c:v>
                  </c:pt>
                  <c:pt idx="13">
                    <c:v>0</c:v>
                  </c:pt>
                  <c:pt idx="14">
                    <c:v>7.5968925630297752</c:v>
                  </c:pt>
                  <c:pt idx="15">
                    <c:v>0</c:v>
                  </c:pt>
                  <c:pt idx="16">
                    <c:v>4.6222040453667805</c:v>
                  </c:pt>
                  <c:pt idx="17">
                    <c:v>0</c:v>
                  </c:pt>
                  <c:pt idx="18">
                    <c:v>8.5078936456875276</c:v>
                  </c:pt>
                  <c:pt idx="19">
                    <c:v>0</c:v>
                  </c:pt>
                  <c:pt idx="20">
                    <c:v>7.1805454160980462</c:v>
                  </c:pt>
                  <c:pt idx="21">
                    <c:v>0</c:v>
                  </c:pt>
                  <c:pt idx="22">
                    <c:v>4.2470172014718583</c:v>
                  </c:pt>
                  <c:pt idx="23">
                    <c:v>0</c:v>
                  </c:pt>
                </c:numCache>
              </c:numRef>
            </c:plus>
            <c:minus>
              <c:numRef>
                <c:f>'graphs with dilutions'!$AQ$13:$AQ$36</c:f>
                <c:numCache>
                  <c:formatCode>General</c:formatCode>
                  <c:ptCount val="24"/>
                  <c:pt idx="0">
                    <c:v>0</c:v>
                  </c:pt>
                  <c:pt idx="1">
                    <c:v>3.3117005709102392</c:v>
                  </c:pt>
                  <c:pt idx="2">
                    <c:v>11.067804712526058</c:v>
                  </c:pt>
                  <c:pt idx="3">
                    <c:v>0</c:v>
                  </c:pt>
                  <c:pt idx="4">
                    <c:v>12.65706238967779</c:v>
                  </c:pt>
                  <c:pt idx="5">
                    <c:v>0</c:v>
                  </c:pt>
                  <c:pt idx="6">
                    <c:v>16.449597170896425</c:v>
                  </c:pt>
                  <c:pt idx="7">
                    <c:v>0</c:v>
                  </c:pt>
                  <c:pt idx="8">
                    <c:v>8.3697645800629683</c:v>
                  </c:pt>
                  <c:pt idx="9">
                    <c:v>0</c:v>
                  </c:pt>
                  <c:pt idx="10">
                    <c:v>15.26423753114744</c:v>
                  </c:pt>
                  <c:pt idx="11">
                    <c:v>0</c:v>
                  </c:pt>
                  <c:pt idx="12">
                    <c:v>10.208398567762805</c:v>
                  </c:pt>
                  <c:pt idx="13">
                    <c:v>0</c:v>
                  </c:pt>
                  <c:pt idx="14">
                    <c:v>7.5968925630297752</c:v>
                  </c:pt>
                  <c:pt idx="15">
                    <c:v>0</c:v>
                  </c:pt>
                  <c:pt idx="16">
                    <c:v>4.6222040453667805</c:v>
                  </c:pt>
                  <c:pt idx="17">
                    <c:v>0</c:v>
                  </c:pt>
                  <c:pt idx="18">
                    <c:v>8.5078936456875276</c:v>
                  </c:pt>
                  <c:pt idx="19">
                    <c:v>0</c:v>
                  </c:pt>
                  <c:pt idx="20">
                    <c:v>7.1805454160980462</c:v>
                  </c:pt>
                  <c:pt idx="21">
                    <c:v>0</c:v>
                  </c:pt>
                  <c:pt idx="22">
                    <c:v>4.2470172014718583</c:v>
                  </c:pt>
                  <c:pt idx="2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'graphs with dilutions'!$AM$13:$AM$36</c:f>
              <c:numCache>
                <c:formatCode>General</c:formatCode>
                <c:ptCount val="24"/>
                <c:pt idx="0">
                  <c:v>0</c:v>
                </c:pt>
                <c:pt idx="1">
                  <c:v>0.1</c:v>
                </c:pt>
                <c:pt idx="2">
                  <c:v>2</c:v>
                </c:pt>
                <c:pt idx="3">
                  <c:v>2.1</c:v>
                </c:pt>
                <c:pt idx="4">
                  <c:v>4</c:v>
                </c:pt>
                <c:pt idx="5">
                  <c:v>4.0999999999999996</c:v>
                </c:pt>
                <c:pt idx="6">
                  <c:v>7</c:v>
                </c:pt>
                <c:pt idx="7">
                  <c:v>7.1</c:v>
                </c:pt>
                <c:pt idx="8">
                  <c:v>9</c:v>
                </c:pt>
                <c:pt idx="9">
                  <c:v>9.1</c:v>
                </c:pt>
                <c:pt idx="10">
                  <c:v>11</c:v>
                </c:pt>
                <c:pt idx="11">
                  <c:v>11.1</c:v>
                </c:pt>
                <c:pt idx="12">
                  <c:v>14</c:v>
                </c:pt>
                <c:pt idx="13">
                  <c:v>14.1</c:v>
                </c:pt>
                <c:pt idx="14">
                  <c:v>16</c:v>
                </c:pt>
                <c:pt idx="15">
                  <c:v>16.100000000000001</c:v>
                </c:pt>
                <c:pt idx="16">
                  <c:v>18</c:v>
                </c:pt>
                <c:pt idx="17">
                  <c:v>18.100000000000001</c:v>
                </c:pt>
                <c:pt idx="18">
                  <c:v>21</c:v>
                </c:pt>
                <c:pt idx="19">
                  <c:v>21.1</c:v>
                </c:pt>
                <c:pt idx="20">
                  <c:v>23</c:v>
                </c:pt>
                <c:pt idx="21">
                  <c:v>23.1</c:v>
                </c:pt>
                <c:pt idx="22">
                  <c:v>30</c:v>
                </c:pt>
                <c:pt idx="23">
                  <c:v>30.1</c:v>
                </c:pt>
              </c:numCache>
            </c:numRef>
          </c:xVal>
          <c:yVal>
            <c:numRef>
              <c:f>'graphs with dilutions'!$AP$13:$AP$36</c:f>
              <c:numCache>
                <c:formatCode>General</c:formatCode>
                <c:ptCount val="24"/>
                <c:pt idx="0">
                  <c:v>5.6794230561786323</c:v>
                </c:pt>
                <c:pt idx="1">
                  <c:v>70.780012942465603</c:v>
                </c:pt>
                <c:pt idx="2">
                  <c:v>162.94374906382041</c:v>
                </c:pt>
                <c:pt idx="3">
                  <c:v>156.16511432211172</c:v>
                </c:pt>
                <c:pt idx="4">
                  <c:v>154.9837862143292</c:v>
                </c:pt>
                <c:pt idx="5">
                  <c:v>148.6032578742373</c:v>
                </c:pt>
                <c:pt idx="6">
                  <c:v>154.76967295438192</c:v>
                </c:pt>
                <c:pt idx="7">
                  <c:v>149.08402783114533</c:v>
                </c:pt>
                <c:pt idx="8">
                  <c:v>141.45077966514373</c:v>
                </c:pt>
                <c:pt idx="9">
                  <c:v>136.86778028593815</c:v>
                </c:pt>
                <c:pt idx="10">
                  <c:v>135.76073469403627</c:v>
                </c:pt>
                <c:pt idx="11">
                  <c:v>129.72320546189943</c:v>
                </c:pt>
                <c:pt idx="12">
                  <c:v>131.52296731231735</c:v>
                </c:pt>
                <c:pt idx="13">
                  <c:v>126.235423436009</c:v>
                </c:pt>
                <c:pt idx="14">
                  <c:v>129.44875912557848</c:v>
                </c:pt>
                <c:pt idx="15">
                  <c:v>124.27012581723537</c:v>
                </c:pt>
                <c:pt idx="16">
                  <c:v>120.81697537610464</c:v>
                </c:pt>
                <c:pt idx="17">
                  <c:v>115.99950456773954</c:v>
                </c:pt>
                <c:pt idx="18">
                  <c:v>117.0909688657342</c:v>
                </c:pt>
                <c:pt idx="19">
                  <c:v>113.8278691976719</c:v>
                </c:pt>
                <c:pt idx="20">
                  <c:v>114.50298818310961</c:v>
                </c:pt>
                <c:pt idx="21">
                  <c:v>107.67305731740265</c:v>
                </c:pt>
                <c:pt idx="22">
                  <c:v>101.31754417318095</c:v>
                </c:pt>
                <c:pt idx="23">
                  <c:v>97.230444980146643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C4-4C02-80DF-718C9D5C5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73359"/>
        <c:axId val="1439260879"/>
      </c:scatterChart>
      <c:valAx>
        <c:axId val="1439274607"/>
        <c:scaling>
          <c:orientation val="minMax"/>
          <c:max val="30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72111"/>
        <c:crosses val="autoZero"/>
        <c:crossBetween val="midCat"/>
      </c:valAx>
      <c:valAx>
        <c:axId val="1439272111"/>
        <c:scaling>
          <c:orientation val="minMax"/>
          <c:max val="1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74607"/>
        <c:crosses val="autoZero"/>
        <c:crossBetween val="midCat"/>
        <c:majorUnit val="6000"/>
        <c:dispUnits>
          <c:builtInUnit val="thousands"/>
        </c:dispUnits>
      </c:valAx>
      <c:valAx>
        <c:axId val="1439260879"/>
        <c:scaling>
          <c:orientation val="minMax"/>
          <c:max val="18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73359"/>
        <c:crosses val="max"/>
        <c:crossBetween val="midCat"/>
        <c:majorUnit val="60"/>
      </c:valAx>
      <c:valAx>
        <c:axId val="14392733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9260879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'graphs with dilutions'!$AO$13:$AO$36</c:f>
                <c:numCache>
                  <c:formatCode>General</c:formatCode>
                  <c:ptCount val="24"/>
                  <c:pt idx="0">
                    <c:v>0</c:v>
                  </c:pt>
                  <c:pt idx="1">
                    <c:v>1.1499587715205899</c:v>
                  </c:pt>
                  <c:pt idx="2">
                    <c:v>5.149331287356893</c:v>
                  </c:pt>
                  <c:pt idx="3">
                    <c:v>0</c:v>
                  </c:pt>
                  <c:pt idx="4">
                    <c:v>0.53185885122215026</c:v>
                  </c:pt>
                  <c:pt idx="5">
                    <c:v>0</c:v>
                  </c:pt>
                  <c:pt idx="6">
                    <c:v>0.48491659246581476</c:v>
                  </c:pt>
                  <c:pt idx="7">
                    <c:v>0</c:v>
                  </c:pt>
                  <c:pt idx="8">
                    <c:v>2.4334036145903823</c:v>
                  </c:pt>
                  <c:pt idx="9">
                    <c:v>0</c:v>
                  </c:pt>
                  <c:pt idx="10">
                    <c:v>0.53475048701883332</c:v>
                  </c:pt>
                  <c:pt idx="11">
                    <c:v>0</c:v>
                  </c:pt>
                  <c:pt idx="12">
                    <c:v>7.6943326712732199E-2</c:v>
                  </c:pt>
                  <c:pt idx="13">
                    <c:v>0</c:v>
                  </c:pt>
                  <c:pt idx="14">
                    <c:v>1.6455868912207243</c:v>
                  </c:pt>
                  <c:pt idx="15">
                    <c:v>0</c:v>
                  </c:pt>
                  <c:pt idx="16">
                    <c:v>5.5741062548889442E-2</c:v>
                  </c:pt>
                  <c:pt idx="17">
                    <c:v>0</c:v>
                  </c:pt>
                  <c:pt idx="18">
                    <c:v>1.3555197191756105</c:v>
                  </c:pt>
                  <c:pt idx="19">
                    <c:v>0</c:v>
                  </c:pt>
                  <c:pt idx="20">
                    <c:v>0.39877035827625446</c:v>
                  </c:pt>
                  <c:pt idx="21">
                    <c:v>0</c:v>
                  </c:pt>
                  <c:pt idx="22">
                    <c:v>1.2830572821597261</c:v>
                  </c:pt>
                  <c:pt idx="23">
                    <c:v>0</c:v>
                  </c:pt>
                </c:numCache>
              </c:numRef>
            </c:plus>
            <c:minus>
              <c:numRef>
                <c:f>'graphs with dilutions'!$AO$13:$AO$36</c:f>
                <c:numCache>
                  <c:formatCode>General</c:formatCode>
                  <c:ptCount val="24"/>
                  <c:pt idx="0">
                    <c:v>0</c:v>
                  </c:pt>
                  <c:pt idx="1">
                    <c:v>1.1499587715205899</c:v>
                  </c:pt>
                  <c:pt idx="2">
                    <c:v>5.149331287356893</c:v>
                  </c:pt>
                  <c:pt idx="3">
                    <c:v>0</c:v>
                  </c:pt>
                  <c:pt idx="4">
                    <c:v>0.53185885122215026</c:v>
                  </c:pt>
                  <c:pt idx="5">
                    <c:v>0</c:v>
                  </c:pt>
                  <c:pt idx="6">
                    <c:v>0.48491659246581476</c:v>
                  </c:pt>
                  <c:pt idx="7">
                    <c:v>0</c:v>
                  </c:pt>
                  <c:pt idx="8">
                    <c:v>2.4334036145903823</c:v>
                  </c:pt>
                  <c:pt idx="9">
                    <c:v>0</c:v>
                  </c:pt>
                  <c:pt idx="10">
                    <c:v>0.53475048701883332</c:v>
                  </c:pt>
                  <c:pt idx="11">
                    <c:v>0</c:v>
                  </c:pt>
                  <c:pt idx="12">
                    <c:v>7.6943326712732199E-2</c:v>
                  </c:pt>
                  <c:pt idx="13">
                    <c:v>0</c:v>
                  </c:pt>
                  <c:pt idx="14">
                    <c:v>1.6455868912207243</c:v>
                  </c:pt>
                  <c:pt idx="15">
                    <c:v>0</c:v>
                  </c:pt>
                  <c:pt idx="16">
                    <c:v>5.5741062548889442E-2</c:v>
                  </c:pt>
                  <c:pt idx="17">
                    <c:v>0</c:v>
                  </c:pt>
                  <c:pt idx="18">
                    <c:v>1.3555197191756105</c:v>
                  </c:pt>
                  <c:pt idx="19">
                    <c:v>0</c:v>
                  </c:pt>
                  <c:pt idx="20">
                    <c:v>0.39877035827625446</c:v>
                  </c:pt>
                  <c:pt idx="21">
                    <c:v>0</c:v>
                  </c:pt>
                  <c:pt idx="22">
                    <c:v>1.2830572821597261</c:v>
                  </c:pt>
                  <c:pt idx="2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'graphs with dilutions'!$AM$13:$AM$36</c:f>
              <c:numCache>
                <c:formatCode>General</c:formatCode>
                <c:ptCount val="24"/>
                <c:pt idx="0">
                  <c:v>0</c:v>
                </c:pt>
                <c:pt idx="1">
                  <c:v>0.1</c:v>
                </c:pt>
                <c:pt idx="2">
                  <c:v>2</c:v>
                </c:pt>
                <c:pt idx="3">
                  <c:v>2.1</c:v>
                </c:pt>
                <c:pt idx="4">
                  <c:v>4</c:v>
                </c:pt>
                <c:pt idx="5">
                  <c:v>4.0999999999999996</c:v>
                </c:pt>
                <c:pt idx="6">
                  <c:v>7</c:v>
                </c:pt>
                <c:pt idx="7">
                  <c:v>7.1</c:v>
                </c:pt>
                <c:pt idx="8">
                  <c:v>9</c:v>
                </c:pt>
                <c:pt idx="9">
                  <c:v>9.1</c:v>
                </c:pt>
                <c:pt idx="10">
                  <c:v>11</c:v>
                </c:pt>
                <c:pt idx="11">
                  <c:v>11.1</c:v>
                </c:pt>
                <c:pt idx="12">
                  <c:v>14</c:v>
                </c:pt>
                <c:pt idx="13">
                  <c:v>14.1</c:v>
                </c:pt>
                <c:pt idx="14">
                  <c:v>16</c:v>
                </c:pt>
                <c:pt idx="15">
                  <c:v>16.100000000000001</c:v>
                </c:pt>
                <c:pt idx="16">
                  <c:v>18</c:v>
                </c:pt>
                <c:pt idx="17">
                  <c:v>18.100000000000001</c:v>
                </c:pt>
                <c:pt idx="18">
                  <c:v>21</c:v>
                </c:pt>
                <c:pt idx="19">
                  <c:v>21.1</c:v>
                </c:pt>
                <c:pt idx="20">
                  <c:v>23</c:v>
                </c:pt>
                <c:pt idx="21">
                  <c:v>23.1</c:v>
                </c:pt>
                <c:pt idx="22">
                  <c:v>30</c:v>
                </c:pt>
                <c:pt idx="23">
                  <c:v>30.1</c:v>
                </c:pt>
              </c:numCache>
            </c:numRef>
          </c:xVal>
          <c:yVal>
            <c:numRef>
              <c:f>'graphs with dilutions'!$AN$13:$AN$36</c:f>
              <c:numCache>
                <c:formatCode>General</c:formatCode>
                <c:ptCount val="24"/>
                <c:pt idx="0">
                  <c:v>5.6794230561786323</c:v>
                </c:pt>
                <c:pt idx="1">
                  <c:v>12.18342187817392</c:v>
                </c:pt>
                <c:pt idx="2">
                  <c:v>12.309499727867991</c:v>
                </c:pt>
                <c:pt idx="3">
                  <c:v>12.023720560984827</c:v>
                </c:pt>
                <c:pt idx="4">
                  <c:v>12.211721455866829</c:v>
                </c:pt>
                <c:pt idx="5">
                  <c:v>11.932563404598101</c:v>
                </c:pt>
                <c:pt idx="6">
                  <c:v>12.743907614663708</c:v>
                </c:pt>
                <c:pt idx="7">
                  <c:v>12.474499305229957</c:v>
                </c:pt>
                <c:pt idx="8">
                  <c:v>10.396865040471944</c:v>
                </c:pt>
                <c:pt idx="9">
                  <c:v>10.23762649247892</c:v>
                </c:pt>
                <c:pt idx="10">
                  <c:v>11.800978863478864</c:v>
                </c:pt>
                <c:pt idx="11">
                  <c:v>11.516856020102059</c:v>
                </c:pt>
                <c:pt idx="12">
                  <c:v>11.30488693179875</c:v>
                </c:pt>
                <c:pt idx="13">
                  <c:v>11.068522903411349</c:v>
                </c:pt>
                <c:pt idx="14">
                  <c:v>13.252082958102136</c:v>
                </c:pt>
                <c:pt idx="15">
                  <c:v>12.935235263460985</c:v>
                </c:pt>
                <c:pt idx="16">
                  <c:v>11.258815264436564</c:v>
                </c:pt>
                <c:pt idx="17">
                  <c:v>11.025367891706106</c:v>
                </c:pt>
                <c:pt idx="18">
                  <c:v>10.976337406566639</c:v>
                </c:pt>
                <c:pt idx="19">
                  <c:v>10.821197655718455</c:v>
                </c:pt>
                <c:pt idx="20">
                  <c:v>10.34906402707556</c:v>
                </c:pt>
                <c:pt idx="21">
                  <c:v>10.055990325973241</c:v>
                </c:pt>
                <c:pt idx="22">
                  <c:v>11.879377809612892</c:v>
                </c:pt>
                <c:pt idx="23">
                  <c:v>11.614422478269546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DA-44B9-9328-03EEB8B8D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274607"/>
        <c:axId val="1439272111"/>
      </c:scatterChart>
      <c:valAx>
        <c:axId val="1439274607"/>
        <c:scaling>
          <c:orientation val="minMax"/>
          <c:max val="30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72111"/>
        <c:crosses val="autoZero"/>
        <c:crossBetween val="midCat"/>
      </c:valAx>
      <c:valAx>
        <c:axId val="1439272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274607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503430143"/>
        <c:axId val="640534687"/>
      </c:scatterChart>
      <c:valAx>
        <c:axId val="5034301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534687"/>
        <c:crosses val="autoZero"/>
        <c:crossBetween val="midCat"/>
      </c:valAx>
      <c:valAx>
        <c:axId val="64053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301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Control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46111747044836"/>
          <c:y val="0.15244554048499795"/>
          <c:w val="0.72692524117304724"/>
          <c:h val="0.54585570453508359"/>
        </c:manualLayout>
      </c:layout>
      <c:scatterChart>
        <c:scatterStyle val="lineMarker"/>
        <c:varyColors val="0"/>
        <c:ser>
          <c:idx val="1"/>
          <c:order val="1"/>
          <c:tx>
            <c:strRef>
              <c:f>'Bio graphs'!$D$1</c:f>
              <c:strCache>
                <c:ptCount val="1"/>
                <c:pt idx="0">
                  <c:v>Cu (μg/L)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graphs'!$K$2:$K$13</c:f>
                <c:numCache>
                  <c:formatCode>General</c:formatCode>
                  <c:ptCount val="12"/>
                  <c:pt idx="0">
                    <c:v>0.67082486957380538</c:v>
                  </c:pt>
                  <c:pt idx="1">
                    <c:v>0.86381559791020812</c:v>
                  </c:pt>
                  <c:pt idx="2">
                    <c:v>1.5767225337342201</c:v>
                  </c:pt>
                  <c:pt idx="3">
                    <c:v>1.0990430909162237</c:v>
                  </c:pt>
                  <c:pt idx="4">
                    <c:v>1.3132369857272927</c:v>
                  </c:pt>
                  <c:pt idx="5">
                    <c:v>2.3862923920633081</c:v>
                  </c:pt>
                  <c:pt idx="6">
                    <c:v>0.46751283192513909</c:v>
                  </c:pt>
                  <c:pt idx="7">
                    <c:v>0.45905313430816264</c:v>
                  </c:pt>
                  <c:pt idx="8">
                    <c:v>0.91696661105395116</c:v>
                  </c:pt>
                  <c:pt idx="9">
                    <c:v>1.5748806174724221</c:v>
                  </c:pt>
                  <c:pt idx="10">
                    <c:v>0.24089769578039508</c:v>
                  </c:pt>
                  <c:pt idx="11">
                    <c:v>2.6476472195013314</c:v>
                  </c:pt>
                </c:numCache>
              </c:numRef>
            </c:plus>
            <c:minus>
              <c:numRef>
                <c:f>'Bio graphs'!$K$2:$K$13</c:f>
                <c:numCache>
                  <c:formatCode>General</c:formatCode>
                  <c:ptCount val="12"/>
                  <c:pt idx="0">
                    <c:v>0.67082486957380538</c:v>
                  </c:pt>
                  <c:pt idx="1">
                    <c:v>0.86381559791020812</c:v>
                  </c:pt>
                  <c:pt idx="2">
                    <c:v>1.5767225337342201</c:v>
                  </c:pt>
                  <c:pt idx="3">
                    <c:v>1.0990430909162237</c:v>
                  </c:pt>
                  <c:pt idx="4">
                    <c:v>1.3132369857272927</c:v>
                  </c:pt>
                  <c:pt idx="5">
                    <c:v>2.3862923920633081</c:v>
                  </c:pt>
                  <c:pt idx="6">
                    <c:v>0.46751283192513909</c:v>
                  </c:pt>
                  <c:pt idx="7">
                    <c:v>0.45905313430816264</c:v>
                  </c:pt>
                  <c:pt idx="8">
                    <c:v>0.91696661105395116</c:v>
                  </c:pt>
                  <c:pt idx="9">
                    <c:v>1.5748806174724221</c:v>
                  </c:pt>
                  <c:pt idx="10">
                    <c:v>0.24089769578039508</c:v>
                  </c:pt>
                  <c:pt idx="11">
                    <c:v>2.6476472195013314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graphs'!$D$2:$D$13</c:f>
              <c:numCache>
                <c:formatCode>General</c:formatCode>
                <c:ptCount val="12"/>
                <c:pt idx="0">
                  <c:v>17.611823991111898</c:v>
                </c:pt>
                <c:pt idx="1">
                  <c:v>1.7353251114339598</c:v>
                </c:pt>
                <c:pt idx="2">
                  <c:v>0.20972166147719812</c:v>
                </c:pt>
                <c:pt idx="3">
                  <c:v>0.42728623567073909</c:v>
                </c:pt>
                <c:pt idx="4">
                  <c:v>-1.8835674742856499</c:v>
                </c:pt>
                <c:pt idx="5">
                  <c:v>-1.753992769251155</c:v>
                </c:pt>
                <c:pt idx="6">
                  <c:v>-0.73445546207946877</c:v>
                </c:pt>
                <c:pt idx="7">
                  <c:v>-1.1309615858443021</c:v>
                </c:pt>
                <c:pt idx="8">
                  <c:v>-0.17936464745321754</c:v>
                </c:pt>
                <c:pt idx="9">
                  <c:v>-1.6469190172043131</c:v>
                </c:pt>
                <c:pt idx="10">
                  <c:v>-0.30082441444197872</c:v>
                </c:pt>
                <c:pt idx="11">
                  <c:v>0.40536970724778454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204-440B-8941-36EFB755FB3F}"/>
            </c:ext>
          </c:extLst>
        </c:ser>
        <c:ser>
          <c:idx val="2"/>
          <c:order val="2"/>
          <c:tx>
            <c:strRef>
              <c:f>'Bio graphs'!$E$1</c:f>
              <c:strCache>
                <c:ptCount val="1"/>
                <c:pt idx="0">
                  <c:v>Ni (μg/L)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graphs'!$L$2:$L$13</c:f>
                <c:numCache>
                  <c:formatCode>General</c:formatCode>
                  <c:ptCount val="12"/>
                  <c:pt idx="0">
                    <c:v>1.1499587715205899</c:v>
                  </c:pt>
                  <c:pt idx="1">
                    <c:v>5.149331287356893</c:v>
                  </c:pt>
                  <c:pt idx="2">
                    <c:v>0.53185885122215026</c:v>
                  </c:pt>
                  <c:pt idx="3">
                    <c:v>0.48491659246581476</c:v>
                  </c:pt>
                  <c:pt idx="4">
                    <c:v>2.4334036145903823</c:v>
                  </c:pt>
                  <c:pt idx="5">
                    <c:v>0.53475048701883332</c:v>
                  </c:pt>
                  <c:pt idx="6">
                    <c:v>7.6943326712732199E-2</c:v>
                  </c:pt>
                  <c:pt idx="7">
                    <c:v>1.6455868912207243</c:v>
                  </c:pt>
                  <c:pt idx="8">
                    <c:v>5.5741062548889442E-2</c:v>
                  </c:pt>
                  <c:pt idx="9">
                    <c:v>1.3555197191756105</c:v>
                  </c:pt>
                  <c:pt idx="10">
                    <c:v>0.39877035827625446</c:v>
                  </c:pt>
                  <c:pt idx="11">
                    <c:v>1.2830572821597261</c:v>
                  </c:pt>
                </c:numCache>
              </c:numRef>
            </c:plus>
            <c:minus>
              <c:numRef>
                <c:f>'Bio graphs'!$L$2:$L$13</c:f>
                <c:numCache>
                  <c:formatCode>General</c:formatCode>
                  <c:ptCount val="12"/>
                  <c:pt idx="0">
                    <c:v>1.1499587715205899</c:v>
                  </c:pt>
                  <c:pt idx="1">
                    <c:v>5.149331287356893</c:v>
                  </c:pt>
                  <c:pt idx="2">
                    <c:v>0.53185885122215026</c:v>
                  </c:pt>
                  <c:pt idx="3">
                    <c:v>0.48491659246581476</c:v>
                  </c:pt>
                  <c:pt idx="4">
                    <c:v>2.4334036145903823</c:v>
                  </c:pt>
                  <c:pt idx="5">
                    <c:v>0.53475048701883332</c:v>
                  </c:pt>
                  <c:pt idx="6">
                    <c:v>7.6943326712732199E-2</c:v>
                  </c:pt>
                  <c:pt idx="7">
                    <c:v>1.6455868912207243</c:v>
                  </c:pt>
                  <c:pt idx="8">
                    <c:v>5.5741062548889442E-2</c:v>
                  </c:pt>
                  <c:pt idx="9">
                    <c:v>1.3555197191756105</c:v>
                  </c:pt>
                  <c:pt idx="10">
                    <c:v>0.39877035827625446</c:v>
                  </c:pt>
                  <c:pt idx="11">
                    <c:v>1.2830572821597261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graphs'!$E$2:$E$13</c:f>
              <c:numCache>
                <c:formatCode>General</c:formatCode>
                <c:ptCount val="12"/>
                <c:pt idx="0">
                  <c:v>12.18342187817392</c:v>
                </c:pt>
                <c:pt idx="1">
                  <c:v>12.309499727867991</c:v>
                </c:pt>
                <c:pt idx="2">
                  <c:v>12.211721455866829</c:v>
                </c:pt>
                <c:pt idx="3">
                  <c:v>12.743907614663708</c:v>
                </c:pt>
                <c:pt idx="4">
                  <c:v>10.396865040471944</c:v>
                </c:pt>
                <c:pt idx="5">
                  <c:v>11.800978863478864</c:v>
                </c:pt>
                <c:pt idx="6">
                  <c:v>11.30488693179875</c:v>
                </c:pt>
                <c:pt idx="7">
                  <c:v>13.252082958102136</c:v>
                </c:pt>
                <c:pt idx="8">
                  <c:v>11.258815264436564</c:v>
                </c:pt>
                <c:pt idx="9">
                  <c:v>10.976337406566639</c:v>
                </c:pt>
                <c:pt idx="10">
                  <c:v>10.34906402707556</c:v>
                </c:pt>
                <c:pt idx="11">
                  <c:v>11.879377809612892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204-440B-8941-36EFB755FB3F}"/>
            </c:ext>
          </c:extLst>
        </c:ser>
        <c:ser>
          <c:idx val="3"/>
          <c:order val="3"/>
          <c:tx>
            <c:strRef>
              <c:f>'Bio graphs'!$F$1</c:f>
              <c:strCache>
                <c:ptCount val="1"/>
                <c:pt idx="0">
                  <c:v>Mn (μg/L)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graphs'!$M$2:$M$13</c:f>
                <c:numCache>
                  <c:formatCode>General</c:formatCode>
                  <c:ptCount val="12"/>
                  <c:pt idx="0">
                    <c:v>2.5441818627309845</c:v>
                  </c:pt>
                  <c:pt idx="1">
                    <c:v>4.834224666300643</c:v>
                  </c:pt>
                  <c:pt idx="2">
                    <c:v>1.8122629082571691</c:v>
                  </c:pt>
                  <c:pt idx="3">
                    <c:v>3.2298744224303788</c:v>
                  </c:pt>
                  <c:pt idx="4">
                    <c:v>4.446676883063355</c:v>
                  </c:pt>
                  <c:pt idx="5">
                    <c:v>1.4366630653135142</c:v>
                  </c:pt>
                  <c:pt idx="6">
                    <c:v>2.4001838426485698</c:v>
                  </c:pt>
                  <c:pt idx="7">
                    <c:v>8.4153414279013674</c:v>
                  </c:pt>
                  <c:pt idx="8">
                    <c:v>0.82205830561390369</c:v>
                  </c:pt>
                  <c:pt idx="9">
                    <c:v>0.69131918123018599</c:v>
                  </c:pt>
                  <c:pt idx="10">
                    <c:v>0.76457632635640238</c:v>
                  </c:pt>
                  <c:pt idx="11">
                    <c:v>4.2259555907443662</c:v>
                  </c:pt>
                </c:numCache>
              </c:numRef>
            </c:plus>
            <c:minus>
              <c:numRef>
                <c:f>'Bio graphs'!$M$2:$M$13</c:f>
                <c:numCache>
                  <c:formatCode>General</c:formatCode>
                  <c:ptCount val="12"/>
                  <c:pt idx="0">
                    <c:v>2.5441818627309845</c:v>
                  </c:pt>
                  <c:pt idx="1">
                    <c:v>4.834224666300643</c:v>
                  </c:pt>
                  <c:pt idx="2">
                    <c:v>1.8122629082571691</c:v>
                  </c:pt>
                  <c:pt idx="3">
                    <c:v>3.2298744224303788</c:v>
                  </c:pt>
                  <c:pt idx="4">
                    <c:v>4.446676883063355</c:v>
                  </c:pt>
                  <c:pt idx="5">
                    <c:v>1.4366630653135142</c:v>
                  </c:pt>
                  <c:pt idx="6">
                    <c:v>2.4001838426485698</c:v>
                  </c:pt>
                  <c:pt idx="7">
                    <c:v>8.4153414279013674</c:v>
                  </c:pt>
                  <c:pt idx="8">
                    <c:v>0.82205830561390369</c:v>
                  </c:pt>
                  <c:pt idx="9">
                    <c:v>0.69131918123018599</c:v>
                  </c:pt>
                  <c:pt idx="10">
                    <c:v>0.76457632635640238</c:v>
                  </c:pt>
                  <c:pt idx="11">
                    <c:v>4.2259555907443662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graphs'!$F$2:$F$13</c:f>
              <c:numCache>
                <c:formatCode>General</c:formatCode>
                <c:ptCount val="12"/>
                <c:pt idx="0">
                  <c:v>40.541829078092107</c:v>
                </c:pt>
                <c:pt idx="1">
                  <c:v>41.377743112270338</c:v>
                </c:pt>
                <c:pt idx="2">
                  <c:v>43.654483396778105</c:v>
                </c:pt>
                <c:pt idx="3">
                  <c:v>49.014822083075906</c:v>
                </c:pt>
                <c:pt idx="4">
                  <c:v>51.137412152619561</c:v>
                </c:pt>
                <c:pt idx="5">
                  <c:v>52.080345541814687</c:v>
                </c:pt>
                <c:pt idx="6">
                  <c:v>53.238476857531182</c:v>
                </c:pt>
                <c:pt idx="7">
                  <c:v>60.402468066270998</c:v>
                </c:pt>
                <c:pt idx="8">
                  <c:v>53.556699905344317</c:v>
                </c:pt>
                <c:pt idx="9">
                  <c:v>54.342241216806201</c:v>
                </c:pt>
                <c:pt idx="10">
                  <c:v>52.529291375153427</c:v>
                </c:pt>
                <c:pt idx="11">
                  <c:v>55.864630290428117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204-440B-8941-36EFB755FB3F}"/>
            </c:ext>
          </c:extLst>
        </c:ser>
        <c:ser>
          <c:idx val="4"/>
          <c:order val="4"/>
          <c:tx>
            <c:strRef>
              <c:f>'Bio graphs'!$G$1</c:f>
              <c:strCache>
                <c:ptCount val="1"/>
                <c:pt idx="0">
                  <c:v>Zn (μg/L)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graphs'!$N$2:$N$13</c:f>
                <c:numCache>
                  <c:formatCode>General</c:formatCode>
                  <c:ptCount val="12"/>
                  <c:pt idx="0">
                    <c:v>2.8241410882793732</c:v>
                  </c:pt>
                  <c:pt idx="1">
                    <c:v>3.4204805925467654</c:v>
                  </c:pt>
                  <c:pt idx="2">
                    <c:v>32.101473667159688</c:v>
                  </c:pt>
                  <c:pt idx="3">
                    <c:v>60.281334205651916</c:v>
                  </c:pt>
                  <c:pt idx="4">
                    <c:v>56.633450456940466</c:v>
                  </c:pt>
                  <c:pt idx="5">
                    <c:v>10.789834527039149</c:v>
                  </c:pt>
                  <c:pt idx="6">
                    <c:v>5.6258868263764743</c:v>
                  </c:pt>
                  <c:pt idx="7">
                    <c:v>4.0058666617781302</c:v>
                  </c:pt>
                  <c:pt idx="8">
                    <c:v>2.5176384163800476</c:v>
                  </c:pt>
                  <c:pt idx="9">
                    <c:v>75.086180927753034</c:v>
                  </c:pt>
                  <c:pt idx="10">
                    <c:v>4.0606572920434534</c:v>
                  </c:pt>
                  <c:pt idx="11">
                    <c:v>20.753239499388574</c:v>
                  </c:pt>
                </c:numCache>
              </c:numRef>
            </c:plus>
            <c:minus>
              <c:numRef>
                <c:f>'Bio graphs'!$N$2:$N$13</c:f>
                <c:numCache>
                  <c:formatCode>General</c:formatCode>
                  <c:ptCount val="12"/>
                  <c:pt idx="0">
                    <c:v>2.8241410882793732</c:v>
                  </c:pt>
                  <c:pt idx="1">
                    <c:v>3.4204805925467654</c:v>
                  </c:pt>
                  <c:pt idx="2">
                    <c:v>32.101473667159688</c:v>
                  </c:pt>
                  <c:pt idx="3">
                    <c:v>60.281334205651916</c:v>
                  </c:pt>
                  <c:pt idx="4">
                    <c:v>56.633450456940466</c:v>
                  </c:pt>
                  <c:pt idx="5">
                    <c:v>10.789834527039149</c:v>
                  </c:pt>
                  <c:pt idx="6">
                    <c:v>5.6258868263764743</c:v>
                  </c:pt>
                  <c:pt idx="7">
                    <c:v>4.0058666617781302</c:v>
                  </c:pt>
                  <c:pt idx="8">
                    <c:v>2.5176384163800476</c:v>
                  </c:pt>
                  <c:pt idx="9">
                    <c:v>75.086180927753034</c:v>
                  </c:pt>
                  <c:pt idx="10">
                    <c:v>4.0606572920434534</c:v>
                  </c:pt>
                  <c:pt idx="11">
                    <c:v>20.753239499388574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graphs'!$G$2:$G$13</c:f>
              <c:numCache>
                <c:formatCode>General</c:formatCode>
                <c:ptCount val="12"/>
                <c:pt idx="0">
                  <c:v>109.1243492746563</c:v>
                </c:pt>
                <c:pt idx="1">
                  <c:v>268.79640837704721</c:v>
                </c:pt>
                <c:pt idx="2">
                  <c:v>380.27664747385995</c:v>
                </c:pt>
                <c:pt idx="3">
                  <c:v>437.87193473724096</c:v>
                </c:pt>
                <c:pt idx="4">
                  <c:v>454.24208293005756</c:v>
                </c:pt>
                <c:pt idx="5">
                  <c:v>20.462946175358624</c:v>
                </c:pt>
                <c:pt idx="6">
                  <c:v>19.156827938417877</c:v>
                </c:pt>
                <c:pt idx="7">
                  <c:v>3.2695778858907238</c:v>
                </c:pt>
                <c:pt idx="8">
                  <c:v>4.9980292357659817</c:v>
                </c:pt>
                <c:pt idx="9">
                  <c:v>179.17610403057577</c:v>
                </c:pt>
                <c:pt idx="10">
                  <c:v>82.149439382789637</c:v>
                </c:pt>
                <c:pt idx="11">
                  <c:v>82.190320616662007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204-440B-8941-36EFB755FB3F}"/>
            </c:ext>
          </c:extLst>
        </c:ser>
        <c:ser>
          <c:idx val="5"/>
          <c:order val="5"/>
          <c:tx>
            <c:strRef>
              <c:f>'Bio graphs'!$H$1</c:f>
              <c:strCache>
                <c:ptCount val="1"/>
                <c:pt idx="0">
                  <c:v>Co (μg/L)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graphs'!$O$2:$O$13</c:f>
                <c:numCache>
                  <c:formatCode>General</c:formatCode>
                  <c:ptCount val="12"/>
                  <c:pt idx="0">
                    <c:v>0.55295311949914427</c:v>
                  </c:pt>
                  <c:pt idx="1">
                    <c:v>5.4838405013481335</c:v>
                  </c:pt>
                  <c:pt idx="2">
                    <c:v>3.3797950381512538</c:v>
                  </c:pt>
                  <c:pt idx="3">
                    <c:v>7.0123934998967856</c:v>
                  </c:pt>
                  <c:pt idx="4">
                    <c:v>3.6064321660628504</c:v>
                  </c:pt>
                  <c:pt idx="5">
                    <c:v>3.29120202013896</c:v>
                  </c:pt>
                  <c:pt idx="6">
                    <c:v>2.209536074785134</c:v>
                  </c:pt>
                  <c:pt idx="7">
                    <c:v>3.0544626607992726</c:v>
                  </c:pt>
                  <c:pt idx="8">
                    <c:v>1.5222068403950311</c:v>
                  </c:pt>
                  <c:pt idx="9">
                    <c:v>0.83626885104649917</c:v>
                  </c:pt>
                  <c:pt idx="10">
                    <c:v>5.2822689710528126</c:v>
                  </c:pt>
                  <c:pt idx="11">
                    <c:v>14.105346792667088</c:v>
                  </c:pt>
                </c:numCache>
              </c:numRef>
            </c:plus>
            <c:minus>
              <c:numRef>
                <c:f>'Bio graphs'!$O$2:$O$13</c:f>
                <c:numCache>
                  <c:formatCode>General</c:formatCode>
                  <c:ptCount val="12"/>
                  <c:pt idx="0">
                    <c:v>0.55295311949914427</c:v>
                  </c:pt>
                  <c:pt idx="1">
                    <c:v>5.4838405013481335</c:v>
                  </c:pt>
                  <c:pt idx="2">
                    <c:v>3.3797950381512538</c:v>
                  </c:pt>
                  <c:pt idx="3">
                    <c:v>7.0123934998967856</c:v>
                  </c:pt>
                  <c:pt idx="4">
                    <c:v>3.6064321660628504</c:v>
                  </c:pt>
                  <c:pt idx="5">
                    <c:v>3.29120202013896</c:v>
                  </c:pt>
                  <c:pt idx="6">
                    <c:v>2.209536074785134</c:v>
                  </c:pt>
                  <c:pt idx="7">
                    <c:v>3.0544626607992726</c:v>
                  </c:pt>
                  <c:pt idx="8">
                    <c:v>1.5222068403950311</c:v>
                  </c:pt>
                  <c:pt idx="9">
                    <c:v>0.83626885104649917</c:v>
                  </c:pt>
                  <c:pt idx="10">
                    <c:v>5.2822689710528126</c:v>
                  </c:pt>
                  <c:pt idx="11">
                    <c:v>14.105346792667088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graphs'!$H$2:$H$13</c:f>
              <c:numCache>
                <c:formatCode>General</c:formatCode>
                <c:ptCount val="12"/>
                <c:pt idx="0">
                  <c:v>43.190012759279696</c:v>
                </c:pt>
                <c:pt idx="1">
                  <c:v>41.730739941581703</c:v>
                </c:pt>
                <c:pt idx="2">
                  <c:v>39.337258011425803</c:v>
                </c:pt>
                <c:pt idx="3">
                  <c:v>29.4626046309453</c:v>
                </c:pt>
                <c:pt idx="4">
                  <c:v>23.447368027606938</c:v>
                </c:pt>
                <c:pt idx="5">
                  <c:v>19.553399828893127</c:v>
                </c:pt>
                <c:pt idx="6">
                  <c:v>16.639125680123751</c:v>
                </c:pt>
                <c:pt idx="7">
                  <c:v>16.075069524599435</c:v>
                </c:pt>
                <c:pt idx="8">
                  <c:v>15.601609283217124</c:v>
                </c:pt>
                <c:pt idx="9">
                  <c:v>16.941701019322561</c:v>
                </c:pt>
                <c:pt idx="10">
                  <c:v>18.72725027263828</c:v>
                </c:pt>
                <c:pt idx="11">
                  <c:v>26.504931593164606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204-440B-8941-36EFB755FB3F}"/>
            </c:ext>
          </c:extLst>
        </c:ser>
        <c:ser>
          <c:idx val="6"/>
          <c:order val="6"/>
          <c:tx>
            <c:strRef>
              <c:f>'Bio graphs'!$I$1</c:f>
              <c:strCache>
                <c:ptCount val="1"/>
                <c:pt idx="0">
                  <c:v>Mo (μg/L)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graphs'!$P$2:$P$13</c:f>
                <c:numCache>
                  <c:formatCode>General</c:formatCode>
                  <c:ptCount val="12"/>
                  <c:pt idx="0">
                    <c:v>18.083704292725809</c:v>
                  </c:pt>
                  <c:pt idx="1">
                    <c:v>14.982476563268646</c:v>
                  </c:pt>
                  <c:pt idx="2">
                    <c:v>14.699573240606981</c:v>
                  </c:pt>
                  <c:pt idx="3">
                    <c:v>3.6763177686913457</c:v>
                  </c:pt>
                  <c:pt idx="4">
                    <c:v>0.21568657735557495</c:v>
                  </c:pt>
                  <c:pt idx="5">
                    <c:v>10.354350581239842</c:v>
                  </c:pt>
                  <c:pt idx="6">
                    <c:v>1.2322053395789996</c:v>
                  </c:pt>
                  <c:pt idx="7">
                    <c:v>0.81770822578981761</c:v>
                  </c:pt>
                  <c:pt idx="8">
                    <c:v>10.007316322000422</c:v>
                  </c:pt>
                  <c:pt idx="9">
                    <c:v>0.63648682934104617</c:v>
                  </c:pt>
                  <c:pt idx="10">
                    <c:v>3.1186107130886938</c:v>
                  </c:pt>
                  <c:pt idx="11">
                    <c:v>7.3165602294697845</c:v>
                  </c:pt>
                </c:numCache>
              </c:numRef>
            </c:plus>
            <c:minus>
              <c:numRef>
                <c:f>'Bio graphs'!$P$2:$P$13</c:f>
                <c:numCache>
                  <c:formatCode>General</c:formatCode>
                  <c:ptCount val="12"/>
                  <c:pt idx="0">
                    <c:v>18.083704292725809</c:v>
                  </c:pt>
                  <c:pt idx="1">
                    <c:v>14.982476563268646</c:v>
                  </c:pt>
                  <c:pt idx="2">
                    <c:v>14.699573240606981</c:v>
                  </c:pt>
                  <c:pt idx="3">
                    <c:v>3.6763177686913457</c:v>
                  </c:pt>
                  <c:pt idx="4">
                    <c:v>0.21568657735557495</c:v>
                  </c:pt>
                  <c:pt idx="5">
                    <c:v>10.354350581239842</c:v>
                  </c:pt>
                  <c:pt idx="6">
                    <c:v>1.2322053395789996</c:v>
                  </c:pt>
                  <c:pt idx="7">
                    <c:v>0.81770822578981761</c:v>
                  </c:pt>
                  <c:pt idx="8">
                    <c:v>10.007316322000422</c:v>
                  </c:pt>
                  <c:pt idx="9">
                    <c:v>0.63648682934104617</c:v>
                  </c:pt>
                  <c:pt idx="10">
                    <c:v>3.1186107130886938</c:v>
                  </c:pt>
                  <c:pt idx="11">
                    <c:v>7.3165602294697845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graphs'!$I$2:$I$13</c:f>
              <c:numCache>
                <c:formatCode>General</c:formatCode>
                <c:ptCount val="12"/>
                <c:pt idx="0">
                  <c:v>70.889477317585488</c:v>
                </c:pt>
                <c:pt idx="1">
                  <c:v>15.18234125536542</c:v>
                </c:pt>
                <c:pt idx="2">
                  <c:v>16.822986662930486</c:v>
                </c:pt>
                <c:pt idx="3">
                  <c:v>5.6404011612150304</c:v>
                </c:pt>
                <c:pt idx="4">
                  <c:v>4.3156588381463568</c:v>
                </c:pt>
                <c:pt idx="5">
                  <c:v>12.410999670967938</c:v>
                </c:pt>
                <c:pt idx="6">
                  <c:v>8.1281173723474005</c:v>
                </c:pt>
                <c:pt idx="7">
                  <c:v>7.1802365408994282</c:v>
                </c:pt>
                <c:pt idx="8">
                  <c:v>11.710861720983058</c:v>
                </c:pt>
                <c:pt idx="9">
                  <c:v>10.560893415194519</c:v>
                </c:pt>
                <c:pt idx="10">
                  <c:v>6.6168843560212824</c:v>
                </c:pt>
                <c:pt idx="11">
                  <c:v>9.7929713158235394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204-440B-8941-36EFB755F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436543"/>
        <c:axId val="507188943"/>
      </c:scatterChart>
      <c:scatterChart>
        <c:scatterStyle val="lineMarker"/>
        <c:varyColors val="0"/>
        <c:ser>
          <c:idx val="0"/>
          <c:order val="0"/>
          <c:tx>
            <c:strRef>
              <c:f>'Bio graphs'!$C$1</c:f>
              <c:strCache>
                <c:ptCount val="1"/>
                <c:pt idx="0">
                  <c:v>Fe (μg/L)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graphs'!$J$2:$J$13</c:f>
                <c:numCache>
                  <c:formatCode>General</c:formatCode>
                  <c:ptCount val="12"/>
                  <c:pt idx="0">
                    <c:v>35.369321981050227</c:v>
                  </c:pt>
                  <c:pt idx="1">
                    <c:v>43.914390579228105</c:v>
                  </c:pt>
                  <c:pt idx="2">
                    <c:v>35.771122660333987</c:v>
                  </c:pt>
                  <c:pt idx="3">
                    <c:v>274.79514568796867</c:v>
                  </c:pt>
                  <c:pt idx="4">
                    <c:v>219.74421718480474</c:v>
                  </c:pt>
                  <c:pt idx="5">
                    <c:v>89.507084711487138</c:v>
                  </c:pt>
                  <c:pt idx="6">
                    <c:v>41.510324481737655</c:v>
                  </c:pt>
                  <c:pt idx="7">
                    <c:v>514.486817878225</c:v>
                  </c:pt>
                  <c:pt idx="8">
                    <c:v>4.014780875048765</c:v>
                  </c:pt>
                  <c:pt idx="9">
                    <c:v>11.575384167267179</c:v>
                  </c:pt>
                  <c:pt idx="10">
                    <c:v>7.0185332066254889</c:v>
                  </c:pt>
                  <c:pt idx="11">
                    <c:v>118.739177698251</c:v>
                  </c:pt>
                </c:numCache>
              </c:numRef>
            </c:plus>
            <c:minus>
              <c:numRef>
                <c:f>'Bio graphs'!$J$2:$J$13</c:f>
                <c:numCache>
                  <c:formatCode>General</c:formatCode>
                  <c:ptCount val="12"/>
                  <c:pt idx="0">
                    <c:v>35.369321981050227</c:v>
                  </c:pt>
                  <c:pt idx="1">
                    <c:v>43.914390579228105</c:v>
                  </c:pt>
                  <c:pt idx="2">
                    <c:v>35.771122660333987</c:v>
                  </c:pt>
                  <c:pt idx="3">
                    <c:v>274.79514568796867</c:v>
                  </c:pt>
                  <c:pt idx="4">
                    <c:v>219.74421718480474</c:v>
                  </c:pt>
                  <c:pt idx="5">
                    <c:v>89.507084711487138</c:v>
                  </c:pt>
                  <c:pt idx="6">
                    <c:v>41.510324481737655</c:v>
                  </c:pt>
                  <c:pt idx="7">
                    <c:v>514.486817878225</c:v>
                  </c:pt>
                  <c:pt idx="8">
                    <c:v>4.014780875048765</c:v>
                  </c:pt>
                  <c:pt idx="9">
                    <c:v>11.575384167267179</c:v>
                  </c:pt>
                  <c:pt idx="10">
                    <c:v>7.0185332066254889</c:v>
                  </c:pt>
                  <c:pt idx="11">
                    <c:v>118.739177698251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graphs'!$C$2:$C$13</c:f>
              <c:numCache>
                <c:formatCode>General</c:formatCode>
                <c:ptCount val="12"/>
                <c:pt idx="0">
                  <c:v>791.78442384911705</c:v>
                </c:pt>
                <c:pt idx="1">
                  <c:v>1178.921790133887</c:v>
                </c:pt>
                <c:pt idx="2">
                  <c:v>988.29771590238988</c:v>
                </c:pt>
                <c:pt idx="3">
                  <c:v>1552.3793199691249</c:v>
                </c:pt>
                <c:pt idx="4">
                  <c:v>1770.7052545896199</c:v>
                </c:pt>
                <c:pt idx="5">
                  <c:v>1625.0378871070561</c:v>
                </c:pt>
                <c:pt idx="6">
                  <c:v>984.98600959991813</c:v>
                </c:pt>
                <c:pt idx="7">
                  <c:v>1324.2344586268337</c:v>
                </c:pt>
                <c:pt idx="8">
                  <c:v>965.50631920073874</c:v>
                </c:pt>
                <c:pt idx="9">
                  <c:v>971.61387056941794</c:v>
                </c:pt>
                <c:pt idx="10">
                  <c:v>927.89770705890407</c:v>
                </c:pt>
                <c:pt idx="11">
                  <c:v>965.33553097411072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204-440B-8941-36EFB755F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781087"/>
        <c:axId val="769779423"/>
      </c:scatterChart>
      <c:valAx>
        <c:axId val="503436543"/>
        <c:scaling>
          <c:orientation val="minMax"/>
          <c:max val="3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4134361233480176"/>
              <c:y val="0.773098892848011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188943"/>
        <c:crosses val="autoZero"/>
        <c:crossBetween val="midCat"/>
      </c:valAx>
      <c:valAx>
        <c:axId val="507188943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Trace elements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1.7131669114047968E-2"/>
              <c:y val="0.2898822295795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36543"/>
        <c:crosses val="autoZero"/>
        <c:crossBetween val="midCat"/>
        <c:majorUnit val="100"/>
      </c:valAx>
      <c:valAx>
        <c:axId val="76977942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Iron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0.93881546744982891"/>
              <c:y val="0.384015068400050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1087"/>
        <c:crosses val="max"/>
        <c:crossBetween val="midCat"/>
      </c:valAx>
      <c:valAx>
        <c:axId val="7697810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9779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443799333961183"/>
          <c:w val="0.99735682819383265"/>
          <c:h val="9.55620066603881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AC-Ni 0.01%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46111747044836"/>
          <c:y val="0.15244554048499795"/>
          <c:w val="0.72692524117304724"/>
          <c:h val="0.54996585661071029"/>
        </c:manualLayout>
      </c:layout>
      <c:scatterChart>
        <c:scatterStyle val="lineMarker"/>
        <c:varyColors val="0"/>
        <c:ser>
          <c:idx val="1"/>
          <c:order val="1"/>
          <c:tx>
            <c:strRef>
              <c:f>'Bio graphs'!$D$1</c:f>
              <c:strCache>
                <c:ptCount val="1"/>
                <c:pt idx="0">
                  <c:v>Cu (μg/L)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graphs'!$K$26:$K$37</c:f>
                <c:numCache>
                  <c:formatCode>General</c:formatCode>
                  <c:ptCount val="12"/>
                  <c:pt idx="0">
                    <c:v>1.0728663708745863</c:v>
                  </c:pt>
                  <c:pt idx="1">
                    <c:v>0.11175710288543123</c:v>
                  </c:pt>
                  <c:pt idx="2">
                    <c:v>2.9225982897099483</c:v>
                  </c:pt>
                  <c:pt idx="3">
                    <c:v>8.1289027684821278</c:v>
                  </c:pt>
                  <c:pt idx="4">
                    <c:v>0.1175108375539278</c:v>
                  </c:pt>
                  <c:pt idx="5">
                    <c:v>0.63788581091739949</c:v>
                  </c:pt>
                  <c:pt idx="6">
                    <c:v>0.2336468562297796</c:v>
                  </c:pt>
                  <c:pt idx="7">
                    <c:v>9.0873405626934162E-2</c:v>
                  </c:pt>
                  <c:pt idx="8">
                    <c:v>2.3188540252928851</c:v>
                  </c:pt>
                  <c:pt idx="9">
                    <c:v>1.9404273722364107</c:v>
                  </c:pt>
                  <c:pt idx="10">
                    <c:v>0.39917190506474587</c:v>
                  </c:pt>
                  <c:pt idx="11">
                    <c:v>1.9252634679136731</c:v>
                  </c:pt>
                </c:numCache>
              </c:numRef>
            </c:plus>
            <c:minus>
              <c:numRef>
                <c:f>'Bio graphs'!$K$26:$K$37</c:f>
                <c:numCache>
                  <c:formatCode>General</c:formatCode>
                  <c:ptCount val="12"/>
                  <c:pt idx="0">
                    <c:v>1.0728663708745863</c:v>
                  </c:pt>
                  <c:pt idx="1">
                    <c:v>0.11175710288543123</c:v>
                  </c:pt>
                  <c:pt idx="2">
                    <c:v>2.9225982897099483</c:v>
                  </c:pt>
                  <c:pt idx="3">
                    <c:v>8.1289027684821278</c:v>
                  </c:pt>
                  <c:pt idx="4">
                    <c:v>0.1175108375539278</c:v>
                  </c:pt>
                  <c:pt idx="5">
                    <c:v>0.63788581091739949</c:v>
                  </c:pt>
                  <c:pt idx="6">
                    <c:v>0.2336468562297796</c:v>
                  </c:pt>
                  <c:pt idx="7">
                    <c:v>9.0873405626934162E-2</c:v>
                  </c:pt>
                  <c:pt idx="8">
                    <c:v>2.3188540252928851</c:v>
                  </c:pt>
                  <c:pt idx="9">
                    <c:v>1.9404273722364107</c:v>
                  </c:pt>
                  <c:pt idx="10">
                    <c:v>0.39917190506474587</c:v>
                  </c:pt>
                  <c:pt idx="11">
                    <c:v>1.9252634679136731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graphs'!$D$26:$D$37</c:f>
              <c:numCache>
                <c:formatCode>General</c:formatCode>
                <c:ptCount val="12"/>
                <c:pt idx="0">
                  <c:v>20.130673316436784</c:v>
                </c:pt>
                <c:pt idx="1">
                  <c:v>-5.2275263065483704E-2</c:v>
                </c:pt>
                <c:pt idx="2">
                  <c:v>0.64610506052351024</c:v>
                </c:pt>
                <c:pt idx="3">
                  <c:v>4.6621771771420502</c:v>
                </c:pt>
                <c:pt idx="4">
                  <c:v>0.14503359674273186</c:v>
                </c:pt>
                <c:pt idx="5">
                  <c:v>-1.8188205027097559</c:v>
                </c:pt>
                <c:pt idx="6">
                  <c:v>-1.0797524542729324</c:v>
                </c:pt>
                <c:pt idx="7">
                  <c:v>-2.1952228948212458</c:v>
                </c:pt>
                <c:pt idx="8">
                  <c:v>-1.6187756801395794</c:v>
                </c:pt>
                <c:pt idx="9">
                  <c:v>-6.2618236255379998</c:v>
                </c:pt>
                <c:pt idx="10">
                  <c:v>-1.7228142640965656</c:v>
                </c:pt>
                <c:pt idx="11">
                  <c:v>-2.3444591080915087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1A0-4DB0-BA8D-1377D7F41905}"/>
            </c:ext>
          </c:extLst>
        </c:ser>
        <c:ser>
          <c:idx val="2"/>
          <c:order val="2"/>
          <c:tx>
            <c:strRef>
              <c:f>'Bio graphs'!$E$1</c:f>
              <c:strCache>
                <c:ptCount val="1"/>
                <c:pt idx="0">
                  <c:v>Ni (μg/L)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graphs'!$L$26:$L$37</c:f>
                <c:numCache>
                  <c:formatCode>General</c:formatCode>
                  <c:ptCount val="12"/>
                  <c:pt idx="0">
                    <c:v>3.3117005709102392</c:v>
                  </c:pt>
                  <c:pt idx="1">
                    <c:v>11.067804712526058</c:v>
                  </c:pt>
                  <c:pt idx="2">
                    <c:v>12.65706238967779</c:v>
                  </c:pt>
                  <c:pt idx="3">
                    <c:v>16.449597170896425</c:v>
                  </c:pt>
                  <c:pt idx="4">
                    <c:v>8.3697645800629683</c:v>
                  </c:pt>
                  <c:pt idx="5">
                    <c:v>15.26423753114744</c:v>
                  </c:pt>
                  <c:pt idx="6">
                    <c:v>10.208398567762805</c:v>
                  </c:pt>
                  <c:pt idx="7">
                    <c:v>7.5968925630297752</c:v>
                  </c:pt>
                  <c:pt idx="8">
                    <c:v>4.6222040453667805</c:v>
                  </c:pt>
                  <c:pt idx="9">
                    <c:v>8.5078936456875276</c:v>
                  </c:pt>
                  <c:pt idx="10">
                    <c:v>7.1805454160980462</c:v>
                  </c:pt>
                  <c:pt idx="11">
                    <c:v>4.2470172014718583</c:v>
                  </c:pt>
                </c:numCache>
              </c:numRef>
            </c:plus>
            <c:minus>
              <c:numRef>
                <c:f>'Bio graphs'!$L$26:$L$37</c:f>
                <c:numCache>
                  <c:formatCode>General</c:formatCode>
                  <c:ptCount val="12"/>
                  <c:pt idx="0">
                    <c:v>3.3117005709102392</c:v>
                  </c:pt>
                  <c:pt idx="1">
                    <c:v>11.067804712526058</c:v>
                  </c:pt>
                  <c:pt idx="2">
                    <c:v>12.65706238967779</c:v>
                  </c:pt>
                  <c:pt idx="3">
                    <c:v>16.449597170896425</c:v>
                  </c:pt>
                  <c:pt idx="4">
                    <c:v>8.3697645800629683</c:v>
                  </c:pt>
                  <c:pt idx="5">
                    <c:v>15.26423753114744</c:v>
                  </c:pt>
                  <c:pt idx="6">
                    <c:v>10.208398567762805</c:v>
                  </c:pt>
                  <c:pt idx="7">
                    <c:v>7.5968925630297752</c:v>
                  </c:pt>
                  <c:pt idx="8">
                    <c:v>4.6222040453667805</c:v>
                  </c:pt>
                  <c:pt idx="9">
                    <c:v>8.5078936456875276</c:v>
                  </c:pt>
                  <c:pt idx="10">
                    <c:v>7.1805454160980462</c:v>
                  </c:pt>
                  <c:pt idx="11">
                    <c:v>4.2470172014718583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graphs'!$E$26:$E$37</c:f>
              <c:numCache>
                <c:formatCode>General</c:formatCode>
                <c:ptCount val="12"/>
                <c:pt idx="0">
                  <c:v>70.780012942465603</c:v>
                </c:pt>
                <c:pt idx="1">
                  <c:v>162.94374906382041</c:v>
                </c:pt>
                <c:pt idx="2">
                  <c:v>154.9837862143292</c:v>
                </c:pt>
                <c:pt idx="3">
                  <c:v>154.76967295438192</c:v>
                </c:pt>
                <c:pt idx="4">
                  <c:v>141.45077966514373</c:v>
                </c:pt>
                <c:pt idx="5">
                  <c:v>135.76073469403627</c:v>
                </c:pt>
                <c:pt idx="6">
                  <c:v>131.52296731231735</c:v>
                </c:pt>
                <c:pt idx="7">
                  <c:v>129.44875912557848</c:v>
                </c:pt>
                <c:pt idx="8">
                  <c:v>120.81697537610464</c:v>
                </c:pt>
                <c:pt idx="9">
                  <c:v>117.0909688657342</c:v>
                </c:pt>
                <c:pt idx="10">
                  <c:v>114.50298818310961</c:v>
                </c:pt>
                <c:pt idx="11">
                  <c:v>101.31754417318095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1A0-4DB0-BA8D-1377D7F41905}"/>
            </c:ext>
          </c:extLst>
        </c:ser>
        <c:ser>
          <c:idx val="3"/>
          <c:order val="3"/>
          <c:tx>
            <c:strRef>
              <c:f>'Bio graphs'!$F$1</c:f>
              <c:strCache>
                <c:ptCount val="1"/>
                <c:pt idx="0">
                  <c:v>Mn (μg/L)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graphs'!$M$26:$M$37</c:f>
                <c:numCache>
                  <c:formatCode>General</c:formatCode>
                  <c:ptCount val="12"/>
                  <c:pt idx="0">
                    <c:v>1.7100492939113725</c:v>
                  </c:pt>
                  <c:pt idx="1">
                    <c:v>0.98989630286523633</c:v>
                  </c:pt>
                  <c:pt idx="2">
                    <c:v>0.13148507078971061</c:v>
                  </c:pt>
                  <c:pt idx="3">
                    <c:v>1.4729149220062834</c:v>
                  </c:pt>
                  <c:pt idx="4">
                    <c:v>0.36417292570731336</c:v>
                  </c:pt>
                  <c:pt idx="5">
                    <c:v>3.0820695960892328</c:v>
                  </c:pt>
                  <c:pt idx="6">
                    <c:v>1.4598884304573698</c:v>
                  </c:pt>
                  <c:pt idx="7">
                    <c:v>1.664103410416772</c:v>
                  </c:pt>
                  <c:pt idx="8">
                    <c:v>0.40469924168674071</c:v>
                  </c:pt>
                  <c:pt idx="9">
                    <c:v>0.47488025282211355</c:v>
                  </c:pt>
                  <c:pt idx="10">
                    <c:v>1.0243819962155118</c:v>
                  </c:pt>
                  <c:pt idx="11">
                    <c:v>1.0307759940092855</c:v>
                  </c:pt>
                </c:numCache>
              </c:numRef>
            </c:plus>
            <c:minus>
              <c:numRef>
                <c:f>'Bio graphs'!$M$26:$M$37</c:f>
                <c:numCache>
                  <c:formatCode>General</c:formatCode>
                  <c:ptCount val="12"/>
                  <c:pt idx="0">
                    <c:v>1.7100492939113725</c:v>
                  </c:pt>
                  <c:pt idx="1">
                    <c:v>0.98989630286523633</c:v>
                  </c:pt>
                  <c:pt idx="2">
                    <c:v>0.13148507078971061</c:v>
                  </c:pt>
                  <c:pt idx="3">
                    <c:v>1.4729149220062834</c:v>
                  </c:pt>
                  <c:pt idx="4">
                    <c:v>0.36417292570731336</c:v>
                  </c:pt>
                  <c:pt idx="5">
                    <c:v>3.0820695960892328</c:v>
                  </c:pt>
                  <c:pt idx="6">
                    <c:v>1.4598884304573698</c:v>
                  </c:pt>
                  <c:pt idx="7">
                    <c:v>1.664103410416772</c:v>
                  </c:pt>
                  <c:pt idx="8">
                    <c:v>0.40469924168674071</c:v>
                  </c:pt>
                  <c:pt idx="9">
                    <c:v>0.47488025282211355</c:v>
                  </c:pt>
                  <c:pt idx="10">
                    <c:v>1.0243819962155118</c:v>
                  </c:pt>
                  <c:pt idx="11">
                    <c:v>1.0307759940092855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graphs'!$F$26:$F$37</c:f>
              <c:numCache>
                <c:formatCode>General</c:formatCode>
                <c:ptCount val="12"/>
                <c:pt idx="0">
                  <c:v>38.1869932010366</c:v>
                </c:pt>
                <c:pt idx="1">
                  <c:v>41.524102691686302</c:v>
                </c:pt>
                <c:pt idx="2">
                  <c:v>41.642917854604804</c:v>
                </c:pt>
                <c:pt idx="3">
                  <c:v>47.8978684253523</c:v>
                </c:pt>
                <c:pt idx="4">
                  <c:v>49.801197319774317</c:v>
                </c:pt>
                <c:pt idx="5">
                  <c:v>52.176519334390719</c:v>
                </c:pt>
                <c:pt idx="6">
                  <c:v>52.820104603063562</c:v>
                </c:pt>
                <c:pt idx="7">
                  <c:v>53.625741376661011</c:v>
                </c:pt>
                <c:pt idx="8">
                  <c:v>52.268434957371248</c:v>
                </c:pt>
                <c:pt idx="9">
                  <c:v>52.401243269148694</c:v>
                </c:pt>
                <c:pt idx="10">
                  <c:v>52.118506017602726</c:v>
                </c:pt>
                <c:pt idx="11">
                  <c:v>48.928668880383867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1A0-4DB0-BA8D-1377D7F41905}"/>
            </c:ext>
          </c:extLst>
        </c:ser>
        <c:ser>
          <c:idx val="4"/>
          <c:order val="4"/>
          <c:tx>
            <c:strRef>
              <c:f>'Bio graphs'!$G$1</c:f>
              <c:strCache>
                <c:ptCount val="1"/>
                <c:pt idx="0">
                  <c:v>Zn (μg/L)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graphs'!$N$26:$N$37</c:f>
                <c:numCache>
                  <c:formatCode>General</c:formatCode>
                  <c:ptCount val="12"/>
                  <c:pt idx="0">
                    <c:v>34.138534526144454</c:v>
                  </c:pt>
                  <c:pt idx="1">
                    <c:v>33.587042759408121</c:v>
                  </c:pt>
                  <c:pt idx="2">
                    <c:v>11.996144207391151</c:v>
                  </c:pt>
                  <c:pt idx="3">
                    <c:v>8.6631469905475544</c:v>
                  </c:pt>
                  <c:pt idx="4">
                    <c:v>37.579301034436369</c:v>
                  </c:pt>
                  <c:pt idx="5">
                    <c:v>4.4998086354126415E-2</c:v>
                  </c:pt>
                  <c:pt idx="6">
                    <c:v>2.1689061195496016</c:v>
                  </c:pt>
                  <c:pt idx="7">
                    <c:v>0.43832690251203943</c:v>
                  </c:pt>
                  <c:pt idx="8">
                    <c:v>2.3029835554982796</c:v>
                  </c:pt>
                  <c:pt idx="9">
                    <c:v>20.780742860127312</c:v>
                  </c:pt>
                  <c:pt idx="10">
                    <c:v>27.759961648054318</c:v>
                  </c:pt>
                  <c:pt idx="11">
                    <c:v>5.2159191103891871</c:v>
                  </c:pt>
                </c:numCache>
              </c:numRef>
            </c:plus>
            <c:minus>
              <c:numRef>
                <c:f>'Bio graphs'!$N$26:$N$37</c:f>
                <c:numCache>
                  <c:formatCode>General</c:formatCode>
                  <c:ptCount val="12"/>
                  <c:pt idx="0">
                    <c:v>34.138534526144454</c:v>
                  </c:pt>
                  <c:pt idx="1">
                    <c:v>33.587042759408121</c:v>
                  </c:pt>
                  <c:pt idx="2">
                    <c:v>11.996144207391151</c:v>
                  </c:pt>
                  <c:pt idx="3">
                    <c:v>8.6631469905475544</c:v>
                  </c:pt>
                  <c:pt idx="4">
                    <c:v>37.579301034436369</c:v>
                  </c:pt>
                  <c:pt idx="5">
                    <c:v>4.4998086354126415E-2</c:v>
                  </c:pt>
                  <c:pt idx="6">
                    <c:v>2.1689061195496016</c:v>
                  </c:pt>
                  <c:pt idx="7">
                    <c:v>0.43832690251203943</c:v>
                  </c:pt>
                  <c:pt idx="8">
                    <c:v>2.3029835554982796</c:v>
                  </c:pt>
                  <c:pt idx="9">
                    <c:v>20.780742860127312</c:v>
                  </c:pt>
                  <c:pt idx="10">
                    <c:v>27.759961648054318</c:v>
                  </c:pt>
                  <c:pt idx="11">
                    <c:v>5.2159191103891871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graphs'!$G$26:$G$37</c:f>
              <c:numCache>
                <c:formatCode>General</c:formatCode>
                <c:ptCount val="12"/>
                <c:pt idx="0">
                  <c:v>128.27734187918762</c:v>
                </c:pt>
                <c:pt idx="1">
                  <c:v>350.39190253353206</c:v>
                </c:pt>
                <c:pt idx="2">
                  <c:v>413.63107549478195</c:v>
                </c:pt>
                <c:pt idx="3">
                  <c:v>476.47947074665404</c:v>
                </c:pt>
                <c:pt idx="4">
                  <c:v>403.62770814693437</c:v>
                </c:pt>
                <c:pt idx="5">
                  <c:v>5.2069297841762925</c:v>
                </c:pt>
                <c:pt idx="6">
                  <c:v>6.2121710174178624</c:v>
                </c:pt>
                <c:pt idx="7">
                  <c:v>4.029712249970542</c:v>
                </c:pt>
                <c:pt idx="8">
                  <c:v>5.1695967303432875</c:v>
                </c:pt>
                <c:pt idx="9">
                  <c:v>143.9652228264307</c:v>
                </c:pt>
                <c:pt idx="10">
                  <c:v>65.366046519429545</c:v>
                </c:pt>
                <c:pt idx="11">
                  <c:v>48.942689319324302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1A0-4DB0-BA8D-1377D7F41905}"/>
            </c:ext>
          </c:extLst>
        </c:ser>
        <c:ser>
          <c:idx val="5"/>
          <c:order val="5"/>
          <c:tx>
            <c:strRef>
              <c:f>'Bio graphs'!$H$1</c:f>
              <c:strCache>
                <c:ptCount val="1"/>
                <c:pt idx="0">
                  <c:v>Co (μg/L)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graphs'!$O$26:$O$37</c:f>
                <c:numCache>
                  <c:formatCode>General</c:formatCode>
                  <c:ptCount val="12"/>
                  <c:pt idx="0">
                    <c:v>1.322817692804211</c:v>
                  </c:pt>
                  <c:pt idx="1">
                    <c:v>0.72049263578677414</c:v>
                  </c:pt>
                  <c:pt idx="2">
                    <c:v>1.3145437050831654</c:v>
                  </c:pt>
                  <c:pt idx="3">
                    <c:v>0.85816068687836677</c:v>
                  </c:pt>
                  <c:pt idx="4">
                    <c:v>0.98899334356749968</c:v>
                  </c:pt>
                  <c:pt idx="5">
                    <c:v>1.2262297089510821</c:v>
                  </c:pt>
                  <c:pt idx="6">
                    <c:v>1.7058486159035162</c:v>
                  </c:pt>
                  <c:pt idx="7">
                    <c:v>2.0484647030354113</c:v>
                  </c:pt>
                  <c:pt idx="8">
                    <c:v>1.4613316859084362</c:v>
                  </c:pt>
                  <c:pt idx="9">
                    <c:v>2.9592617364980827</c:v>
                  </c:pt>
                  <c:pt idx="10">
                    <c:v>0.77280860456406586</c:v>
                  </c:pt>
                  <c:pt idx="11">
                    <c:v>0.34347649945168435</c:v>
                  </c:pt>
                </c:numCache>
              </c:numRef>
            </c:plus>
            <c:minus>
              <c:numRef>
                <c:f>'Bio graphs'!$O$26:$O$37</c:f>
                <c:numCache>
                  <c:formatCode>General</c:formatCode>
                  <c:ptCount val="12"/>
                  <c:pt idx="0">
                    <c:v>1.322817692804211</c:v>
                  </c:pt>
                  <c:pt idx="1">
                    <c:v>0.72049263578677414</c:v>
                  </c:pt>
                  <c:pt idx="2">
                    <c:v>1.3145437050831654</c:v>
                  </c:pt>
                  <c:pt idx="3">
                    <c:v>0.85816068687836677</c:v>
                  </c:pt>
                  <c:pt idx="4">
                    <c:v>0.98899334356749968</c:v>
                  </c:pt>
                  <c:pt idx="5">
                    <c:v>1.2262297089510821</c:v>
                  </c:pt>
                  <c:pt idx="6">
                    <c:v>1.7058486159035162</c:v>
                  </c:pt>
                  <c:pt idx="7">
                    <c:v>2.0484647030354113</c:v>
                  </c:pt>
                  <c:pt idx="8">
                    <c:v>1.4613316859084362</c:v>
                  </c:pt>
                  <c:pt idx="9">
                    <c:v>2.9592617364980827</c:v>
                  </c:pt>
                  <c:pt idx="10">
                    <c:v>0.77280860456406586</c:v>
                  </c:pt>
                  <c:pt idx="11">
                    <c:v>0.34347649945168435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graphs'!$H$26:$H$37</c:f>
              <c:numCache>
                <c:formatCode>General</c:formatCode>
                <c:ptCount val="12"/>
                <c:pt idx="0">
                  <c:v>38.650140056023801</c:v>
                </c:pt>
                <c:pt idx="1">
                  <c:v>36.515216613295401</c:v>
                </c:pt>
                <c:pt idx="2">
                  <c:v>35.642700678438999</c:v>
                </c:pt>
                <c:pt idx="3">
                  <c:v>30.390696397491599</c:v>
                </c:pt>
                <c:pt idx="4">
                  <c:v>23.816738721770065</c:v>
                </c:pt>
                <c:pt idx="5">
                  <c:v>18.946488072942429</c:v>
                </c:pt>
                <c:pt idx="6">
                  <c:v>16.447272422201813</c:v>
                </c:pt>
                <c:pt idx="7">
                  <c:v>15.693395753570375</c:v>
                </c:pt>
                <c:pt idx="8">
                  <c:v>16.488426672644373</c:v>
                </c:pt>
                <c:pt idx="9">
                  <c:v>15.637959618946979</c:v>
                </c:pt>
                <c:pt idx="10">
                  <c:v>15.069855758406566</c:v>
                </c:pt>
                <c:pt idx="11">
                  <c:v>16.650172222400215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1A0-4DB0-BA8D-1377D7F41905}"/>
            </c:ext>
          </c:extLst>
        </c:ser>
        <c:ser>
          <c:idx val="6"/>
          <c:order val="6"/>
          <c:tx>
            <c:strRef>
              <c:f>'Bio graphs'!$I$1</c:f>
              <c:strCache>
                <c:ptCount val="1"/>
                <c:pt idx="0">
                  <c:v>Mo (μg/L)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graphs'!$P$26:$P$37</c:f>
                <c:numCache>
                  <c:formatCode>General</c:formatCode>
                  <c:ptCount val="12"/>
                  <c:pt idx="0">
                    <c:v>3.9426797467404096</c:v>
                  </c:pt>
                  <c:pt idx="1">
                    <c:v>0.81702148642687922</c:v>
                  </c:pt>
                  <c:pt idx="2">
                    <c:v>9.7465458836876113</c:v>
                  </c:pt>
                  <c:pt idx="3">
                    <c:v>32.196774192340719</c:v>
                  </c:pt>
                  <c:pt idx="4">
                    <c:v>2.3274994752622304</c:v>
                  </c:pt>
                  <c:pt idx="5">
                    <c:v>4.2544925407443532</c:v>
                  </c:pt>
                  <c:pt idx="6">
                    <c:v>1.6162427903342091</c:v>
                  </c:pt>
                  <c:pt idx="7">
                    <c:v>8.3628416655949938</c:v>
                  </c:pt>
                  <c:pt idx="8">
                    <c:v>4.2819502445387299</c:v>
                  </c:pt>
                  <c:pt idx="9">
                    <c:v>0.46281706815182089</c:v>
                  </c:pt>
                  <c:pt idx="10">
                    <c:v>6.7863860118604729</c:v>
                  </c:pt>
                  <c:pt idx="11">
                    <c:v>21.804346425856803</c:v>
                  </c:pt>
                </c:numCache>
              </c:numRef>
            </c:plus>
            <c:minus>
              <c:numRef>
                <c:f>'Bio graphs'!$P$26:$P$37</c:f>
                <c:numCache>
                  <c:formatCode>General</c:formatCode>
                  <c:ptCount val="12"/>
                  <c:pt idx="0">
                    <c:v>3.9426797467404096</c:v>
                  </c:pt>
                  <c:pt idx="1">
                    <c:v>0.81702148642687922</c:v>
                  </c:pt>
                  <c:pt idx="2">
                    <c:v>9.7465458836876113</c:v>
                  </c:pt>
                  <c:pt idx="3">
                    <c:v>32.196774192340719</c:v>
                  </c:pt>
                  <c:pt idx="4">
                    <c:v>2.3274994752622304</c:v>
                  </c:pt>
                  <c:pt idx="5">
                    <c:v>4.2544925407443532</c:v>
                  </c:pt>
                  <c:pt idx="6">
                    <c:v>1.6162427903342091</c:v>
                  </c:pt>
                  <c:pt idx="7">
                    <c:v>8.3628416655949938</c:v>
                  </c:pt>
                  <c:pt idx="8">
                    <c:v>4.2819502445387299</c:v>
                  </c:pt>
                  <c:pt idx="9">
                    <c:v>0.46281706815182089</c:v>
                  </c:pt>
                  <c:pt idx="10">
                    <c:v>6.7863860118604729</c:v>
                  </c:pt>
                  <c:pt idx="11">
                    <c:v>21.804346425856803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graphs'!$I$26:$I$37</c:f>
              <c:numCache>
                <c:formatCode>General</c:formatCode>
                <c:ptCount val="12"/>
                <c:pt idx="0">
                  <c:v>73.427414776945398</c:v>
                </c:pt>
                <c:pt idx="1">
                  <c:v>14.828745319778641</c:v>
                </c:pt>
                <c:pt idx="2">
                  <c:v>15.943929111026058</c:v>
                </c:pt>
                <c:pt idx="3">
                  <c:v>13.488172132563452</c:v>
                </c:pt>
                <c:pt idx="4">
                  <c:v>14.792452088003438</c:v>
                </c:pt>
                <c:pt idx="5">
                  <c:v>3.438859346685327</c:v>
                </c:pt>
                <c:pt idx="6">
                  <c:v>13.969770231705564</c:v>
                </c:pt>
                <c:pt idx="7">
                  <c:v>8.7848541432045604</c:v>
                </c:pt>
                <c:pt idx="8">
                  <c:v>-0.13671914551001874</c:v>
                </c:pt>
                <c:pt idx="9">
                  <c:v>-0.98545194044329698</c:v>
                </c:pt>
                <c:pt idx="10">
                  <c:v>7.0132660616976672</c:v>
                </c:pt>
                <c:pt idx="11">
                  <c:v>4.837292273352567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1A0-4DB0-BA8D-1377D7F41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436543"/>
        <c:axId val="507188943"/>
      </c:scatterChart>
      <c:scatterChart>
        <c:scatterStyle val="lineMarker"/>
        <c:varyColors val="0"/>
        <c:ser>
          <c:idx val="0"/>
          <c:order val="0"/>
          <c:tx>
            <c:strRef>
              <c:f>'Bio graphs'!$C$1</c:f>
              <c:strCache>
                <c:ptCount val="1"/>
                <c:pt idx="0">
                  <c:v>Fe (μg/L)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graphs'!$J$26:$J$37</c:f>
                <c:numCache>
                  <c:formatCode>General</c:formatCode>
                  <c:ptCount val="12"/>
                  <c:pt idx="0">
                    <c:v>23.603507524265755</c:v>
                  </c:pt>
                  <c:pt idx="1">
                    <c:v>29.832553391307119</c:v>
                  </c:pt>
                  <c:pt idx="2">
                    <c:v>46.612387816215204</c:v>
                  </c:pt>
                  <c:pt idx="3">
                    <c:v>26.869934894980886</c:v>
                  </c:pt>
                  <c:pt idx="4">
                    <c:v>90.910977324684922</c:v>
                  </c:pt>
                  <c:pt idx="5">
                    <c:v>209.58026514476379</c:v>
                  </c:pt>
                  <c:pt idx="6">
                    <c:v>44.634830957410273</c:v>
                  </c:pt>
                  <c:pt idx="7">
                    <c:v>99.635947271483104</c:v>
                  </c:pt>
                  <c:pt idx="8">
                    <c:v>56.174936417672519</c:v>
                  </c:pt>
                  <c:pt idx="9">
                    <c:v>0.26496465111061779</c:v>
                  </c:pt>
                  <c:pt idx="10">
                    <c:v>12.987488058842677</c:v>
                  </c:pt>
                  <c:pt idx="11">
                    <c:v>0.56924123397979254</c:v>
                  </c:pt>
                </c:numCache>
              </c:numRef>
            </c:plus>
            <c:minus>
              <c:numRef>
                <c:f>'Bio graphs'!$J$26:$J$37</c:f>
                <c:numCache>
                  <c:formatCode>General</c:formatCode>
                  <c:ptCount val="12"/>
                  <c:pt idx="0">
                    <c:v>23.603507524265755</c:v>
                  </c:pt>
                  <c:pt idx="1">
                    <c:v>29.832553391307119</c:v>
                  </c:pt>
                  <c:pt idx="2">
                    <c:v>46.612387816215204</c:v>
                  </c:pt>
                  <c:pt idx="3">
                    <c:v>26.869934894980886</c:v>
                  </c:pt>
                  <c:pt idx="4">
                    <c:v>90.910977324684922</c:v>
                  </c:pt>
                  <c:pt idx="5">
                    <c:v>209.58026514476379</c:v>
                  </c:pt>
                  <c:pt idx="6">
                    <c:v>44.634830957410273</c:v>
                  </c:pt>
                  <c:pt idx="7">
                    <c:v>99.635947271483104</c:v>
                  </c:pt>
                  <c:pt idx="8">
                    <c:v>56.174936417672519</c:v>
                  </c:pt>
                  <c:pt idx="9">
                    <c:v>0.26496465111061779</c:v>
                  </c:pt>
                  <c:pt idx="10">
                    <c:v>12.987488058842677</c:v>
                  </c:pt>
                  <c:pt idx="11">
                    <c:v>0.56924123397979254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graphs'!$C$26:$C$37</c:f>
              <c:numCache>
                <c:formatCode>General</c:formatCode>
                <c:ptCount val="12"/>
                <c:pt idx="0">
                  <c:v>788.55785493772805</c:v>
                </c:pt>
                <c:pt idx="1">
                  <c:v>1073.8131399093829</c:v>
                </c:pt>
                <c:pt idx="2">
                  <c:v>918.05663425789498</c:v>
                </c:pt>
                <c:pt idx="3">
                  <c:v>1427.3272327792843</c:v>
                </c:pt>
                <c:pt idx="4">
                  <c:v>1556.6936260833436</c:v>
                </c:pt>
                <c:pt idx="5">
                  <c:v>1326.6127468522486</c:v>
                </c:pt>
                <c:pt idx="6">
                  <c:v>1010.921554567835</c:v>
                </c:pt>
                <c:pt idx="7">
                  <c:v>1038.9305158069874</c:v>
                </c:pt>
                <c:pt idx="8">
                  <c:v>1007.1409085806143</c:v>
                </c:pt>
                <c:pt idx="9">
                  <c:v>1116.0952880431551</c:v>
                </c:pt>
                <c:pt idx="10">
                  <c:v>1018.3225956125788</c:v>
                </c:pt>
                <c:pt idx="11">
                  <c:v>928.17811231448627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1A0-4DB0-BA8D-1377D7F41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511391"/>
        <c:axId val="640524287"/>
      </c:scatterChart>
      <c:valAx>
        <c:axId val="503436543"/>
        <c:scaling>
          <c:orientation val="minMax"/>
          <c:max val="3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42077826725403816"/>
              <c:y val="0.793649653226145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188943"/>
        <c:crosses val="autoZero"/>
        <c:crossBetween val="midCat"/>
      </c:valAx>
      <c:valAx>
        <c:axId val="50718894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Trace elements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1.7131669114047968E-2"/>
              <c:y val="0.2898822295795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36543"/>
        <c:crosses val="autoZero"/>
        <c:crossBetween val="midCat"/>
      </c:valAx>
      <c:valAx>
        <c:axId val="64052428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Iron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0.93881546744982891"/>
              <c:y val="0.3675744600975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511391"/>
        <c:crosses val="max"/>
        <c:crossBetween val="midCat"/>
      </c:valAx>
      <c:valAx>
        <c:axId val="6405113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05242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9621768918835809"/>
          <c:w val="1"/>
          <c:h val="9.14518545847613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AC-Ni 5%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46111747044836"/>
          <c:y val="0.15244554048499795"/>
          <c:w val="0.72692524117304724"/>
          <c:h val="0.66505011472826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'Bio graphs'!$C$1</c:f>
              <c:strCache>
                <c:ptCount val="1"/>
                <c:pt idx="0">
                  <c:v>Fe (μg/L)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graphs'!$J$14:$J$25</c:f>
                <c:numCache>
                  <c:formatCode>General</c:formatCode>
                  <c:ptCount val="12"/>
                  <c:pt idx="0">
                    <c:v>22.196993264765833</c:v>
                  </c:pt>
                  <c:pt idx="1">
                    <c:v>23.979611570948983</c:v>
                  </c:pt>
                  <c:pt idx="2">
                    <c:v>0.18691305063177988</c:v>
                  </c:pt>
                  <c:pt idx="3">
                    <c:v>110.91162529562999</c:v>
                  </c:pt>
                  <c:pt idx="4">
                    <c:v>182.52722699723591</c:v>
                  </c:pt>
                  <c:pt idx="5">
                    <c:v>92.516695290523487</c:v>
                  </c:pt>
                  <c:pt idx="6">
                    <c:v>42.409189350784224</c:v>
                  </c:pt>
                  <c:pt idx="7">
                    <c:v>17.232739558269135</c:v>
                  </c:pt>
                  <c:pt idx="8">
                    <c:v>24.761822918510394</c:v>
                  </c:pt>
                  <c:pt idx="9">
                    <c:v>24.119883234592798</c:v>
                  </c:pt>
                  <c:pt idx="10">
                    <c:v>26.776790659166224</c:v>
                  </c:pt>
                  <c:pt idx="11">
                    <c:v>60.103793174580829</c:v>
                  </c:pt>
                </c:numCache>
              </c:numRef>
            </c:plus>
            <c:minus>
              <c:numRef>
                <c:f>'Bio graphs'!$J$14:$J$25</c:f>
                <c:numCache>
                  <c:formatCode>General</c:formatCode>
                  <c:ptCount val="12"/>
                  <c:pt idx="0">
                    <c:v>22.196993264765833</c:v>
                  </c:pt>
                  <c:pt idx="1">
                    <c:v>23.979611570948983</c:v>
                  </c:pt>
                  <c:pt idx="2">
                    <c:v>0.18691305063177988</c:v>
                  </c:pt>
                  <c:pt idx="3">
                    <c:v>110.91162529562999</c:v>
                  </c:pt>
                  <c:pt idx="4">
                    <c:v>182.52722699723591</c:v>
                  </c:pt>
                  <c:pt idx="5">
                    <c:v>92.516695290523487</c:v>
                  </c:pt>
                  <c:pt idx="6">
                    <c:v>42.409189350784224</c:v>
                  </c:pt>
                  <c:pt idx="7">
                    <c:v>17.232739558269135</c:v>
                  </c:pt>
                  <c:pt idx="8">
                    <c:v>24.761822918510394</c:v>
                  </c:pt>
                  <c:pt idx="9">
                    <c:v>24.119883234592798</c:v>
                  </c:pt>
                  <c:pt idx="10">
                    <c:v>26.776790659166224</c:v>
                  </c:pt>
                  <c:pt idx="11">
                    <c:v>60.103793174580829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graphs'!$C$14:$C$25</c:f>
              <c:numCache>
                <c:formatCode>General</c:formatCode>
                <c:ptCount val="12"/>
                <c:pt idx="0">
                  <c:v>717.31721507696807</c:v>
                </c:pt>
                <c:pt idx="1">
                  <c:v>78.643724381265798</c:v>
                </c:pt>
                <c:pt idx="2">
                  <c:v>104.86427672053439</c:v>
                </c:pt>
                <c:pt idx="3">
                  <c:v>212.20414878495262</c:v>
                </c:pt>
                <c:pt idx="4">
                  <c:v>337.26769004138941</c:v>
                </c:pt>
                <c:pt idx="5">
                  <c:v>292.98497827462126</c:v>
                </c:pt>
                <c:pt idx="6">
                  <c:v>390.36407168997493</c:v>
                </c:pt>
                <c:pt idx="7">
                  <c:v>435.46292341885373</c:v>
                </c:pt>
                <c:pt idx="8">
                  <c:v>450.61377379011304</c:v>
                </c:pt>
                <c:pt idx="9">
                  <c:v>633.68703471230504</c:v>
                </c:pt>
                <c:pt idx="10">
                  <c:v>547.05995150924036</c:v>
                </c:pt>
                <c:pt idx="11">
                  <c:v>474.64161156135754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434-4194-BC95-D1EC25D2C763}"/>
            </c:ext>
          </c:extLst>
        </c:ser>
        <c:ser>
          <c:idx val="1"/>
          <c:order val="1"/>
          <c:tx>
            <c:strRef>
              <c:f>'Bio graphs'!$D$1</c:f>
              <c:strCache>
                <c:ptCount val="1"/>
                <c:pt idx="0">
                  <c:v>Cu (μg/L)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graphs'!$K$14:$K$25</c:f>
                <c:numCache>
                  <c:formatCode>General</c:formatCode>
                  <c:ptCount val="12"/>
                  <c:pt idx="0">
                    <c:v>6.4093898084994443</c:v>
                  </c:pt>
                  <c:pt idx="1">
                    <c:v>1.2226751594972947</c:v>
                  </c:pt>
                  <c:pt idx="2">
                    <c:v>0.75497463037423684</c:v>
                  </c:pt>
                  <c:pt idx="3">
                    <c:v>3.9144484508160882</c:v>
                  </c:pt>
                  <c:pt idx="4">
                    <c:v>2.078103186997772</c:v>
                  </c:pt>
                  <c:pt idx="5">
                    <c:v>2.2840794532546012</c:v>
                  </c:pt>
                  <c:pt idx="6">
                    <c:v>1.7978673759798729</c:v>
                  </c:pt>
                  <c:pt idx="7">
                    <c:v>0.11798667863865021</c:v>
                  </c:pt>
                  <c:pt idx="8">
                    <c:v>1.7038191984217643</c:v>
                  </c:pt>
                  <c:pt idx="9">
                    <c:v>0.44895126418490167</c:v>
                  </c:pt>
                  <c:pt idx="10">
                    <c:v>1.2548483458877526</c:v>
                  </c:pt>
                  <c:pt idx="11">
                    <c:v>0.49057111461869374</c:v>
                  </c:pt>
                </c:numCache>
              </c:numRef>
            </c:plus>
            <c:minus>
              <c:numRef>
                <c:f>'Bio graphs'!$K$14:$K$25</c:f>
                <c:numCache>
                  <c:formatCode>General</c:formatCode>
                  <c:ptCount val="12"/>
                  <c:pt idx="0">
                    <c:v>6.4093898084994443</c:v>
                  </c:pt>
                  <c:pt idx="1">
                    <c:v>1.2226751594972947</c:v>
                  </c:pt>
                  <c:pt idx="2">
                    <c:v>0.75497463037423684</c:v>
                  </c:pt>
                  <c:pt idx="3">
                    <c:v>3.9144484508160882</c:v>
                  </c:pt>
                  <c:pt idx="4">
                    <c:v>2.078103186997772</c:v>
                  </c:pt>
                  <c:pt idx="5">
                    <c:v>2.2840794532546012</c:v>
                  </c:pt>
                  <c:pt idx="6">
                    <c:v>1.7978673759798729</c:v>
                  </c:pt>
                  <c:pt idx="7">
                    <c:v>0.11798667863865021</c:v>
                  </c:pt>
                  <c:pt idx="8">
                    <c:v>1.7038191984217643</c:v>
                  </c:pt>
                  <c:pt idx="9">
                    <c:v>0.44895126418490167</c:v>
                  </c:pt>
                  <c:pt idx="10">
                    <c:v>1.2548483458877526</c:v>
                  </c:pt>
                  <c:pt idx="11">
                    <c:v>0.49057111461869374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graphs'!$D$14:$D$25</c:f>
              <c:numCache>
                <c:formatCode>General</c:formatCode>
                <c:ptCount val="12"/>
                <c:pt idx="0">
                  <c:v>-65.995036699444299</c:v>
                </c:pt>
                <c:pt idx="1">
                  <c:v>-12.70448404835852</c:v>
                </c:pt>
                <c:pt idx="2">
                  <c:v>-7.5348102702326907</c:v>
                </c:pt>
                <c:pt idx="3">
                  <c:v>-7.5780727388132076</c:v>
                </c:pt>
                <c:pt idx="4">
                  <c:v>-9.0058493075973249</c:v>
                </c:pt>
                <c:pt idx="5">
                  <c:v>-8.7337726821407866</c:v>
                </c:pt>
                <c:pt idx="6">
                  <c:v>-6.6159809052050012</c:v>
                </c:pt>
                <c:pt idx="7">
                  <c:v>-7.3728804735246447</c:v>
                </c:pt>
                <c:pt idx="8">
                  <c:v>-7.6911460187098086</c:v>
                </c:pt>
                <c:pt idx="9">
                  <c:v>-8.990384646001683</c:v>
                </c:pt>
                <c:pt idx="10">
                  <c:v>-5.6844063624190753</c:v>
                </c:pt>
                <c:pt idx="11">
                  <c:v>-5.5324410713461107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434-4194-BC95-D1EC25D2C763}"/>
            </c:ext>
          </c:extLst>
        </c:ser>
        <c:ser>
          <c:idx val="3"/>
          <c:order val="3"/>
          <c:tx>
            <c:strRef>
              <c:f>'Bio graphs'!$F$1</c:f>
              <c:strCache>
                <c:ptCount val="1"/>
                <c:pt idx="0">
                  <c:v>Mn (μg/L)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graphs'!$M$14:$M$25</c:f>
                <c:numCache>
                  <c:formatCode>General</c:formatCode>
                  <c:ptCount val="12"/>
                  <c:pt idx="0">
                    <c:v>0.74748880492911396</c:v>
                  </c:pt>
                  <c:pt idx="1">
                    <c:v>3.1260558166703505</c:v>
                  </c:pt>
                  <c:pt idx="2">
                    <c:v>0.15849933663185037</c:v>
                  </c:pt>
                  <c:pt idx="3">
                    <c:v>5.5942340468373883</c:v>
                  </c:pt>
                  <c:pt idx="4">
                    <c:v>0.80404564874941453</c:v>
                  </c:pt>
                  <c:pt idx="5">
                    <c:v>0.14163142529001579</c:v>
                  </c:pt>
                  <c:pt idx="6">
                    <c:v>0.9721119396152178</c:v>
                  </c:pt>
                  <c:pt idx="7">
                    <c:v>8.6541980935900877</c:v>
                  </c:pt>
                  <c:pt idx="8">
                    <c:v>0.71904859203017502</c:v>
                  </c:pt>
                  <c:pt idx="9">
                    <c:v>1.0758352506273998</c:v>
                  </c:pt>
                  <c:pt idx="10">
                    <c:v>1.0563073821290483</c:v>
                  </c:pt>
                  <c:pt idx="11">
                    <c:v>2.1636697828746496</c:v>
                  </c:pt>
                </c:numCache>
              </c:numRef>
            </c:plus>
            <c:minus>
              <c:numRef>
                <c:f>'Bio graphs'!$M$14:$M$25</c:f>
                <c:numCache>
                  <c:formatCode>General</c:formatCode>
                  <c:ptCount val="12"/>
                  <c:pt idx="0">
                    <c:v>0.74748880492911396</c:v>
                  </c:pt>
                  <c:pt idx="1">
                    <c:v>3.1260558166703505</c:v>
                  </c:pt>
                  <c:pt idx="2">
                    <c:v>0.15849933663185037</c:v>
                  </c:pt>
                  <c:pt idx="3">
                    <c:v>5.5942340468373883</c:v>
                  </c:pt>
                  <c:pt idx="4">
                    <c:v>0.80404564874941453</c:v>
                  </c:pt>
                  <c:pt idx="5">
                    <c:v>0.14163142529001579</c:v>
                  </c:pt>
                  <c:pt idx="6">
                    <c:v>0.9721119396152178</c:v>
                  </c:pt>
                  <c:pt idx="7">
                    <c:v>8.6541980935900877</c:v>
                  </c:pt>
                  <c:pt idx="8">
                    <c:v>0.71904859203017502</c:v>
                  </c:pt>
                  <c:pt idx="9">
                    <c:v>1.0758352506273998</c:v>
                  </c:pt>
                  <c:pt idx="10">
                    <c:v>1.0563073821290483</c:v>
                  </c:pt>
                  <c:pt idx="11">
                    <c:v>2.1636697828746496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graphs'!$F$14:$F$25</c:f>
              <c:numCache>
                <c:formatCode>General</c:formatCode>
                <c:ptCount val="12"/>
                <c:pt idx="0">
                  <c:v>31.3379583670384</c:v>
                </c:pt>
                <c:pt idx="1">
                  <c:v>17.022300281787277</c:v>
                </c:pt>
                <c:pt idx="2">
                  <c:v>18.183514734898569</c:v>
                </c:pt>
                <c:pt idx="3">
                  <c:v>16.526379805205625</c:v>
                </c:pt>
                <c:pt idx="4">
                  <c:v>28.576573002377</c:v>
                </c:pt>
                <c:pt idx="5">
                  <c:v>31.907754690786319</c:v>
                </c:pt>
                <c:pt idx="6">
                  <c:v>33.344380896018173</c:v>
                </c:pt>
                <c:pt idx="7">
                  <c:v>44.6761876180001</c:v>
                </c:pt>
                <c:pt idx="8">
                  <c:v>39.492754280815156</c:v>
                </c:pt>
                <c:pt idx="9">
                  <c:v>41.006048517197002</c:v>
                </c:pt>
                <c:pt idx="10">
                  <c:v>38.028359627187626</c:v>
                </c:pt>
                <c:pt idx="11">
                  <c:v>34.667899070868785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434-4194-BC95-D1EC25D2C763}"/>
            </c:ext>
          </c:extLst>
        </c:ser>
        <c:ser>
          <c:idx val="4"/>
          <c:order val="4"/>
          <c:tx>
            <c:strRef>
              <c:f>'Bio graphs'!$G$1</c:f>
              <c:strCache>
                <c:ptCount val="1"/>
                <c:pt idx="0">
                  <c:v>Zn (μg/L)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graphs'!$N$14:$N$25</c:f>
                <c:numCache>
                  <c:formatCode>General</c:formatCode>
                  <c:ptCount val="12"/>
                  <c:pt idx="0">
                    <c:v>2.8464599554927803</c:v>
                  </c:pt>
                  <c:pt idx="1">
                    <c:v>4.0556464342116598</c:v>
                  </c:pt>
                  <c:pt idx="2">
                    <c:v>23.392395711566095</c:v>
                  </c:pt>
                  <c:pt idx="3">
                    <c:v>34.274190338786099</c:v>
                  </c:pt>
                  <c:pt idx="4">
                    <c:v>1.0876239867110413</c:v>
                  </c:pt>
                  <c:pt idx="5">
                    <c:v>7.1252163692330486</c:v>
                  </c:pt>
                  <c:pt idx="6">
                    <c:v>1.0746471815192855</c:v>
                  </c:pt>
                  <c:pt idx="7">
                    <c:v>1.1409152570082486</c:v>
                  </c:pt>
                  <c:pt idx="8">
                    <c:v>0.10913242185189939</c:v>
                  </c:pt>
                  <c:pt idx="9">
                    <c:v>14.830289302467966</c:v>
                  </c:pt>
                  <c:pt idx="10">
                    <c:v>12.976036420206833</c:v>
                  </c:pt>
                  <c:pt idx="11">
                    <c:v>35.25999508924891</c:v>
                  </c:pt>
                </c:numCache>
              </c:numRef>
            </c:plus>
            <c:minus>
              <c:numRef>
                <c:f>'Bio graphs'!$N$14:$N$25</c:f>
                <c:numCache>
                  <c:formatCode>General</c:formatCode>
                  <c:ptCount val="12"/>
                  <c:pt idx="0">
                    <c:v>2.8464599554927803</c:v>
                  </c:pt>
                  <c:pt idx="1">
                    <c:v>4.0556464342116598</c:v>
                  </c:pt>
                  <c:pt idx="2">
                    <c:v>23.392395711566095</c:v>
                  </c:pt>
                  <c:pt idx="3">
                    <c:v>34.274190338786099</c:v>
                  </c:pt>
                  <c:pt idx="4">
                    <c:v>1.0876239867110413</c:v>
                  </c:pt>
                  <c:pt idx="5">
                    <c:v>7.1252163692330486</c:v>
                  </c:pt>
                  <c:pt idx="6">
                    <c:v>1.0746471815192855</c:v>
                  </c:pt>
                  <c:pt idx="7">
                    <c:v>1.1409152570082486</c:v>
                  </c:pt>
                  <c:pt idx="8">
                    <c:v>0.10913242185189939</c:v>
                  </c:pt>
                  <c:pt idx="9">
                    <c:v>14.830289302467966</c:v>
                  </c:pt>
                  <c:pt idx="10">
                    <c:v>12.976036420206833</c:v>
                  </c:pt>
                  <c:pt idx="11">
                    <c:v>35.25999508924891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graphs'!$G$14:$G$25</c:f>
              <c:numCache>
                <c:formatCode>General</c:formatCode>
                <c:ptCount val="12"/>
                <c:pt idx="0">
                  <c:v>91.007645396666305</c:v>
                </c:pt>
                <c:pt idx="1">
                  <c:v>56.584528606031895</c:v>
                </c:pt>
                <c:pt idx="2">
                  <c:v>107.25747444846129</c:v>
                </c:pt>
                <c:pt idx="3">
                  <c:v>47.515793933112903</c:v>
                </c:pt>
                <c:pt idx="4">
                  <c:v>2.2580640901354125</c:v>
                </c:pt>
                <c:pt idx="5">
                  <c:v>5.1726548421610703</c:v>
                </c:pt>
                <c:pt idx="6">
                  <c:v>4.3873763537636332</c:v>
                </c:pt>
                <c:pt idx="7">
                  <c:v>5.2384529645928399</c:v>
                </c:pt>
                <c:pt idx="8">
                  <c:v>5.9072804093931328</c:v>
                </c:pt>
                <c:pt idx="9">
                  <c:v>118.7715724461861</c:v>
                </c:pt>
                <c:pt idx="10">
                  <c:v>44.826752343980544</c:v>
                </c:pt>
                <c:pt idx="11">
                  <c:v>68.445934241918522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434-4194-BC95-D1EC25D2C763}"/>
            </c:ext>
          </c:extLst>
        </c:ser>
        <c:ser>
          <c:idx val="5"/>
          <c:order val="5"/>
          <c:tx>
            <c:strRef>
              <c:f>'Bio graphs'!$H$1</c:f>
              <c:strCache>
                <c:ptCount val="1"/>
                <c:pt idx="0">
                  <c:v>Co (μg/L)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graphs'!$O$14:$O$25</c:f>
                <c:numCache>
                  <c:formatCode>General</c:formatCode>
                  <c:ptCount val="12"/>
                  <c:pt idx="0">
                    <c:v>1.4002543258918161</c:v>
                  </c:pt>
                  <c:pt idx="1">
                    <c:v>0.74148048225728602</c:v>
                  </c:pt>
                  <c:pt idx="2">
                    <c:v>1.9073893040373229</c:v>
                  </c:pt>
                  <c:pt idx="3">
                    <c:v>4.2593352292361102</c:v>
                  </c:pt>
                  <c:pt idx="4">
                    <c:v>2.8007595190525114</c:v>
                  </c:pt>
                  <c:pt idx="5">
                    <c:v>2.1519644699287332</c:v>
                  </c:pt>
                  <c:pt idx="6">
                    <c:v>3.0324580359543183</c:v>
                  </c:pt>
                  <c:pt idx="7">
                    <c:v>1.3233437215175139</c:v>
                  </c:pt>
                  <c:pt idx="8">
                    <c:v>0.93304372648116329</c:v>
                  </c:pt>
                  <c:pt idx="9">
                    <c:v>2.1209277740676664</c:v>
                  </c:pt>
                  <c:pt idx="10">
                    <c:v>1.7751785109903866</c:v>
                  </c:pt>
                  <c:pt idx="11">
                    <c:v>0.49405755414034175</c:v>
                  </c:pt>
                </c:numCache>
              </c:numRef>
            </c:plus>
            <c:minus>
              <c:numRef>
                <c:f>'Bio graphs'!$O$14:$O$25</c:f>
                <c:numCache>
                  <c:formatCode>General</c:formatCode>
                  <c:ptCount val="12"/>
                  <c:pt idx="0">
                    <c:v>1.4002543258918161</c:v>
                  </c:pt>
                  <c:pt idx="1">
                    <c:v>0.74148048225728602</c:v>
                  </c:pt>
                  <c:pt idx="2">
                    <c:v>1.9073893040373229</c:v>
                  </c:pt>
                  <c:pt idx="3">
                    <c:v>4.2593352292361102</c:v>
                  </c:pt>
                  <c:pt idx="4">
                    <c:v>2.8007595190525114</c:v>
                  </c:pt>
                  <c:pt idx="5">
                    <c:v>2.1519644699287332</c:v>
                  </c:pt>
                  <c:pt idx="6">
                    <c:v>3.0324580359543183</c:v>
                  </c:pt>
                  <c:pt idx="7">
                    <c:v>1.3233437215175139</c:v>
                  </c:pt>
                  <c:pt idx="8">
                    <c:v>0.93304372648116329</c:v>
                  </c:pt>
                  <c:pt idx="9">
                    <c:v>2.1209277740676664</c:v>
                  </c:pt>
                  <c:pt idx="10">
                    <c:v>1.7751785109903866</c:v>
                  </c:pt>
                  <c:pt idx="11">
                    <c:v>0.49405755414034175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graphs'!$H$14:$H$25</c:f>
              <c:numCache>
                <c:formatCode>General</c:formatCode>
                <c:ptCount val="12"/>
                <c:pt idx="0">
                  <c:v>40.571919052052905</c:v>
                </c:pt>
                <c:pt idx="1">
                  <c:v>21.762657433614002</c:v>
                </c:pt>
                <c:pt idx="2">
                  <c:v>16.048494941943321</c:v>
                </c:pt>
                <c:pt idx="3">
                  <c:v>8.9623114562949269</c:v>
                </c:pt>
                <c:pt idx="4">
                  <c:v>7.476120596156056</c:v>
                </c:pt>
                <c:pt idx="5">
                  <c:v>7.595970443113643</c:v>
                </c:pt>
                <c:pt idx="6">
                  <c:v>5.4406639018134255</c:v>
                </c:pt>
                <c:pt idx="7">
                  <c:v>6.5828462642784249</c:v>
                </c:pt>
                <c:pt idx="8">
                  <c:v>7.0780552974306854</c:v>
                </c:pt>
                <c:pt idx="9">
                  <c:v>9.1358523117390575</c:v>
                </c:pt>
                <c:pt idx="10">
                  <c:v>8.3168614319167009</c:v>
                </c:pt>
                <c:pt idx="11">
                  <c:v>8.5078337219847331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434-4194-BC95-D1EC25D2C763}"/>
            </c:ext>
          </c:extLst>
        </c:ser>
        <c:ser>
          <c:idx val="6"/>
          <c:order val="6"/>
          <c:tx>
            <c:strRef>
              <c:f>'Bio graphs'!$I$1</c:f>
              <c:strCache>
                <c:ptCount val="1"/>
                <c:pt idx="0">
                  <c:v>Mo (μg/L)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graphs'!$P$14:$P$25</c:f>
                <c:numCache>
                  <c:formatCode>General</c:formatCode>
                  <c:ptCount val="12"/>
                  <c:pt idx="0">
                    <c:v>11.03322616499644</c:v>
                  </c:pt>
                  <c:pt idx="1">
                    <c:v>10.146539198441173</c:v>
                  </c:pt>
                  <c:pt idx="2">
                    <c:v>12.851401680915041</c:v>
                  </c:pt>
                  <c:pt idx="3">
                    <c:v>3.5904938365348937</c:v>
                  </c:pt>
                  <c:pt idx="4">
                    <c:v>4.6657795406380229</c:v>
                  </c:pt>
                  <c:pt idx="5">
                    <c:v>9.792096793783827</c:v>
                  </c:pt>
                  <c:pt idx="6">
                    <c:v>11.671649031396418</c:v>
                  </c:pt>
                  <c:pt idx="7">
                    <c:v>12.310874403508983</c:v>
                  </c:pt>
                  <c:pt idx="8">
                    <c:v>10.868771860698576</c:v>
                  </c:pt>
                  <c:pt idx="9">
                    <c:v>0.31162501952050814</c:v>
                  </c:pt>
                  <c:pt idx="10">
                    <c:v>0.33579065222967475</c:v>
                  </c:pt>
                  <c:pt idx="11">
                    <c:v>9.4000925595395941</c:v>
                  </c:pt>
                </c:numCache>
              </c:numRef>
            </c:plus>
            <c:minus>
              <c:numRef>
                <c:f>'Bio graphs'!$P$14:$P$25</c:f>
                <c:numCache>
                  <c:formatCode>General</c:formatCode>
                  <c:ptCount val="12"/>
                  <c:pt idx="0">
                    <c:v>11.03322616499644</c:v>
                  </c:pt>
                  <c:pt idx="1">
                    <c:v>10.146539198441173</c:v>
                  </c:pt>
                  <c:pt idx="2">
                    <c:v>12.851401680915041</c:v>
                  </c:pt>
                  <c:pt idx="3">
                    <c:v>3.5904938365348937</c:v>
                  </c:pt>
                  <c:pt idx="4">
                    <c:v>4.6657795406380229</c:v>
                  </c:pt>
                  <c:pt idx="5">
                    <c:v>9.792096793783827</c:v>
                  </c:pt>
                  <c:pt idx="6">
                    <c:v>11.671649031396418</c:v>
                  </c:pt>
                  <c:pt idx="7">
                    <c:v>12.310874403508983</c:v>
                  </c:pt>
                  <c:pt idx="8">
                    <c:v>10.868771860698576</c:v>
                  </c:pt>
                  <c:pt idx="9">
                    <c:v>0.31162501952050814</c:v>
                  </c:pt>
                  <c:pt idx="10">
                    <c:v>0.33579065222967475</c:v>
                  </c:pt>
                  <c:pt idx="11">
                    <c:v>9.4000925595395941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graphs'!$I$14:$I$25</c:f>
              <c:numCache>
                <c:formatCode>General</c:formatCode>
                <c:ptCount val="12"/>
                <c:pt idx="0">
                  <c:v>77.333846140025088</c:v>
                </c:pt>
                <c:pt idx="1">
                  <c:v>6.6230460235562072</c:v>
                </c:pt>
                <c:pt idx="2">
                  <c:v>13.434642148536177</c:v>
                </c:pt>
                <c:pt idx="3">
                  <c:v>-1.5343400311052933</c:v>
                </c:pt>
                <c:pt idx="4">
                  <c:v>-5.6269907357878877</c:v>
                </c:pt>
                <c:pt idx="5">
                  <c:v>-0.30479813976986891</c:v>
                </c:pt>
                <c:pt idx="6">
                  <c:v>2.2456109021741812</c:v>
                </c:pt>
                <c:pt idx="7">
                  <c:v>2.8387476178880062</c:v>
                </c:pt>
                <c:pt idx="8">
                  <c:v>12.782666968161504</c:v>
                </c:pt>
                <c:pt idx="9">
                  <c:v>-2.2047747410648086</c:v>
                </c:pt>
                <c:pt idx="10">
                  <c:v>2.4540237606300002</c:v>
                </c:pt>
                <c:pt idx="11">
                  <c:v>2.6655007149130308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434-4194-BC95-D1EC25D2C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436543"/>
        <c:axId val="507188943"/>
      </c:scatterChart>
      <c:scatterChart>
        <c:scatterStyle val="lineMarker"/>
        <c:varyColors val="0"/>
        <c:ser>
          <c:idx val="2"/>
          <c:order val="2"/>
          <c:tx>
            <c:strRef>
              <c:f>'Bio graphs'!$E$1</c:f>
              <c:strCache>
                <c:ptCount val="1"/>
                <c:pt idx="0">
                  <c:v>Ni (μg/L)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graphs'!$L$14:$L$25</c:f>
                <c:numCache>
                  <c:formatCode>General</c:formatCode>
                  <c:ptCount val="12"/>
                  <c:pt idx="0">
                    <c:v>85.717183459805725</c:v>
                  </c:pt>
                  <c:pt idx="1">
                    <c:v>411.94347138350759</c:v>
                  </c:pt>
                  <c:pt idx="2">
                    <c:v>106.40280377688119</c:v>
                  </c:pt>
                  <c:pt idx="3">
                    <c:v>278.28817313440453</c:v>
                  </c:pt>
                  <c:pt idx="4">
                    <c:v>1.1670723685132938</c:v>
                  </c:pt>
                  <c:pt idx="5">
                    <c:v>31.224705441641824</c:v>
                  </c:pt>
                  <c:pt idx="6">
                    <c:v>52.038558247456962</c:v>
                  </c:pt>
                  <c:pt idx="7">
                    <c:v>84.08802107841359</c:v>
                  </c:pt>
                  <c:pt idx="8">
                    <c:v>91.125628086709327</c:v>
                  </c:pt>
                  <c:pt idx="9">
                    <c:v>147.64949282529895</c:v>
                  </c:pt>
                  <c:pt idx="10">
                    <c:v>62.911900053031282</c:v>
                  </c:pt>
                  <c:pt idx="11">
                    <c:v>115.63090533121084</c:v>
                  </c:pt>
                </c:numCache>
              </c:numRef>
            </c:plus>
            <c:minus>
              <c:numRef>
                <c:f>'Bio graphs'!$L$14:$L$25</c:f>
                <c:numCache>
                  <c:formatCode>General</c:formatCode>
                  <c:ptCount val="12"/>
                  <c:pt idx="0">
                    <c:v>85.717183459805725</c:v>
                  </c:pt>
                  <c:pt idx="1">
                    <c:v>411.94347138350759</c:v>
                  </c:pt>
                  <c:pt idx="2">
                    <c:v>106.40280377688119</c:v>
                  </c:pt>
                  <c:pt idx="3">
                    <c:v>278.28817313440453</c:v>
                  </c:pt>
                  <c:pt idx="4">
                    <c:v>1.1670723685132938</c:v>
                  </c:pt>
                  <c:pt idx="5">
                    <c:v>31.224705441641824</c:v>
                  </c:pt>
                  <c:pt idx="6">
                    <c:v>52.038558247456962</c:v>
                  </c:pt>
                  <c:pt idx="7">
                    <c:v>84.08802107841359</c:v>
                  </c:pt>
                  <c:pt idx="8">
                    <c:v>91.125628086709327</c:v>
                  </c:pt>
                  <c:pt idx="9">
                    <c:v>147.64949282529895</c:v>
                  </c:pt>
                  <c:pt idx="10">
                    <c:v>62.911900053031282</c:v>
                  </c:pt>
                  <c:pt idx="11">
                    <c:v>115.63090533121084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graphs'!$E$14:$E$25</c:f>
              <c:numCache>
                <c:formatCode>General</c:formatCode>
                <c:ptCount val="12"/>
                <c:pt idx="0">
                  <c:v>14634.561337430738</c:v>
                </c:pt>
                <c:pt idx="1">
                  <c:v>2137.5685791737142</c:v>
                </c:pt>
                <c:pt idx="2">
                  <c:v>1391.5066204552259</c:v>
                </c:pt>
                <c:pt idx="3">
                  <c:v>1057.8859489018096</c:v>
                </c:pt>
                <c:pt idx="4">
                  <c:v>1186.5523844635577</c:v>
                </c:pt>
                <c:pt idx="5">
                  <c:v>1156.8490201561563</c:v>
                </c:pt>
                <c:pt idx="6">
                  <c:v>1122.7092653726045</c:v>
                </c:pt>
                <c:pt idx="7">
                  <c:v>1090.2876546667014</c:v>
                </c:pt>
                <c:pt idx="8">
                  <c:v>1054.102362949749</c:v>
                </c:pt>
                <c:pt idx="9">
                  <c:v>1333.5556311292085</c:v>
                </c:pt>
                <c:pt idx="10">
                  <c:v>1023.4677426538581</c:v>
                </c:pt>
                <c:pt idx="11">
                  <c:v>983.32725526587433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434-4194-BC95-D1EC25D2C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780671"/>
        <c:axId val="769788575"/>
      </c:scatterChart>
      <c:valAx>
        <c:axId val="503436543"/>
        <c:scaling>
          <c:orientation val="minMax"/>
          <c:max val="3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38651492902594226"/>
              <c:y val="0.916954215494949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188943"/>
        <c:crosses val="autoZero"/>
        <c:crossBetween val="midCat"/>
      </c:valAx>
      <c:valAx>
        <c:axId val="50718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Trace elements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1.7131669114047968E-2"/>
              <c:y val="0.2898822295795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36543"/>
        <c:crosses val="autoZero"/>
        <c:crossBetween val="midCat"/>
      </c:valAx>
      <c:valAx>
        <c:axId val="769788575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Nickel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0671"/>
        <c:crosses val="max"/>
        <c:crossBetween val="midCat"/>
      </c:valAx>
      <c:valAx>
        <c:axId val="7697806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9788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AC-Ni 5%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46111747044836"/>
          <c:y val="0.15244554048499795"/>
          <c:w val="0.72692524117304724"/>
          <c:h val="0.66505011472826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'Bio graphs'!$C$1</c:f>
              <c:strCache>
                <c:ptCount val="1"/>
                <c:pt idx="0">
                  <c:v>Fe (μg/L)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graphs'!$J$14:$J$25</c:f>
                <c:numCache>
                  <c:formatCode>General</c:formatCode>
                  <c:ptCount val="12"/>
                  <c:pt idx="0">
                    <c:v>22.196993264765833</c:v>
                  </c:pt>
                  <c:pt idx="1">
                    <c:v>23.979611570948983</c:v>
                  </c:pt>
                  <c:pt idx="2">
                    <c:v>0.18691305063177988</c:v>
                  </c:pt>
                  <c:pt idx="3">
                    <c:v>110.91162529562999</c:v>
                  </c:pt>
                  <c:pt idx="4">
                    <c:v>182.52722699723591</c:v>
                  </c:pt>
                  <c:pt idx="5">
                    <c:v>92.516695290523487</c:v>
                  </c:pt>
                  <c:pt idx="6">
                    <c:v>42.409189350784224</c:v>
                  </c:pt>
                  <c:pt idx="7">
                    <c:v>17.232739558269135</c:v>
                  </c:pt>
                  <c:pt idx="8">
                    <c:v>24.761822918510394</c:v>
                  </c:pt>
                  <c:pt idx="9">
                    <c:v>24.119883234592798</c:v>
                  </c:pt>
                  <c:pt idx="10">
                    <c:v>26.776790659166224</c:v>
                  </c:pt>
                  <c:pt idx="11">
                    <c:v>60.103793174580829</c:v>
                  </c:pt>
                </c:numCache>
              </c:numRef>
            </c:plus>
            <c:minus>
              <c:numRef>
                <c:f>'Bio graphs'!$J$14:$J$25</c:f>
                <c:numCache>
                  <c:formatCode>General</c:formatCode>
                  <c:ptCount val="12"/>
                  <c:pt idx="0">
                    <c:v>22.196993264765833</c:v>
                  </c:pt>
                  <c:pt idx="1">
                    <c:v>23.979611570948983</c:v>
                  </c:pt>
                  <c:pt idx="2">
                    <c:v>0.18691305063177988</c:v>
                  </c:pt>
                  <c:pt idx="3">
                    <c:v>110.91162529562999</c:v>
                  </c:pt>
                  <c:pt idx="4">
                    <c:v>182.52722699723591</c:v>
                  </c:pt>
                  <c:pt idx="5">
                    <c:v>92.516695290523487</c:v>
                  </c:pt>
                  <c:pt idx="6">
                    <c:v>42.409189350784224</c:v>
                  </c:pt>
                  <c:pt idx="7">
                    <c:v>17.232739558269135</c:v>
                  </c:pt>
                  <c:pt idx="8">
                    <c:v>24.761822918510394</c:v>
                  </c:pt>
                  <c:pt idx="9">
                    <c:v>24.119883234592798</c:v>
                  </c:pt>
                  <c:pt idx="10">
                    <c:v>26.776790659166224</c:v>
                  </c:pt>
                  <c:pt idx="11">
                    <c:v>60.103793174580829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graphs'!$C$14:$C$25</c:f>
              <c:numCache>
                <c:formatCode>General</c:formatCode>
                <c:ptCount val="12"/>
                <c:pt idx="0">
                  <c:v>717.31721507696807</c:v>
                </c:pt>
                <c:pt idx="1">
                  <c:v>78.643724381265798</c:v>
                </c:pt>
                <c:pt idx="2">
                  <c:v>104.86427672053439</c:v>
                </c:pt>
                <c:pt idx="3">
                  <c:v>212.20414878495262</c:v>
                </c:pt>
                <c:pt idx="4">
                  <c:v>337.26769004138941</c:v>
                </c:pt>
                <c:pt idx="5">
                  <c:v>292.98497827462126</c:v>
                </c:pt>
                <c:pt idx="6">
                  <c:v>390.36407168997493</c:v>
                </c:pt>
                <c:pt idx="7">
                  <c:v>435.46292341885373</c:v>
                </c:pt>
                <c:pt idx="8">
                  <c:v>450.61377379011304</c:v>
                </c:pt>
                <c:pt idx="9">
                  <c:v>633.68703471230504</c:v>
                </c:pt>
                <c:pt idx="10">
                  <c:v>547.05995150924036</c:v>
                </c:pt>
                <c:pt idx="11">
                  <c:v>474.64161156135754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E5-46A8-82C7-2D2C74CE68B9}"/>
            </c:ext>
          </c:extLst>
        </c:ser>
        <c:ser>
          <c:idx val="1"/>
          <c:order val="1"/>
          <c:tx>
            <c:strRef>
              <c:f>'Bio graphs'!$D$1</c:f>
              <c:strCache>
                <c:ptCount val="1"/>
                <c:pt idx="0">
                  <c:v>Cu (μg/L)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graphs'!$K$14:$K$25</c:f>
                <c:numCache>
                  <c:formatCode>General</c:formatCode>
                  <c:ptCount val="12"/>
                  <c:pt idx="0">
                    <c:v>6.4093898084994443</c:v>
                  </c:pt>
                  <c:pt idx="1">
                    <c:v>1.2226751594972947</c:v>
                  </c:pt>
                  <c:pt idx="2">
                    <c:v>0.75497463037423684</c:v>
                  </c:pt>
                  <c:pt idx="3">
                    <c:v>3.9144484508160882</c:v>
                  </c:pt>
                  <c:pt idx="4">
                    <c:v>2.078103186997772</c:v>
                  </c:pt>
                  <c:pt idx="5">
                    <c:v>2.2840794532546012</c:v>
                  </c:pt>
                  <c:pt idx="6">
                    <c:v>1.7978673759798729</c:v>
                  </c:pt>
                  <c:pt idx="7">
                    <c:v>0.11798667863865021</c:v>
                  </c:pt>
                  <c:pt idx="8">
                    <c:v>1.7038191984217643</c:v>
                  </c:pt>
                  <c:pt idx="9">
                    <c:v>0.44895126418490167</c:v>
                  </c:pt>
                  <c:pt idx="10">
                    <c:v>1.2548483458877526</c:v>
                  </c:pt>
                  <c:pt idx="11">
                    <c:v>0.49057111461869374</c:v>
                  </c:pt>
                </c:numCache>
              </c:numRef>
            </c:plus>
            <c:minus>
              <c:numRef>
                <c:f>'Bio graphs'!$K$14:$K$25</c:f>
                <c:numCache>
                  <c:formatCode>General</c:formatCode>
                  <c:ptCount val="12"/>
                  <c:pt idx="0">
                    <c:v>6.4093898084994443</c:v>
                  </c:pt>
                  <c:pt idx="1">
                    <c:v>1.2226751594972947</c:v>
                  </c:pt>
                  <c:pt idx="2">
                    <c:v>0.75497463037423684</c:v>
                  </c:pt>
                  <c:pt idx="3">
                    <c:v>3.9144484508160882</c:v>
                  </c:pt>
                  <c:pt idx="4">
                    <c:v>2.078103186997772</c:v>
                  </c:pt>
                  <c:pt idx="5">
                    <c:v>2.2840794532546012</c:v>
                  </c:pt>
                  <c:pt idx="6">
                    <c:v>1.7978673759798729</c:v>
                  </c:pt>
                  <c:pt idx="7">
                    <c:v>0.11798667863865021</c:v>
                  </c:pt>
                  <c:pt idx="8">
                    <c:v>1.7038191984217643</c:v>
                  </c:pt>
                  <c:pt idx="9">
                    <c:v>0.44895126418490167</c:v>
                  </c:pt>
                  <c:pt idx="10">
                    <c:v>1.2548483458877526</c:v>
                  </c:pt>
                  <c:pt idx="11">
                    <c:v>0.49057111461869374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graphs'!$D$14:$D$25</c:f>
              <c:numCache>
                <c:formatCode>General</c:formatCode>
                <c:ptCount val="12"/>
                <c:pt idx="0">
                  <c:v>-65.995036699444299</c:v>
                </c:pt>
                <c:pt idx="1">
                  <c:v>-12.70448404835852</c:v>
                </c:pt>
                <c:pt idx="2">
                  <c:v>-7.5348102702326907</c:v>
                </c:pt>
                <c:pt idx="3">
                  <c:v>-7.5780727388132076</c:v>
                </c:pt>
                <c:pt idx="4">
                  <c:v>-9.0058493075973249</c:v>
                </c:pt>
                <c:pt idx="5">
                  <c:v>-8.7337726821407866</c:v>
                </c:pt>
                <c:pt idx="6">
                  <c:v>-6.6159809052050012</c:v>
                </c:pt>
                <c:pt idx="7">
                  <c:v>-7.3728804735246447</c:v>
                </c:pt>
                <c:pt idx="8">
                  <c:v>-7.6911460187098086</c:v>
                </c:pt>
                <c:pt idx="9">
                  <c:v>-8.990384646001683</c:v>
                </c:pt>
                <c:pt idx="10">
                  <c:v>-5.6844063624190753</c:v>
                </c:pt>
                <c:pt idx="11">
                  <c:v>-5.5324410713461107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E5-46A8-82C7-2D2C74CE68B9}"/>
            </c:ext>
          </c:extLst>
        </c:ser>
        <c:ser>
          <c:idx val="3"/>
          <c:order val="3"/>
          <c:tx>
            <c:strRef>
              <c:f>'Bio graphs'!$F$1</c:f>
              <c:strCache>
                <c:ptCount val="1"/>
                <c:pt idx="0">
                  <c:v>Mn (μg/L)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graphs'!$M$14:$M$25</c:f>
                <c:numCache>
                  <c:formatCode>General</c:formatCode>
                  <c:ptCount val="12"/>
                  <c:pt idx="0">
                    <c:v>0.74748880492911396</c:v>
                  </c:pt>
                  <c:pt idx="1">
                    <c:v>3.1260558166703505</c:v>
                  </c:pt>
                  <c:pt idx="2">
                    <c:v>0.15849933663185037</c:v>
                  </c:pt>
                  <c:pt idx="3">
                    <c:v>5.5942340468373883</c:v>
                  </c:pt>
                  <c:pt idx="4">
                    <c:v>0.80404564874941453</c:v>
                  </c:pt>
                  <c:pt idx="5">
                    <c:v>0.14163142529001579</c:v>
                  </c:pt>
                  <c:pt idx="6">
                    <c:v>0.9721119396152178</c:v>
                  </c:pt>
                  <c:pt idx="7">
                    <c:v>8.6541980935900877</c:v>
                  </c:pt>
                  <c:pt idx="8">
                    <c:v>0.71904859203017502</c:v>
                  </c:pt>
                  <c:pt idx="9">
                    <c:v>1.0758352506273998</c:v>
                  </c:pt>
                  <c:pt idx="10">
                    <c:v>1.0563073821290483</c:v>
                  </c:pt>
                  <c:pt idx="11">
                    <c:v>2.1636697828746496</c:v>
                  </c:pt>
                </c:numCache>
              </c:numRef>
            </c:plus>
            <c:minus>
              <c:numRef>
                <c:f>'Bio graphs'!$M$14:$M$25</c:f>
                <c:numCache>
                  <c:formatCode>General</c:formatCode>
                  <c:ptCount val="12"/>
                  <c:pt idx="0">
                    <c:v>0.74748880492911396</c:v>
                  </c:pt>
                  <c:pt idx="1">
                    <c:v>3.1260558166703505</c:v>
                  </c:pt>
                  <c:pt idx="2">
                    <c:v>0.15849933663185037</c:v>
                  </c:pt>
                  <c:pt idx="3">
                    <c:v>5.5942340468373883</c:v>
                  </c:pt>
                  <c:pt idx="4">
                    <c:v>0.80404564874941453</c:v>
                  </c:pt>
                  <c:pt idx="5">
                    <c:v>0.14163142529001579</c:v>
                  </c:pt>
                  <c:pt idx="6">
                    <c:v>0.9721119396152178</c:v>
                  </c:pt>
                  <c:pt idx="7">
                    <c:v>8.6541980935900877</c:v>
                  </c:pt>
                  <c:pt idx="8">
                    <c:v>0.71904859203017502</c:v>
                  </c:pt>
                  <c:pt idx="9">
                    <c:v>1.0758352506273998</c:v>
                  </c:pt>
                  <c:pt idx="10">
                    <c:v>1.0563073821290483</c:v>
                  </c:pt>
                  <c:pt idx="11">
                    <c:v>2.1636697828746496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graphs'!$F$14:$F$25</c:f>
              <c:numCache>
                <c:formatCode>General</c:formatCode>
                <c:ptCount val="12"/>
                <c:pt idx="0">
                  <c:v>31.3379583670384</c:v>
                </c:pt>
                <c:pt idx="1">
                  <c:v>17.022300281787277</c:v>
                </c:pt>
                <c:pt idx="2">
                  <c:v>18.183514734898569</c:v>
                </c:pt>
                <c:pt idx="3">
                  <c:v>16.526379805205625</c:v>
                </c:pt>
                <c:pt idx="4">
                  <c:v>28.576573002377</c:v>
                </c:pt>
                <c:pt idx="5">
                  <c:v>31.907754690786319</c:v>
                </c:pt>
                <c:pt idx="6">
                  <c:v>33.344380896018173</c:v>
                </c:pt>
                <c:pt idx="7">
                  <c:v>44.6761876180001</c:v>
                </c:pt>
                <c:pt idx="8">
                  <c:v>39.492754280815156</c:v>
                </c:pt>
                <c:pt idx="9">
                  <c:v>41.006048517197002</c:v>
                </c:pt>
                <c:pt idx="10">
                  <c:v>38.028359627187626</c:v>
                </c:pt>
                <c:pt idx="11">
                  <c:v>34.667899070868785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E5-46A8-82C7-2D2C74CE68B9}"/>
            </c:ext>
          </c:extLst>
        </c:ser>
        <c:ser>
          <c:idx val="4"/>
          <c:order val="4"/>
          <c:tx>
            <c:strRef>
              <c:f>'Bio graphs'!$G$1</c:f>
              <c:strCache>
                <c:ptCount val="1"/>
                <c:pt idx="0">
                  <c:v>Zn (μg/L)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graphs'!$N$14:$N$25</c:f>
                <c:numCache>
                  <c:formatCode>General</c:formatCode>
                  <c:ptCount val="12"/>
                  <c:pt idx="0">
                    <c:v>2.8464599554927803</c:v>
                  </c:pt>
                  <c:pt idx="1">
                    <c:v>4.0556464342116598</c:v>
                  </c:pt>
                  <c:pt idx="2">
                    <c:v>23.392395711566095</c:v>
                  </c:pt>
                  <c:pt idx="3">
                    <c:v>34.274190338786099</c:v>
                  </c:pt>
                  <c:pt idx="4">
                    <c:v>1.0876239867110413</c:v>
                  </c:pt>
                  <c:pt idx="5">
                    <c:v>7.1252163692330486</c:v>
                  </c:pt>
                  <c:pt idx="6">
                    <c:v>1.0746471815192855</c:v>
                  </c:pt>
                  <c:pt idx="7">
                    <c:v>1.1409152570082486</c:v>
                  </c:pt>
                  <c:pt idx="8">
                    <c:v>0.10913242185189939</c:v>
                  </c:pt>
                  <c:pt idx="9">
                    <c:v>14.830289302467966</c:v>
                  </c:pt>
                  <c:pt idx="10">
                    <c:v>12.976036420206833</c:v>
                  </c:pt>
                  <c:pt idx="11">
                    <c:v>35.25999508924891</c:v>
                  </c:pt>
                </c:numCache>
              </c:numRef>
            </c:plus>
            <c:minus>
              <c:numRef>
                <c:f>'Bio graphs'!$N$14:$N$25</c:f>
                <c:numCache>
                  <c:formatCode>General</c:formatCode>
                  <c:ptCount val="12"/>
                  <c:pt idx="0">
                    <c:v>2.8464599554927803</c:v>
                  </c:pt>
                  <c:pt idx="1">
                    <c:v>4.0556464342116598</c:v>
                  </c:pt>
                  <c:pt idx="2">
                    <c:v>23.392395711566095</c:v>
                  </c:pt>
                  <c:pt idx="3">
                    <c:v>34.274190338786099</c:v>
                  </c:pt>
                  <c:pt idx="4">
                    <c:v>1.0876239867110413</c:v>
                  </c:pt>
                  <c:pt idx="5">
                    <c:v>7.1252163692330486</c:v>
                  </c:pt>
                  <c:pt idx="6">
                    <c:v>1.0746471815192855</c:v>
                  </c:pt>
                  <c:pt idx="7">
                    <c:v>1.1409152570082486</c:v>
                  </c:pt>
                  <c:pt idx="8">
                    <c:v>0.10913242185189939</c:v>
                  </c:pt>
                  <c:pt idx="9">
                    <c:v>14.830289302467966</c:v>
                  </c:pt>
                  <c:pt idx="10">
                    <c:v>12.976036420206833</c:v>
                  </c:pt>
                  <c:pt idx="11">
                    <c:v>35.25999508924891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graphs'!$G$14:$G$25</c:f>
              <c:numCache>
                <c:formatCode>General</c:formatCode>
                <c:ptCount val="12"/>
                <c:pt idx="0">
                  <c:v>91.007645396666305</c:v>
                </c:pt>
                <c:pt idx="1">
                  <c:v>56.584528606031895</c:v>
                </c:pt>
                <c:pt idx="2">
                  <c:v>107.25747444846129</c:v>
                </c:pt>
                <c:pt idx="3">
                  <c:v>47.515793933112903</c:v>
                </c:pt>
                <c:pt idx="4">
                  <c:v>2.2580640901354125</c:v>
                </c:pt>
                <c:pt idx="5">
                  <c:v>5.1726548421610703</c:v>
                </c:pt>
                <c:pt idx="6">
                  <c:v>4.3873763537636332</c:v>
                </c:pt>
                <c:pt idx="7">
                  <c:v>5.2384529645928399</c:v>
                </c:pt>
                <c:pt idx="8">
                  <c:v>5.9072804093931328</c:v>
                </c:pt>
                <c:pt idx="9">
                  <c:v>118.7715724461861</c:v>
                </c:pt>
                <c:pt idx="10">
                  <c:v>44.826752343980544</c:v>
                </c:pt>
                <c:pt idx="11">
                  <c:v>68.445934241918522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E5-46A8-82C7-2D2C74CE68B9}"/>
            </c:ext>
          </c:extLst>
        </c:ser>
        <c:ser>
          <c:idx val="5"/>
          <c:order val="5"/>
          <c:tx>
            <c:strRef>
              <c:f>'Bio graphs'!$H$1</c:f>
              <c:strCache>
                <c:ptCount val="1"/>
                <c:pt idx="0">
                  <c:v>Co (μg/L)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graphs'!$O$14:$O$25</c:f>
                <c:numCache>
                  <c:formatCode>General</c:formatCode>
                  <c:ptCount val="12"/>
                  <c:pt idx="0">
                    <c:v>1.4002543258918161</c:v>
                  </c:pt>
                  <c:pt idx="1">
                    <c:v>0.74148048225728602</c:v>
                  </c:pt>
                  <c:pt idx="2">
                    <c:v>1.9073893040373229</c:v>
                  </c:pt>
                  <c:pt idx="3">
                    <c:v>4.2593352292361102</c:v>
                  </c:pt>
                  <c:pt idx="4">
                    <c:v>2.8007595190525114</c:v>
                  </c:pt>
                  <c:pt idx="5">
                    <c:v>2.1519644699287332</c:v>
                  </c:pt>
                  <c:pt idx="6">
                    <c:v>3.0324580359543183</c:v>
                  </c:pt>
                  <c:pt idx="7">
                    <c:v>1.3233437215175139</c:v>
                  </c:pt>
                  <c:pt idx="8">
                    <c:v>0.93304372648116329</c:v>
                  </c:pt>
                  <c:pt idx="9">
                    <c:v>2.1209277740676664</c:v>
                  </c:pt>
                  <c:pt idx="10">
                    <c:v>1.7751785109903866</c:v>
                  </c:pt>
                  <c:pt idx="11">
                    <c:v>0.49405755414034175</c:v>
                  </c:pt>
                </c:numCache>
              </c:numRef>
            </c:plus>
            <c:minus>
              <c:numRef>
                <c:f>'Bio graphs'!$O$14:$O$25</c:f>
                <c:numCache>
                  <c:formatCode>General</c:formatCode>
                  <c:ptCount val="12"/>
                  <c:pt idx="0">
                    <c:v>1.4002543258918161</c:v>
                  </c:pt>
                  <c:pt idx="1">
                    <c:v>0.74148048225728602</c:v>
                  </c:pt>
                  <c:pt idx="2">
                    <c:v>1.9073893040373229</c:v>
                  </c:pt>
                  <c:pt idx="3">
                    <c:v>4.2593352292361102</c:v>
                  </c:pt>
                  <c:pt idx="4">
                    <c:v>2.8007595190525114</c:v>
                  </c:pt>
                  <c:pt idx="5">
                    <c:v>2.1519644699287332</c:v>
                  </c:pt>
                  <c:pt idx="6">
                    <c:v>3.0324580359543183</c:v>
                  </c:pt>
                  <c:pt idx="7">
                    <c:v>1.3233437215175139</c:v>
                  </c:pt>
                  <c:pt idx="8">
                    <c:v>0.93304372648116329</c:v>
                  </c:pt>
                  <c:pt idx="9">
                    <c:v>2.1209277740676664</c:v>
                  </c:pt>
                  <c:pt idx="10">
                    <c:v>1.7751785109903866</c:v>
                  </c:pt>
                  <c:pt idx="11">
                    <c:v>0.49405755414034175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graphs'!$H$14:$H$25</c:f>
              <c:numCache>
                <c:formatCode>General</c:formatCode>
                <c:ptCount val="12"/>
                <c:pt idx="0">
                  <c:v>40.571919052052905</c:v>
                </c:pt>
                <c:pt idx="1">
                  <c:v>21.762657433614002</c:v>
                </c:pt>
                <c:pt idx="2">
                  <c:v>16.048494941943321</c:v>
                </c:pt>
                <c:pt idx="3">
                  <c:v>8.9623114562949269</c:v>
                </c:pt>
                <c:pt idx="4">
                  <c:v>7.476120596156056</c:v>
                </c:pt>
                <c:pt idx="5">
                  <c:v>7.595970443113643</c:v>
                </c:pt>
                <c:pt idx="6">
                  <c:v>5.4406639018134255</c:v>
                </c:pt>
                <c:pt idx="7">
                  <c:v>6.5828462642784249</c:v>
                </c:pt>
                <c:pt idx="8">
                  <c:v>7.0780552974306854</c:v>
                </c:pt>
                <c:pt idx="9">
                  <c:v>9.1358523117390575</c:v>
                </c:pt>
                <c:pt idx="10">
                  <c:v>8.3168614319167009</c:v>
                </c:pt>
                <c:pt idx="11">
                  <c:v>8.5078337219847331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E5-46A8-82C7-2D2C74CE68B9}"/>
            </c:ext>
          </c:extLst>
        </c:ser>
        <c:ser>
          <c:idx val="6"/>
          <c:order val="6"/>
          <c:tx>
            <c:strRef>
              <c:f>'Bio graphs'!$I$1</c:f>
              <c:strCache>
                <c:ptCount val="1"/>
                <c:pt idx="0">
                  <c:v>Mo (μg/L)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graphs'!$P$14:$P$25</c:f>
                <c:numCache>
                  <c:formatCode>General</c:formatCode>
                  <c:ptCount val="12"/>
                  <c:pt idx="0">
                    <c:v>11.03322616499644</c:v>
                  </c:pt>
                  <c:pt idx="1">
                    <c:v>10.146539198441173</c:v>
                  </c:pt>
                  <c:pt idx="2">
                    <c:v>12.851401680915041</c:v>
                  </c:pt>
                  <c:pt idx="3">
                    <c:v>3.5904938365348937</c:v>
                  </c:pt>
                  <c:pt idx="4">
                    <c:v>4.6657795406380229</c:v>
                  </c:pt>
                  <c:pt idx="5">
                    <c:v>9.792096793783827</c:v>
                  </c:pt>
                  <c:pt idx="6">
                    <c:v>11.671649031396418</c:v>
                  </c:pt>
                  <c:pt idx="7">
                    <c:v>12.310874403508983</c:v>
                  </c:pt>
                  <c:pt idx="8">
                    <c:v>10.868771860698576</c:v>
                  </c:pt>
                  <c:pt idx="9">
                    <c:v>0.31162501952050814</c:v>
                  </c:pt>
                  <c:pt idx="10">
                    <c:v>0.33579065222967475</c:v>
                  </c:pt>
                  <c:pt idx="11">
                    <c:v>9.4000925595395941</c:v>
                  </c:pt>
                </c:numCache>
              </c:numRef>
            </c:plus>
            <c:minus>
              <c:numRef>
                <c:f>'Bio graphs'!$P$14:$P$25</c:f>
                <c:numCache>
                  <c:formatCode>General</c:formatCode>
                  <c:ptCount val="12"/>
                  <c:pt idx="0">
                    <c:v>11.03322616499644</c:v>
                  </c:pt>
                  <c:pt idx="1">
                    <c:v>10.146539198441173</c:v>
                  </c:pt>
                  <c:pt idx="2">
                    <c:v>12.851401680915041</c:v>
                  </c:pt>
                  <c:pt idx="3">
                    <c:v>3.5904938365348937</c:v>
                  </c:pt>
                  <c:pt idx="4">
                    <c:v>4.6657795406380229</c:v>
                  </c:pt>
                  <c:pt idx="5">
                    <c:v>9.792096793783827</c:v>
                  </c:pt>
                  <c:pt idx="6">
                    <c:v>11.671649031396418</c:v>
                  </c:pt>
                  <c:pt idx="7">
                    <c:v>12.310874403508983</c:v>
                  </c:pt>
                  <c:pt idx="8">
                    <c:v>10.868771860698576</c:v>
                  </c:pt>
                  <c:pt idx="9">
                    <c:v>0.31162501952050814</c:v>
                  </c:pt>
                  <c:pt idx="10">
                    <c:v>0.33579065222967475</c:v>
                  </c:pt>
                  <c:pt idx="11">
                    <c:v>9.4000925595395941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graphs'!$I$14:$I$25</c:f>
              <c:numCache>
                <c:formatCode>General</c:formatCode>
                <c:ptCount val="12"/>
                <c:pt idx="0">
                  <c:v>77.333846140025088</c:v>
                </c:pt>
                <c:pt idx="1">
                  <c:v>6.6230460235562072</c:v>
                </c:pt>
                <c:pt idx="2">
                  <c:v>13.434642148536177</c:v>
                </c:pt>
                <c:pt idx="3">
                  <c:v>-1.5343400311052933</c:v>
                </c:pt>
                <c:pt idx="4">
                  <c:v>-5.6269907357878877</c:v>
                </c:pt>
                <c:pt idx="5">
                  <c:v>-0.30479813976986891</c:v>
                </c:pt>
                <c:pt idx="6">
                  <c:v>2.2456109021741812</c:v>
                </c:pt>
                <c:pt idx="7">
                  <c:v>2.8387476178880062</c:v>
                </c:pt>
                <c:pt idx="8">
                  <c:v>12.782666968161504</c:v>
                </c:pt>
                <c:pt idx="9">
                  <c:v>-2.2047747410648086</c:v>
                </c:pt>
                <c:pt idx="10">
                  <c:v>2.4540237606300002</c:v>
                </c:pt>
                <c:pt idx="11">
                  <c:v>2.6655007149130308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1E5-46A8-82C7-2D2C74CE6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436543"/>
        <c:axId val="507188943"/>
      </c:scatterChart>
      <c:scatterChart>
        <c:scatterStyle val="lineMarker"/>
        <c:varyColors val="0"/>
        <c:ser>
          <c:idx val="2"/>
          <c:order val="2"/>
          <c:tx>
            <c:strRef>
              <c:f>'Bio graphs'!$E$1</c:f>
              <c:strCache>
                <c:ptCount val="1"/>
                <c:pt idx="0">
                  <c:v>Ni (μg/L)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graphs'!$L$14:$L$25</c:f>
                <c:numCache>
                  <c:formatCode>General</c:formatCode>
                  <c:ptCount val="12"/>
                  <c:pt idx="0">
                    <c:v>85.717183459805725</c:v>
                  </c:pt>
                  <c:pt idx="1">
                    <c:v>411.94347138350759</c:v>
                  </c:pt>
                  <c:pt idx="2">
                    <c:v>106.40280377688119</c:v>
                  </c:pt>
                  <c:pt idx="3">
                    <c:v>278.28817313440453</c:v>
                  </c:pt>
                  <c:pt idx="4">
                    <c:v>1.1670723685132938</c:v>
                  </c:pt>
                  <c:pt idx="5">
                    <c:v>31.224705441641824</c:v>
                  </c:pt>
                  <c:pt idx="6">
                    <c:v>52.038558247456962</c:v>
                  </c:pt>
                  <c:pt idx="7">
                    <c:v>84.08802107841359</c:v>
                  </c:pt>
                  <c:pt idx="8">
                    <c:v>91.125628086709327</c:v>
                  </c:pt>
                  <c:pt idx="9">
                    <c:v>147.64949282529895</c:v>
                  </c:pt>
                  <c:pt idx="10">
                    <c:v>62.911900053031282</c:v>
                  </c:pt>
                  <c:pt idx="11">
                    <c:v>115.63090533121084</c:v>
                  </c:pt>
                </c:numCache>
              </c:numRef>
            </c:plus>
            <c:minus>
              <c:numRef>
                <c:f>'Bio graphs'!$L$14:$L$25</c:f>
                <c:numCache>
                  <c:formatCode>General</c:formatCode>
                  <c:ptCount val="12"/>
                  <c:pt idx="0">
                    <c:v>85.717183459805725</c:v>
                  </c:pt>
                  <c:pt idx="1">
                    <c:v>411.94347138350759</c:v>
                  </c:pt>
                  <c:pt idx="2">
                    <c:v>106.40280377688119</c:v>
                  </c:pt>
                  <c:pt idx="3">
                    <c:v>278.28817313440453</c:v>
                  </c:pt>
                  <c:pt idx="4">
                    <c:v>1.1670723685132938</c:v>
                  </c:pt>
                  <c:pt idx="5">
                    <c:v>31.224705441641824</c:v>
                  </c:pt>
                  <c:pt idx="6">
                    <c:v>52.038558247456962</c:v>
                  </c:pt>
                  <c:pt idx="7">
                    <c:v>84.08802107841359</c:v>
                  </c:pt>
                  <c:pt idx="8">
                    <c:v>91.125628086709327</c:v>
                  </c:pt>
                  <c:pt idx="9">
                    <c:v>147.64949282529895</c:v>
                  </c:pt>
                  <c:pt idx="10">
                    <c:v>62.911900053031282</c:v>
                  </c:pt>
                  <c:pt idx="11">
                    <c:v>115.63090533121084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graphs'!$E$14:$E$25</c:f>
              <c:numCache>
                <c:formatCode>General</c:formatCode>
                <c:ptCount val="12"/>
                <c:pt idx="0">
                  <c:v>14634.561337430738</c:v>
                </c:pt>
                <c:pt idx="1">
                  <c:v>2137.5685791737142</c:v>
                </c:pt>
                <c:pt idx="2">
                  <c:v>1391.5066204552259</c:v>
                </c:pt>
                <c:pt idx="3">
                  <c:v>1057.8859489018096</c:v>
                </c:pt>
                <c:pt idx="4">
                  <c:v>1186.5523844635577</c:v>
                </c:pt>
                <c:pt idx="5">
                  <c:v>1156.8490201561563</c:v>
                </c:pt>
                <c:pt idx="6">
                  <c:v>1122.7092653726045</c:v>
                </c:pt>
                <c:pt idx="7">
                  <c:v>1090.2876546667014</c:v>
                </c:pt>
                <c:pt idx="8">
                  <c:v>1054.102362949749</c:v>
                </c:pt>
                <c:pt idx="9">
                  <c:v>1333.5556311292085</c:v>
                </c:pt>
                <c:pt idx="10">
                  <c:v>1023.4677426538581</c:v>
                </c:pt>
                <c:pt idx="11">
                  <c:v>983.32725526587433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1E5-46A8-82C7-2D2C74CE6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780671"/>
        <c:axId val="769788575"/>
      </c:scatterChart>
      <c:valAx>
        <c:axId val="503436543"/>
        <c:scaling>
          <c:orientation val="minMax"/>
          <c:max val="31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38651492902594226"/>
              <c:y val="0.916954215494949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188943"/>
        <c:crosses val="autoZero"/>
        <c:crossBetween val="midCat"/>
      </c:valAx>
      <c:valAx>
        <c:axId val="507188943"/>
        <c:scaling>
          <c:orientation val="minMax"/>
          <c:max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Trace elements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1.7131669114047968E-2"/>
              <c:y val="0.2898822295795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36543"/>
        <c:crosses val="autoZero"/>
        <c:crossBetween val="midCat"/>
      </c:valAx>
      <c:valAx>
        <c:axId val="769788575"/>
        <c:scaling>
          <c:orientation val="minMax"/>
          <c:max val="3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Nickel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0671"/>
        <c:crosses val="max"/>
        <c:crossBetween val="midCat"/>
      </c:valAx>
      <c:valAx>
        <c:axId val="7697806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9788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AC-Ni 0.01%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46111747044836"/>
          <c:y val="0.15244554048499795"/>
          <c:w val="0.72692524117304724"/>
          <c:h val="0.54585570453508359"/>
        </c:manualLayout>
      </c:layout>
      <c:scatterChart>
        <c:scatterStyle val="lineMarker"/>
        <c:varyColors val="0"/>
        <c:ser>
          <c:idx val="1"/>
          <c:order val="1"/>
          <c:tx>
            <c:strRef>
              <c:f>'Abio graphs'!$D$1</c:f>
              <c:strCache>
                <c:ptCount val="1"/>
                <c:pt idx="0">
                  <c:v>Cu (μg/L)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graphs'!$K$10:$K$13</c:f>
                <c:numCache>
                  <c:formatCode>General</c:formatCode>
                  <c:ptCount val="4"/>
                  <c:pt idx="0">
                    <c:v>0.39600625865002259</c:v>
                  </c:pt>
                  <c:pt idx="1">
                    <c:v>3.4105786927539139</c:v>
                  </c:pt>
                  <c:pt idx="2">
                    <c:v>0.19460949150144147</c:v>
                  </c:pt>
                  <c:pt idx="3">
                    <c:v>0.29388154243760284</c:v>
                  </c:pt>
                </c:numCache>
              </c:numRef>
            </c:plus>
            <c:minus>
              <c:numRef>
                <c:f>'Abio graphs'!$K$10:$K$13</c:f>
                <c:numCache>
                  <c:formatCode>General</c:formatCode>
                  <c:ptCount val="4"/>
                  <c:pt idx="0">
                    <c:v>0.39600625865002259</c:v>
                  </c:pt>
                  <c:pt idx="1">
                    <c:v>3.4105786927539139</c:v>
                  </c:pt>
                  <c:pt idx="2">
                    <c:v>0.19460949150144147</c:v>
                  </c:pt>
                  <c:pt idx="3">
                    <c:v>0.29388154243760284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graphs'!$D$10:$D$13</c:f>
              <c:numCache>
                <c:formatCode>General</c:formatCode>
                <c:ptCount val="4"/>
                <c:pt idx="0">
                  <c:v>37.31254525934488</c:v>
                </c:pt>
                <c:pt idx="1">
                  <c:v>18.993753988030562</c:v>
                </c:pt>
                <c:pt idx="2">
                  <c:v>3.7035505864139058</c:v>
                </c:pt>
                <c:pt idx="3">
                  <c:v>2.0204705903253593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46-456C-9EA3-42F074CAD856}"/>
            </c:ext>
          </c:extLst>
        </c:ser>
        <c:ser>
          <c:idx val="2"/>
          <c:order val="2"/>
          <c:tx>
            <c:strRef>
              <c:f>'Abio graphs'!$E$1</c:f>
              <c:strCache>
                <c:ptCount val="1"/>
                <c:pt idx="0">
                  <c:v>Ni (μg/L)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graphs'!$L$10:$L$13</c:f>
                <c:numCache>
                  <c:formatCode>General</c:formatCode>
                  <c:ptCount val="4"/>
                  <c:pt idx="0">
                    <c:v>2.6124798743253979</c:v>
                  </c:pt>
                  <c:pt idx="1">
                    <c:v>19.728191341920827</c:v>
                  </c:pt>
                  <c:pt idx="2">
                    <c:v>17.993866959144995</c:v>
                  </c:pt>
                  <c:pt idx="3">
                    <c:v>13.256716158880685</c:v>
                  </c:pt>
                </c:numCache>
              </c:numRef>
            </c:plus>
            <c:minus>
              <c:numRef>
                <c:f>'Abio graphs'!$L$10:$L$13</c:f>
                <c:numCache>
                  <c:formatCode>General</c:formatCode>
                  <c:ptCount val="4"/>
                  <c:pt idx="0">
                    <c:v>2.6124798743253979</c:v>
                  </c:pt>
                  <c:pt idx="1">
                    <c:v>19.728191341920827</c:v>
                  </c:pt>
                  <c:pt idx="2">
                    <c:v>17.993866959144995</c:v>
                  </c:pt>
                  <c:pt idx="3">
                    <c:v>13.256716158880685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graphs'!$E$10:$E$13</c:f>
              <c:numCache>
                <c:formatCode>General</c:formatCode>
                <c:ptCount val="4"/>
                <c:pt idx="0">
                  <c:v>87.0807761992439</c:v>
                </c:pt>
                <c:pt idx="1">
                  <c:v>135.12637441029125</c:v>
                </c:pt>
                <c:pt idx="2">
                  <c:v>127.08499389496046</c:v>
                </c:pt>
                <c:pt idx="3">
                  <c:v>118.95687218885929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46-456C-9EA3-42F074CAD856}"/>
            </c:ext>
          </c:extLst>
        </c:ser>
        <c:ser>
          <c:idx val="3"/>
          <c:order val="3"/>
          <c:tx>
            <c:strRef>
              <c:f>'Abio graphs'!$F$1</c:f>
              <c:strCache>
                <c:ptCount val="1"/>
                <c:pt idx="0">
                  <c:v>Mn (μg/L)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graphs'!$M$10:$M$13</c:f>
                <c:numCache>
                  <c:formatCode>General</c:formatCode>
                  <c:ptCount val="4"/>
                  <c:pt idx="0">
                    <c:v>1.5185161553151549</c:v>
                  </c:pt>
                  <c:pt idx="1">
                    <c:v>3.466334831575431</c:v>
                  </c:pt>
                  <c:pt idx="2">
                    <c:v>2.1376931082014932</c:v>
                  </c:pt>
                  <c:pt idx="3">
                    <c:v>1.3093354177476768</c:v>
                  </c:pt>
                </c:numCache>
              </c:numRef>
            </c:plus>
            <c:minus>
              <c:numRef>
                <c:f>'Abio graphs'!$M$10:$M$13</c:f>
                <c:numCache>
                  <c:formatCode>General</c:formatCode>
                  <c:ptCount val="4"/>
                  <c:pt idx="0">
                    <c:v>1.5185161553151549</c:v>
                  </c:pt>
                  <c:pt idx="1">
                    <c:v>3.466334831575431</c:v>
                  </c:pt>
                  <c:pt idx="2">
                    <c:v>2.1376931082014932</c:v>
                  </c:pt>
                  <c:pt idx="3">
                    <c:v>1.3093354177476768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graphs'!$F$10:$F$13</c:f>
              <c:numCache>
                <c:formatCode>General</c:formatCode>
                <c:ptCount val="4"/>
                <c:pt idx="0">
                  <c:v>44.720080744547431</c:v>
                </c:pt>
                <c:pt idx="1">
                  <c:v>42.378926897660484</c:v>
                </c:pt>
                <c:pt idx="2">
                  <c:v>41.438189094623844</c:v>
                </c:pt>
                <c:pt idx="3">
                  <c:v>42.777340421709525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46-456C-9EA3-42F074CAD856}"/>
            </c:ext>
          </c:extLst>
        </c:ser>
        <c:ser>
          <c:idx val="5"/>
          <c:order val="5"/>
          <c:tx>
            <c:strRef>
              <c:f>'Abio graphs'!$H$1</c:f>
              <c:strCache>
                <c:ptCount val="1"/>
                <c:pt idx="0">
                  <c:v>Co (μg/L)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graphs'!$O$10:$O$13</c:f>
                <c:numCache>
                  <c:formatCode>General</c:formatCode>
                  <c:ptCount val="4"/>
                  <c:pt idx="0">
                    <c:v>1.0060284329279021</c:v>
                  </c:pt>
                  <c:pt idx="1">
                    <c:v>1.5275571493052815</c:v>
                  </c:pt>
                  <c:pt idx="2">
                    <c:v>0.96178928498836491</c:v>
                  </c:pt>
                  <c:pt idx="3">
                    <c:v>1.0595953041592816</c:v>
                  </c:pt>
                </c:numCache>
              </c:numRef>
            </c:plus>
            <c:minus>
              <c:numRef>
                <c:f>'Abio graphs'!$O$10:$O$13</c:f>
                <c:numCache>
                  <c:formatCode>General</c:formatCode>
                  <c:ptCount val="4"/>
                  <c:pt idx="0">
                    <c:v>1.0060284329279021</c:v>
                  </c:pt>
                  <c:pt idx="1">
                    <c:v>1.5275571493052815</c:v>
                  </c:pt>
                  <c:pt idx="2">
                    <c:v>0.96178928498836491</c:v>
                  </c:pt>
                  <c:pt idx="3">
                    <c:v>1.0595953041592816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graphs'!$H$10:$H$13</c:f>
              <c:numCache>
                <c:formatCode>General</c:formatCode>
                <c:ptCount val="4"/>
                <c:pt idx="0">
                  <c:v>44.1527378384054</c:v>
                </c:pt>
                <c:pt idx="1">
                  <c:v>40.135869387592464</c:v>
                </c:pt>
                <c:pt idx="2">
                  <c:v>36.317944861719454</c:v>
                </c:pt>
                <c:pt idx="3">
                  <c:v>33.045282904910579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46-456C-9EA3-42F074CAD856}"/>
            </c:ext>
          </c:extLst>
        </c:ser>
        <c:ser>
          <c:idx val="6"/>
          <c:order val="6"/>
          <c:tx>
            <c:strRef>
              <c:f>'Abio graphs'!$I$1</c:f>
              <c:strCache>
                <c:ptCount val="1"/>
                <c:pt idx="0">
                  <c:v>Mo (μg/L)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graphs'!$P$10:$P$13</c:f>
                <c:numCache>
                  <c:formatCode>General</c:formatCode>
                  <c:ptCount val="4"/>
                  <c:pt idx="0">
                    <c:v>0.99925113056217718</c:v>
                  </c:pt>
                  <c:pt idx="1">
                    <c:v>9.8029301221476864E-2</c:v>
                  </c:pt>
                  <c:pt idx="2">
                    <c:v>1.1140096068074321</c:v>
                  </c:pt>
                  <c:pt idx="3">
                    <c:v>1.9039111640145854</c:v>
                  </c:pt>
                </c:numCache>
              </c:numRef>
            </c:plus>
            <c:minus>
              <c:numRef>
                <c:f>'Abio graphs'!$P$10:$P$13</c:f>
                <c:numCache>
                  <c:formatCode>General</c:formatCode>
                  <c:ptCount val="4"/>
                  <c:pt idx="0">
                    <c:v>0.99925113056217718</c:v>
                  </c:pt>
                  <c:pt idx="1">
                    <c:v>9.8029301221476864E-2</c:v>
                  </c:pt>
                  <c:pt idx="2">
                    <c:v>1.1140096068074321</c:v>
                  </c:pt>
                  <c:pt idx="3">
                    <c:v>1.9039111640145854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graphs'!$I$10:$I$13</c:f>
              <c:numCache>
                <c:formatCode>General</c:formatCode>
                <c:ptCount val="4"/>
                <c:pt idx="0">
                  <c:v>29.623630729670857</c:v>
                </c:pt>
                <c:pt idx="1">
                  <c:v>3.7682506442865229</c:v>
                </c:pt>
                <c:pt idx="2">
                  <c:v>4.9312209449321038</c:v>
                </c:pt>
                <c:pt idx="3">
                  <c:v>5.4049766499356853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546-456C-9EA3-42F074CAD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436543"/>
        <c:axId val="507188943"/>
      </c:scatterChart>
      <c:scatterChart>
        <c:scatterStyle val="lineMarker"/>
        <c:varyColors val="0"/>
        <c:ser>
          <c:idx val="0"/>
          <c:order val="0"/>
          <c:tx>
            <c:strRef>
              <c:f>'Abio graphs'!$C$1</c:f>
              <c:strCache>
                <c:ptCount val="1"/>
                <c:pt idx="0">
                  <c:v>Fe (μg/L)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graphs'!$J$10:$J$13</c:f>
                <c:numCache>
                  <c:formatCode>General</c:formatCode>
                  <c:ptCount val="4"/>
                  <c:pt idx="0">
                    <c:v>7.9223244033488349</c:v>
                  </c:pt>
                  <c:pt idx="1">
                    <c:v>172.22201017007058</c:v>
                  </c:pt>
                  <c:pt idx="2">
                    <c:v>18.787361700087352</c:v>
                  </c:pt>
                  <c:pt idx="3">
                    <c:v>21.934796960057611</c:v>
                  </c:pt>
                </c:numCache>
              </c:numRef>
            </c:plus>
            <c:minus>
              <c:numRef>
                <c:f>'Abio graphs'!$J$10:$J$13</c:f>
                <c:numCache>
                  <c:formatCode>General</c:formatCode>
                  <c:ptCount val="4"/>
                  <c:pt idx="0">
                    <c:v>7.9223244033488349</c:v>
                  </c:pt>
                  <c:pt idx="1">
                    <c:v>172.22201017007058</c:v>
                  </c:pt>
                  <c:pt idx="2">
                    <c:v>18.787361700087352</c:v>
                  </c:pt>
                  <c:pt idx="3">
                    <c:v>21.934796960057611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graphs'!$C$10:$C$13</c:f>
              <c:numCache>
                <c:formatCode>General</c:formatCode>
                <c:ptCount val="4"/>
                <c:pt idx="0">
                  <c:v>1723.5983271189416</c:v>
                </c:pt>
                <c:pt idx="1">
                  <c:v>683.40063571318706</c:v>
                </c:pt>
                <c:pt idx="2">
                  <c:v>260.76772139723727</c:v>
                </c:pt>
                <c:pt idx="3">
                  <c:v>104.52294690350661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546-456C-9EA3-42F074CAD856}"/>
            </c:ext>
          </c:extLst>
        </c:ser>
        <c:ser>
          <c:idx val="4"/>
          <c:order val="4"/>
          <c:tx>
            <c:strRef>
              <c:f>'Abio graphs'!$G$1</c:f>
              <c:strCache>
                <c:ptCount val="1"/>
                <c:pt idx="0">
                  <c:v>Zn (μg/L)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graphs'!$N$10:$N$13</c:f>
                <c:numCache>
                  <c:formatCode>General</c:formatCode>
                  <c:ptCount val="4"/>
                  <c:pt idx="0">
                    <c:v>25.425747627496584</c:v>
                  </c:pt>
                  <c:pt idx="1">
                    <c:v>62.140874015506434</c:v>
                  </c:pt>
                  <c:pt idx="2">
                    <c:v>86.695124401363941</c:v>
                  </c:pt>
                  <c:pt idx="3">
                    <c:v>105.82703069356876</c:v>
                  </c:pt>
                </c:numCache>
              </c:numRef>
            </c:plus>
            <c:minus>
              <c:numRef>
                <c:f>'Abio graphs'!$N$10:$N$13</c:f>
                <c:numCache>
                  <c:formatCode>General</c:formatCode>
                  <c:ptCount val="4"/>
                  <c:pt idx="0">
                    <c:v>25.425747627496584</c:v>
                  </c:pt>
                  <c:pt idx="1">
                    <c:v>62.140874015506434</c:v>
                  </c:pt>
                  <c:pt idx="2">
                    <c:v>86.695124401363941</c:v>
                  </c:pt>
                  <c:pt idx="3">
                    <c:v>105.82703069356876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graphs'!$G$10:$G$13</c:f>
              <c:numCache>
                <c:formatCode>General</c:formatCode>
                <c:ptCount val="4"/>
                <c:pt idx="0">
                  <c:v>220.81541357970559</c:v>
                </c:pt>
                <c:pt idx="1">
                  <c:v>526.97646866516175</c:v>
                </c:pt>
                <c:pt idx="2">
                  <c:v>570.88944559333277</c:v>
                </c:pt>
                <c:pt idx="3">
                  <c:v>598.06745343603302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546-456C-9EA3-42F074CAD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255311"/>
        <c:axId val="337261551"/>
      </c:scatterChart>
      <c:valAx>
        <c:axId val="503436543"/>
        <c:scaling>
          <c:orientation val="minMax"/>
          <c:max val="7.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4134361233480176"/>
              <c:y val="0.773098892848011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188943"/>
        <c:crosses val="autoZero"/>
        <c:crossBetween val="midCat"/>
        <c:majorUnit val="3"/>
      </c:valAx>
      <c:valAx>
        <c:axId val="50718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Trace elements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1.7131669114047968E-2"/>
              <c:y val="0.2898822295795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36543"/>
        <c:crosses val="autoZero"/>
        <c:crossBetween val="midCat"/>
      </c:valAx>
      <c:valAx>
        <c:axId val="3372615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Zn and Fe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0.95105237395986297"/>
              <c:y val="0.2816823143716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255311"/>
        <c:crosses val="max"/>
        <c:crossBetween val="midCat"/>
      </c:valAx>
      <c:valAx>
        <c:axId val="3372553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7261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443799333961183"/>
          <c:w val="0.99735682819383265"/>
          <c:h val="9.5562006660388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Nickel</a:t>
            </a:r>
          </a:p>
        </c:rich>
      </c:tx>
      <c:layout>
        <c:manualLayout>
          <c:xMode val="edge"/>
          <c:yMode val="edge"/>
          <c:x val="0.4440763342082239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graphs'!$L$2:$L$13</c:f>
                <c:numCache>
                  <c:formatCode>General</c:formatCode>
                  <c:ptCount val="12"/>
                  <c:pt idx="0">
                    <c:v>1.1499587715205899</c:v>
                  </c:pt>
                  <c:pt idx="1">
                    <c:v>5.149331287356893</c:v>
                  </c:pt>
                  <c:pt idx="2">
                    <c:v>0.53185885122215026</c:v>
                  </c:pt>
                  <c:pt idx="3">
                    <c:v>0.48491659246581476</c:v>
                  </c:pt>
                  <c:pt idx="4">
                    <c:v>2.4334036145903823</c:v>
                  </c:pt>
                  <c:pt idx="5">
                    <c:v>0.53475048701883332</c:v>
                  </c:pt>
                  <c:pt idx="6">
                    <c:v>7.6943326712732199E-2</c:v>
                  </c:pt>
                  <c:pt idx="7">
                    <c:v>1.6455868912207243</c:v>
                  </c:pt>
                  <c:pt idx="8">
                    <c:v>5.5741062548889442E-2</c:v>
                  </c:pt>
                  <c:pt idx="9">
                    <c:v>1.3555197191756105</c:v>
                  </c:pt>
                  <c:pt idx="10">
                    <c:v>0.39877035827625446</c:v>
                  </c:pt>
                  <c:pt idx="11">
                    <c:v>1.2830572821597261</c:v>
                  </c:pt>
                </c:numCache>
              </c:numRef>
            </c:plus>
            <c:minus>
              <c:numRef>
                <c:f>'Bio graphs'!$L$2:$L$13</c:f>
                <c:numCache>
                  <c:formatCode>General</c:formatCode>
                  <c:ptCount val="12"/>
                  <c:pt idx="0">
                    <c:v>1.1499587715205899</c:v>
                  </c:pt>
                  <c:pt idx="1">
                    <c:v>5.149331287356893</c:v>
                  </c:pt>
                  <c:pt idx="2">
                    <c:v>0.53185885122215026</c:v>
                  </c:pt>
                  <c:pt idx="3">
                    <c:v>0.48491659246581476</c:v>
                  </c:pt>
                  <c:pt idx="4">
                    <c:v>2.4334036145903823</c:v>
                  </c:pt>
                  <c:pt idx="5">
                    <c:v>0.53475048701883332</c:v>
                  </c:pt>
                  <c:pt idx="6">
                    <c:v>7.6943326712732199E-2</c:v>
                  </c:pt>
                  <c:pt idx="7">
                    <c:v>1.6455868912207243</c:v>
                  </c:pt>
                  <c:pt idx="8">
                    <c:v>5.5741062548889442E-2</c:v>
                  </c:pt>
                  <c:pt idx="9">
                    <c:v>1.3555197191756105</c:v>
                  </c:pt>
                  <c:pt idx="10">
                    <c:v>0.39877035827625446</c:v>
                  </c:pt>
                  <c:pt idx="11">
                    <c:v>1.2830572821597261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graphs'!$E$2:$E$13</c:f>
              <c:numCache>
                <c:formatCode>General</c:formatCode>
                <c:ptCount val="12"/>
                <c:pt idx="0">
                  <c:v>12.18342187817392</c:v>
                </c:pt>
                <c:pt idx="1">
                  <c:v>12.309499727867991</c:v>
                </c:pt>
                <c:pt idx="2">
                  <c:v>12.211721455866829</c:v>
                </c:pt>
                <c:pt idx="3">
                  <c:v>12.743907614663708</c:v>
                </c:pt>
                <c:pt idx="4">
                  <c:v>10.396865040471944</c:v>
                </c:pt>
                <c:pt idx="5">
                  <c:v>11.800978863478864</c:v>
                </c:pt>
                <c:pt idx="6">
                  <c:v>11.30488693179875</c:v>
                </c:pt>
                <c:pt idx="7">
                  <c:v>13.252082958102136</c:v>
                </c:pt>
                <c:pt idx="8">
                  <c:v>11.258815264436564</c:v>
                </c:pt>
                <c:pt idx="9">
                  <c:v>10.976337406566639</c:v>
                </c:pt>
                <c:pt idx="10">
                  <c:v>10.34906402707556</c:v>
                </c:pt>
                <c:pt idx="11">
                  <c:v>11.879377809612892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16-4199-B486-5B3B0452E3F7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graphs'!$L$26:$L$37</c:f>
                <c:numCache>
                  <c:formatCode>General</c:formatCode>
                  <c:ptCount val="12"/>
                  <c:pt idx="0">
                    <c:v>3.3117005709102392</c:v>
                  </c:pt>
                  <c:pt idx="1">
                    <c:v>11.067804712526058</c:v>
                  </c:pt>
                  <c:pt idx="2">
                    <c:v>12.65706238967779</c:v>
                  </c:pt>
                  <c:pt idx="3">
                    <c:v>16.449597170896425</c:v>
                  </c:pt>
                  <c:pt idx="4">
                    <c:v>8.3697645800629683</c:v>
                  </c:pt>
                  <c:pt idx="5">
                    <c:v>15.26423753114744</c:v>
                  </c:pt>
                  <c:pt idx="6">
                    <c:v>10.208398567762805</c:v>
                  </c:pt>
                  <c:pt idx="7">
                    <c:v>7.5968925630297752</c:v>
                  </c:pt>
                  <c:pt idx="8">
                    <c:v>4.6222040453667805</c:v>
                  </c:pt>
                  <c:pt idx="9">
                    <c:v>8.5078936456875276</c:v>
                  </c:pt>
                  <c:pt idx="10">
                    <c:v>7.1805454160980462</c:v>
                  </c:pt>
                  <c:pt idx="11">
                    <c:v>4.2470172014718583</c:v>
                  </c:pt>
                </c:numCache>
              </c:numRef>
            </c:plus>
            <c:minus>
              <c:numRef>
                <c:f>'Bio graphs'!$L$26:$L$37</c:f>
                <c:numCache>
                  <c:formatCode>General</c:formatCode>
                  <c:ptCount val="12"/>
                  <c:pt idx="0">
                    <c:v>3.3117005709102392</c:v>
                  </c:pt>
                  <c:pt idx="1">
                    <c:v>11.067804712526058</c:v>
                  </c:pt>
                  <c:pt idx="2">
                    <c:v>12.65706238967779</c:v>
                  </c:pt>
                  <c:pt idx="3">
                    <c:v>16.449597170896425</c:v>
                  </c:pt>
                  <c:pt idx="4">
                    <c:v>8.3697645800629683</c:v>
                  </c:pt>
                  <c:pt idx="5">
                    <c:v>15.26423753114744</c:v>
                  </c:pt>
                  <c:pt idx="6">
                    <c:v>10.208398567762805</c:v>
                  </c:pt>
                  <c:pt idx="7">
                    <c:v>7.5968925630297752</c:v>
                  </c:pt>
                  <c:pt idx="8">
                    <c:v>4.6222040453667805</c:v>
                  </c:pt>
                  <c:pt idx="9">
                    <c:v>8.5078936456875276</c:v>
                  </c:pt>
                  <c:pt idx="10">
                    <c:v>7.1805454160980462</c:v>
                  </c:pt>
                  <c:pt idx="11">
                    <c:v>4.2470172014718583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graphs'!$E$26:$E$37</c:f>
              <c:numCache>
                <c:formatCode>General</c:formatCode>
                <c:ptCount val="12"/>
                <c:pt idx="0">
                  <c:v>70.780012942465603</c:v>
                </c:pt>
                <c:pt idx="1">
                  <c:v>162.94374906382041</c:v>
                </c:pt>
                <c:pt idx="2">
                  <c:v>154.9837862143292</c:v>
                </c:pt>
                <c:pt idx="3">
                  <c:v>154.76967295438192</c:v>
                </c:pt>
                <c:pt idx="4">
                  <c:v>141.45077966514373</c:v>
                </c:pt>
                <c:pt idx="5">
                  <c:v>135.76073469403627</c:v>
                </c:pt>
                <c:pt idx="6">
                  <c:v>131.52296731231735</c:v>
                </c:pt>
                <c:pt idx="7">
                  <c:v>129.44875912557848</c:v>
                </c:pt>
                <c:pt idx="8">
                  <c:v>120.81697537610464</c:v>
                </c:pt>
                <c:pt idx="9">
                  <c:v>117.0909688657342</c:v>
                </c:pt>
                <c:pt idx="10">
                  <c:v>114.50298818310961</c:v>
                </c:pt>
                <c:pt idx="11">
                  <c:v>101.31754417318095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16-4199-B486-5B3B0452E3F7}"/>
            </c:ext>
          </c:extLst>
        </c:ser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graphs'!$L$14:$L$25</c:f>
                <c:numCache>
                  <c:formatCode>General</c:formatCode>
                  <c:ptCount val="12"/>
                  <c:pt idx="0">
                    <c:v>85.717183459805725</c:v>
                  </c:pt>
                  <c:pt idx="1">
                    <c:v>411.94347138350759</c:v>
                  </c:pt>
                  <c:pt idx="2">
                    <c:v>106.40280377688119</c:v>
                  </c:pt>
                  <c:pt idx="3">
                    <c:v>278.28817313440453</c:v>
                  </c:pt>
                  <c:pt idx="4">
                    <c:v>1.1670723685132938</c:v>
                  </c:pt>
                  <c:pt idx="5">
                    <c:v>31.224705441641824</c:v>
                  </c:pt>
                  <c:pt idx="6">
                    <c:v>52.038558247456962</c:v>
                  </c:pt>
                  <c:pt idx="7">
                    <c:v>84.08802107841359</c:v>
                  </c:pt>
                  <c:pt idx="8">
                    <c:v>91.125628086709327</c:v>
                  </c:pt>
                  <c:pt idx="9">
                    <c:v>147.64949282529895</c:v>
                  </c:pt>
                  <c:pt idx="10">
                    <c:v>62.911900053031282</c:v>
                  </c:pt>
                  <c:pt idx="11">
                    <c:v>115.63090533121084</c:v>
                  </c:pt>
                </c:numCache>
              </c:numRef>
            </c:plus>
            <c:minus>
              <c:numRef>
                <c:f>'Bio graphs'!$L$14:$L$25</c:f>
                <c:numCache>
                  <c:formatCode>General</c:formatCode>
                  <c:ptCount val="12"/>
                  <c:pt idx="0">
                    <c:v>85.717183459805725</c:v>
                  </c:pt>
                  <c:pt idx="1">
                    <c:v>411.94347138350759</c:v>
                  </c:pt>
                  <c:pt idx="2">
                    <c:v>106.40280377688119</c:v>
                  </c:pt>
                  <c:pt idx="3">
                    <c:v>278.28817313440453</c:v>
                  </c:pt>
                  <c:pt idx="4">
                    <c:v>1.1670723685132938</c:v>
                  </c:pt>
                  <c:pt idx="5">
                    <c:v>31.224705441641824</c:v>
                  </c:pt>
                  <c:pt idx="6">
                    <c:v>52.038558247456962</c:v>
                  </c:pt>
                  <c:pt idx="7">
                    <c:v>84.08802107841359</c:v>
                  </c:pt>
                  <c:pt idx="8">
                    <c:v>91.125628086709327</c:v>
                  </c:pt>
                  <c:pt idx="9">
                    <c:v>147.64949282529895</c:v>
                  </c:pt>
                  <c:pt idx="10">
                    <c:v>62.911900053031282</c:v>
                  </c:pt>
                  <c:pt idx="11">
                    <c:v>115.63090533121084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graphs'!$E$14:$E$25</c:f>
              <c:numCache>
                <c:formatCode>General</c:formatCode>
                <c:ptCount val="12"/>
                <c:pt idx="0">
                  <c:v>14634.561337430738</c:v>
                </c:pt>
                <c:pt idx="1">
                  <c:v>2137.5685791737142</c:v>
                </c:pt>
                <c:pt idx="2">
                  <c:v>1391.5066204552259</c:v>
                </c:pt>
                <c:pt idx="3">
                  <c:v>1057.8859489018096</c:v>
                </c:pt>
                <c:pt idx="4">
                  <c:v>1186.5523844635577</c:v>
                </c:pt>
                <c:pt idx="5">
                  <c:v>1156.8490201561563</c:v>
                </c:pt>
                <c:pt idx="6">
                  <c:v>1122.7092653726045</c:v>
                </c:pt>
                <c:pt idx="7">
                  <c:v>1090.2876546667014</c:v>
                </c:pt>
                <c:pt idx="8">
                  <c:v>1054.102362949749</c:v>
                </c:pt>
                <c:pt idx="9">
                  <c:v>1333.5556311292085</c:v>
                </c:pt>
                <c:pt idx="10">
                  <c:v>1023.4677426538581</c:v>
                </c:pt>
                <c:pt idx="11">
                  <c:v>983.32725526587433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16-4199-B486-5B3B0452E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4639"/>
        <c:axId val="769789407"/>
      </c:scatterChart>
      <c:valAx>
        <c:axId val="63532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9407"/>
        <c:crosses val="autoZero"/>
        <c:crossBetween val="midCat"/>
      </c:valAx>
      <c:valAx>
        <c:axId val="76978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2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Iron</a:t>
            </a:r>
          </a:p>
        </c:rich>
      </c:tx>
      <c:layout>
        <c:manualLayout>
          <c:xMode val="edge"/>
          <c:yMode val="edge"/>
          <c:x val="0.4440763342082239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graphs'!$J$2:$J$13</c:f>
                <c:numCache>
                  <c:formatCode>General</c:formatCode>
                  <c:ptCount val="12"/>
                  <c:pt idx="0">
                    <c:v>35.369321981050227</c:v>
                  </c:pt>
                  <c:pt idx="1">
                    <c:v>43.914390579228105</c:v>
                  </c:pt>
                  <c:pt idx="2">
                    <c:v>35.771122660333987</c:v>
                  </c:pt>
                  <c:pt idx="3">
                    <c:v>274.79514568796867</c:v>
                  </c:pt>
                  <c:pt idx="4">
                    <c:v>219.74421718480474</c:v>
                  </c:pt>
                  <c:pt idx="5">
                    <c:v>89.507084711487138</c:v>
                  </c:pt>
                  <c:pt idx="6">
                    <c:v>41.510324481737655</c:v>
                  </c:pt>
                  <c:pt idx="7">
                    <c:v>514.486817878225</c:v>
                  </c:pt>
                  <c:pt idx="8">
                    <c:v>4.014780875048765</c:v>
                  </c:pt>
                  <c:pt idx="9">
                    <c:v>11.575384167267179</c:v>
                  </c:pt>
                  <c:pt idx="10">
                    <c:v>7.0185332066254889</c:v>
                  </c:pt>
                  <c:pt idx="11">
                    <c:v>118.739177698251</c:v>
                  </c:pt>
                </c:numCache>
              </c:numRef>
            </c:plus>
            <c:minus>
              <c:numRef>
                <c:f>'Bio graphs'!$J$2:$J$13</c:f>
                <c:numCache>
                  <c:formatCode>General</c:formatCode>
                  <c:ptCount val="12"/>
                  <c:pt idx="0">
                    <c:v>35.369321981050227</c:v>
                  </c:pt>
                  <c:pt idx="1">
                    <c:v>43.914390579228105</c:v>
                  </c:pt>
                  <c:pt idx="2">
                    <c:v>35.771122660333987</c:v>
                  </c:pt>
                  <c:pt idx="3">
                    <c:v>274.79514568796867</c:v>
                  </c:pt>
                  <c:pt idx="4">
                    <c:v>219.74421718480474</c:v>
                  </c:pt>
                  <c:pt idx="5">
                    <c:v>89.507084711487138</c:v>
                  </c:pt>
                  <c:pt idx="6">
                    <c:v>41.510324481737655</c:v>
                  </c:pt>
                  <c:pt idx="7">
                    <c:v>514.486817878225</c:v>
                  </c:pt>
                  <c:pt idx="8">
                    <c:v>4.014780875048765</c:v>
                  </c:pt>
                  <c:pt idx="9">
                    <c:v>11.575384167267179</c:v>
                  </c:pt>
                  <c:pt idx="10">
                    <c:v>7.0185332066254889</c:v>
                  </c:pt>
                  <c:pt idx="11">
                    <c:v>118.739177698251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graphs'!$C$2:$C$13</c:f>
              <c:numCache>
                <c:formatCode>General</c:formatCode>
                <c:ptCount val="12"/>
                <c:pt idx="0">
                  <c:v>791.78442384911705</c:v>
                </c:pt>
                <c:pt idx="1">
                  <c:v>1178.921790133887</c:v>
                </c:pt>
                <c:pt idx="2">
                  <c:v>988.29771590238988</c:v>
                </c:pt>
                <c:pt idx="3">
                  <c:v>1552.3793199691249</c:v>
                </c:pt>
                <c:pt idx="4">
                  <c:v>1770.7052545896199</c:v>
                </c:pt>
                <c:pt idx="5">
                  <c:v>1625.0378871070561</c:v>
                </c:pt>
                <c:pt idx="6">
                  <c:v>984.98600959991813</c:v>
                </c:pt>
                <c:pt idx="7">
                  <c:v>1324.2344586268337</c:v>
                </c:pt>
                <c:pt idx="8">
                  <c:v>965.50631920073874</c:v>
                </c:pt>
                <c:pt idx="9">
                  <c:v>971.61387056941794</c:v>
                </c:pt>
                <c:pt idx="10">
                  <c:v>927.89770705890407</c:v>
                </c:pt>
                <c:pt idx="11">
                  <c:v>965.33553097411072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9D-476C-B513-119957925836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graphs'!$J$26:$J$37</c:f>
                <c:numCache>
                  <c:formatCode>General</c:formatCode>
                  <c:ptCount val="12"/>
                  <c:pt idx="0">
                    <c:v>23.603507524265755</c:v>
                  </c:pt>
                  <c:pt idx="1">
                    <c:v>29.832553391307119</c:v>
                  </c:pt>
                  <c:pt idx="2">
                    <c:v>46.612387816215204</c:v>
                  </c:pt>
                  <c:pt idx="3">
                    <c:v>26.869934894980886</c:v>
                  </c:pt>
                  <c:pt idx="4">
                    <c:v>90.910977324684922</c:v>
                  </c:pt>
                  <c:pt idx="5">
                    <c:v>209.58026514476379</c:v>
                  </c:pt>
                  <c:pt idx="6">
                    <c:v>44.634830957410273</c:v>
                  </c:pt>
                  <c:pt idx="7">
                    <c:v>99.635947271483104</c:v>
                  </c:pt>
                  <c:pt idx="8">
                    <c:v>56.174936417672519</c:v>
                  </c:pt>
                  <c:pt idx="9">
                    <c:v>0.26496465111061779</c:v>
                  </c:pt>
                  <c:pt idx="10">
                    <c:v>12.987488058842677</c:v>
                  </c:pt>
                  <c:pt idx="11">
                    <c:v>0.56924123397979254</c:v>
                  </c:pt>
                </c:numCache>
              </c:numRef>
            </c:plus>
            <c:minus>
              <c:numRef>
                <c:f>'Bio graphs'!$J$26:$J$37</c:f>
                <c:numCache>
                  <c:formatCode>General</c:formatCode>
                  <c:ptCount val="12"/>
                  <c:pt idx="0">
                    <c:v>23.603507524265755</c:v>
                  </c:pt>
                  <c:pt idx="1">
                    <c:v>29.832553391307119</c:v>
                  </c:pt>
                  <c:pt idx="2">
                    <c:v>46.612387816215204</c:v>
                  </c:pt>
                  <c:pt idx="3">
                    <c:v>26.869934894980886</c:v>
                  </c:pt>
                  <c:pt idx="4">
                    <c:v>90.910977324684922</c:v>
                  </c:pt>
                  <c:pt idx="5">
                    <c:v>209.58026514476379</c:v>
                  </c:pt>
                  <c:pt idx="6">
                    <c:v>44.634830957410273</c:v>
                  </c:pt>
                  <c:pt idx="7">
                    <c:v>99.635947271483104</c:v>
                  </c:pt>
                  <c:pt idx="8">
                    <c:v>56.174936417672519</c:v>
                  </c:pt>
                  <c:pt idx="9">
                    <c:v>0.26496465111061779</c:v>
                  </c:pt>
                  <c:pt idx="10">
                    <c:v>12.987488058842677</c:v>
                  </c:pt>
                  <c:pt idx="11">
                    <c:v>0.56924123397979254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graphs'!$C$26:$C$37</c:f>
              <c:numCache>
                <c:formatCode>General</c:formatCode>
                <c:ptCount val="12"/>
                <c:pt idx="0">
                  <c:v>788.55785493772805</c:v>
                </c:pt>
                <c:pt idx="1">
                  <c:v>1073.8131399093829</c:v>
                </c:pt>
                <c:pt idx="2">
                  <c:v>918.05663425789498</c:v>
                </c:pt>
                <c:pt idx="3">
                  <c:v>1427.3272327792843</c:v>
                </c:pt>
                <c:pt idx="4">
                  <c:v>1556.6936260833436</c:v>
                </c:pt>
                <c:pt idx="5">
                  <c:v>1326.6127468522486</c:v>
                </c:pt>
                <c:pt idx="6">
                  <c:v>1010.921554567835</c:v>
                </c:pt>
                <c:pt idx="7">
                  <c:v>1038.9305158069874</c:v>
                </c:pt>
                <c:pt idx="8">
                  <c:v>1007.1409085806143</c:v>
                </c:pt>
                <c:pt idx="9">
                  <c:v>1116.0952880431551</c:v>
                </c:pt>
                <c:pt idx="10">
                  <c:v>1018.3225956125788</c:v>
                </c:pt>
                <c:pt idx="11">
                  <c:v>928.17811231448627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9D-476C-B513-119957925836}"/>
            </c:ext>
          </c:extLst>
        </c:ser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graphs'!$J$14:$J$25</c:f>
                <c:numCache>
                  <c:formatCode>General</c:formatCode>
                  <c:ptCount val="12"/>
                  <c:pt idx="0">
                    <c:v>22.196993264765833</c:v>
                  </c:pt>
                  <c:pt idx="1">
                    <c:v>23.979611570948983</c:v>
                  </c:pt>
                  <c:pt idx="2">
                    <c:v>0.18691305063177988</c:v>
                  </c:pt>
                  <c:pt idx="3">
                    <c:v>110.91162529562999</c:v>
                  </c:pt>
                  <c:pt idx="4">
                    <c:v>182.52722699723591</c:v>
                  </c:pt>
                  <c:pt idx="5">
                    <c:v>92.516695290523487</c:v>
                  </c:pt>
                  <c:pt idx="6">
                    <c:v>42.409189350784224</c:v>
                  </c:pt>
                  <c:pt idx="7">
                    <c:v>17.232739558269135</c:v>
                  </c:pt>
                  <c:pt idx="8">
                    <c:v>24.761822918510394</c:v>
                  </c:pt>
                  <c:pt idx="9">
                    <c:v>24.119883234592798</c:v>
                  </c:pt>
                  <c:pt idx="10">
                    <c:v>26.776790659166224</c:v>
                  </c:pt>
                  <c:pt idx="11">
                    <c:v>60.103793174580829</c:v>
                  </c:pt>
                </c:numCache>
              </c:numRef>
            </c:plus>
            <c:minus>
              <c:numRef>
                <c:f>'Bio graphs'!$J$14:$J$25</c:f>
                <c:numCache>
                  <c:formatCode>General</c:formatCode>
                  <c:ptCount val="12"/>
                  <c:pt idx="0">
                    <c:v>22.196993264765833</c:v>
                  </c:pt>
                  <c:pt idx="1">
                    <c:v>23.979611570948983</c:v>
                  </c:pt>
                  <c:pt idx="2">
                    <c:v>0.18691305063177988</c:v>
                  </c:pt>
                  <c:pt idx="3">
                    <c:v>110.91162529562999</c:v>
                  </c:pt>
                  <c:pt idx="4">
                    <c:v>182.52722699723591</c:v>
                  </c:pt>
                  <c:pt idx="5">
                    <c:v>92.516695290523487</c:v>
                  </c:pt>
                  <c:pt idx="6">
                    <c:v>42.409189350784224</c:v>
                  </c:pt>
                  <c:pt idx="7">
                    <c:v>17.232739558269135</c:v>
                  </c:pt>
                  <c:pt idx="8">
                    <c:v>24.761822918510394</c:v>
                  </c:pt>
                  <c:pt idx="9">
                    <c:v>24.119883234592798</c:v>
                  </c:pt>
                  <c:pt idx="10">
                    <c:v>26.776790659166224</c:v>
                  </c:pt>
                  <c:pt idx="11">
                    <c:v>60.103793174580829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graphs'!$C$14:$C$25</c:f>
              <c:numCache>
                <c:formatCode>General</c:formatCode>
                <c:ptCount val="12"/>
                <c:pt idx="0">
                  <c:v>717.31721507696807</c:v>
                </c:pt>
                <c:pt idx="1">
                  <c:v>78.643724381265798</c:v>
                </c:pt>
                <c:pt idx="2">
                  <c:v>104.86427672053439</c:v>
                </c:pt>
                <c:pt idx="3">
                  <c:v>212.20414878495262</c:v>
                </c:pt>
                <c:pt idx="4">
                  <c:v>337.26769004138941</c:v>
                </c:pt>
                <c:pt idx="5">
                  <c:v>292.98497827462126</c:v>
                </c:pt>
                <c:pt idx="6">
                  <c:v>390.36407168997493</c:v>
                </c:pt>
                <c:pt idx="7">
                  <c:v>435.46292341885373</c:v>
                </c:pt>
                <c:pt idx="8">
                  <c:v>450.61377379011304</c:v>
                </c:pt>
                <c:pt idx="9">
                  <c:v>633.68703471230504</c:v>
                </c:pt>
                <c:pt idx="10">
                  <c:v>547.05995150924036</c:v>
                </c:pt>
                <c:pt idx="11">
                  <c:v>474.64161156135754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9D-476C-B513-119957925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4639"/>
        <c:axId val="769789407"/>
      </c:scatterChart>
      <c:valAx>
        <c:axId val="63532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9407"/>
        <c:crosses val="autoZero"/>
        <c:crossBetween val="midCat"/>
      </c:valAx>
      <c:valAx>
        <c:axId val="76978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2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Copper</a:t>
            </a:r>
          </a:p>
        </c:rich>
      </c:tx>
      <c:layout>
        <c:manualLayout>
          <c:xMode val="edge"/>
          <c:yMode val="edge"/>
          <c:x val="0.4440763342082239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graphs'!$K$2:$K$13</c:f>
                <c:numCache>
                  <c:formatCode>General</c:formatCode>
                  <c:ptCount val="12"/>
                  <c:pt idx="0">
                    <c:v>0.67082486957380538</c:v>
                  </c:pt>
                  <c:pt idx="1">
                    <c:v>0.86381559791020812</c:v>
                  </c:pt>
                  <c:pt idx="2">
                    <c:v>1.5767225337342201</c:v>
                  </c:pt>
                  <c:pt idx="3">
                    <c:v>1.0990430909162237</c:v>
                  </c:pt>
                  <c:pt idx="4">
                    <c:v>1.3132369857272927</c:v>
                  </c:pt>
                  <c:pt idx="5">
                    <c:v>2.3862923920633081</c:v>
                  </c:pt>
                  <c:pt idx="6">
                    <c:v>0.46751283192513909</c:v>
                  </c:pt>
                  <c:pt idx="7">
                    <c:v>0.45905313430816264</c:v>
                  </c:pt>
                  <c:pt idx="8">
                    <c:v>0.91696661105395116</c:v>
                  </c:pt>
                  <c:pt idx="9">
                    <c:v>1.5748806174724221</c:v>
                  </c:pt>
                  <c:pt idx="10">
                    <c:v>0.24089769578039508</c:v>
                  </c:pt>
                  <c:pt idx="11">
                    <c:v>2.6476472195013314</c:v>
                  </c:pt>
                </c:numCache>
              </c:numRef>
            </c:plus>
            <c:minus>
              <c:numRef>
                <c:f>'Bio graphs'!$K$2:$K$13</c:f>
                <c:numCache>
                  <c:formatCode>General</c:formatCode>
                  <c:ptCount val="12"/>
                  <c:pt idx="0">
                    <c:v>0.67082486957380538</c:v>
                  </c:pt>
                  <c:pt idx="1">
                    <c:v>0.86381559791020812</c:v>
                  </c:pt>
                  <c:pt idx="2">
                    <c:v>1.5767225337342201</c:v>
                  </c:pt>
                  <c:pt idx="3">
                    <c:v>1.0990430909162237</c:v>
                  </c:pt>
                  <c:pt idx="4">
                    <c:v>1.3132369857272927</c:v>
                  </c:pt>
                  <c:pt idx="5">
                    <c:v>2.3862923920633081</c:v>
                  </c:pt>
                  <c:pt idx="6">
                    <c:v>0.46751283192513909</c:v>
                  </c:pt>
                  <c:pt idx="7">
                    <c:v>0.45905313430816264</c:v>
                  </c:pt>
                  <c:pt idx="8">
                    <c:v>0.91696661105395116</c:v>
                  </c:pt>
                  <c:pt idx="9">
                    <c:v>1.5748806174724221</c:v>
                  </c:pt>
                  <c:pt idx="10">
                    <c:v>0.24089769578039508</c:v>
                  </c:pt>
                  <c:pt idx="11">
                    <c:v>2.6476472195013314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graphs'!$D$2:$D$13</c:f>
              <c:numCache>
                <c:formatCode>General</c:formatCode>
                <c:ptCount val="12"/>
                <c:pt idx="0">
                  <c:v>17.611823991111898</c:v>
                </c:pt>
                <c:pt idx="1">
                  <c:v>1.7353251114339598</c:v>
                </c:pt>
                <c:pt idx="2">
                  <c:v>0.20972166147719812</c:v>
                </c:pt>
                <c:pt idx="3">
                  <c:v>0.42728623567073909</c:v>
                </c:pt>
                <c:pt idx="4">
                  <c:v>-1.8835674742856499</c:v>
                </c:pt>
                <c:pt idx="5">
                  <c:v>-1.753992769251155</c:v>
                </c:pt>
                <c:pt idx="6">
                  <c:v>-0.73445546207946877</c:v>
                </c:pt>
                <c:pt idx="7">
                  <c:v>-1.1309615858443021</c:v>
                </c:pt>
                <c:pt idx="8">
                  <c:v>-0.17936464745321754</c:v>
                </c:pt>
                <c:pt idx="9">
                  <c:v>-1.6469190172043131</c:v>
                </c:pt>
                <c:pt idx="10">
                  <c:v>-0.30082441444197872</c:v>
                </c:pt>
                <c:pt idx="11">
                  <c:v>0.40536970724778454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61-46BA-AA01-C3A0F99DAEC9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graphs'!$K$26:$K$37</c:f>
                <c:numCache>
                  <c:formatCode>General</c:formatCode>
                  <c:ptCount val="12"/>
                  <c:pt idx="0">
                    <c:v>1.0728663708745863</c:v>
                  </c:pt>
                  <c:pt idx="1">
                    <c:v>0.11175710288543123</c:v>
                  </c:pt>
                  <c:pt idx="2">
                    <c:v>2.9225982897099483</c:v>
                  </c:pt>
                  <c:pt idx="3">
                    <c:v>8.1289027684821278</c:v>
                  </c:pt>
                  <c:pt idx="4">
                    <c:v>0.1175108375539278</c:v>
                  </c:pt>
                  <c:pt idx="5">
                    <c:v>0.63788581091739949</c:v>
                  </c:pt>
                  <c:pt idx="6">
                    <c:v>0.2336468562297796</c:v>
                  </c:pt>
                  <c:pt idx="7">
                    <c:v>9.0873405626934162E-2</c:v>
                  </c:pt>
                  <c:pt idx="8">
                    <c:v>2.3188540252928851</c:v>
                  </c:pt>
                  <c:pt idx="9">
                    <c:v>1.9404273722364107</c:v>
                  </c:pt>
                  <c:pt idx="10">
                    <c:v>0.39917190506474587</c:v>
                  </c:pt>
                  <c:pt idx="11">
                    <c:v>1.9252634679136731</c:v>
                  </c:pt>
                </c:numCache>
              </c:numRef>
            </c:plus>
            <c:minus>
              <c:numRef>
                <c:f>'Bio graphs'!$K$26:$K$37</c:f>
                <c:numCache>
                  <c:formatCode>General</c:formatCode>
                  <c:ptCount val="12"/>
                  <c:pt idx="0">
                    <c:v>1.0728663708745863</c:v>
                  </c:pt>
                  <c:pt idx="1">
                    <c:v>0.11175710288543123</c:v>
                  </c:pt>
                  <c:pt idx="2">
                    <c:v>2.9225982897099483</c:v>
                  </c:pt>
                  <c:pt idx="3">
                    <c:v>8.1289027684821278</c:v>
                  </c:pt>
                  <c:pt idx="4">
                    <c:v>0.1175108375539278</c:v>
                  </c:pt>
                  <c:pt idx="5">
                    <c:v>0.63788581091739949</c:v>
                  </c:pt>
                  <c:pt idx="6">
                    <c:v>0.2336468562297796</c:v>
                  </c:pt>
                  <c:pt idx="7">
                    <c:v>9.0873405626934162E-2</c:v>
                  </c:pt>
                  <c:pt idx="8">
                    <c:v>2.3188540252928851</c:v>
                  </c:pt>
                  <c:pt idx="9">
                    <c:v>1.9404273722364107</c:v>
                  </c:pt>
                  <c:pt idx="10">
                    <c:v>0.39917190506474587</c:v>
                  </c:pt>
                  <c:pt idx="11">
                    <c:v>1.9252634679136731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graphs'!$D$26:$D$37</c:f>
              <c:numCache>
                <c:formatCode>General</c:formatCode>
                <c:ptCount val="12"/>
                <c:pt idx="0">
                  <c:v>20.130673316436784</c:v>
                </c:pt>
                <c:pt idx="1">
                  <c:v>-5.2275263065483704E-2</c:v>
                </c:pt>
                <c:pt idx="2">
                  <c:v>0.64610506052351024</c:v>
                </c:pt>
                <c:pt idx="3">
                  <c:v>4.6621771771420502</c:v>
                </c:pt>
                <c:pt idx="4">
                  <c:v>0.14503359674273186</c:v>
                </c:pt>
                <c:pt idx="5">
                  <c:v>-1.8188205027097559</c:v>
                </c:pt>
                <c:pt idx="6">
                  <c:v>-1.0797524542729324</c:v>
                </c:pt>
                <c:pt idx="7">
                  <c:v>-2.1952228948212458</c:v>
                </c:pt>
                <c:pt idx="8">
                  <c:v>-1.6187756801395794</c:v>
                </c:pt>
                <c:pt idx="9">
                  <c:v>-6.2618236255379998</c:v>
                </c:pt>
                <c:pt idx="10">
                  <c:v>-1.7228142640965656</c:v>
                </c:pt>
                <c:pt idx="11">
                  <c:v>-2.3444591080915087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61-46BA-AA01-C3A0F99DAEC9}"/>
            </c:ext>
          </c:extLst>
        </c:ser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graphs'!$K$14:$K$25</c:f>
                <c:numCache>
                  <c:formatCode>General</c:formatCode>
                  <c:ptCount val="12"/>
                  <c:pt idx="0">
                    <c:v>6.4093898084994443</c:v>
                  </c:pt>
                  <c:pt idx="1">
                    <c:v>1.2226751594972947</c:v>
                  </c:pt>
                  <c:pt idx="2">
                    <c:v>0.75497463037423684</c:v>
                  </c:pt>
                  <c:pt idx="3">
                    <c:v>3.9144484508160882</c:v>
                  </c:pt>
                  <c:pt idx="4">
                    <c:v>2.078103186997772</c:v>
                  </c:pt>
                  <c:pt idx="5">
                    <c:v>2.2840794532546012</c:v>
                  </c:pt>
                  <c:pt idx="6">
                    <c:v>1.7978673759798729</c:v>
                  </c:pt>
                  <c:pt idx="7">
                    <c:v>0.11798667863865021</c:v>
                  </c:pt>
                  <c:pt idx="8">
                    <c:v>1.7038191984217643</c:v>
                  </c:pt>
                  <c:pt idx="9">
                    <c:v>0.44895126418490167</c:v>
                  </c:pt>
                  <c:pt idx="10">
                    <c:v>1.2548483458877526</c:v>
                  </c:pt>
                  <c:pt idx="11">
                    <c:v>0.49057111461869374</c:v>
                  </c:pt>
                </c:numCache>
              </c:numRef>
            </c:plus>
            <c:minus>
              <c:numRef>
                <c:f>'Bio graphs'!$K$14:$K$25</c:f>
                <c:numCache>
                  <c:formatCode>General</c:formatCode>
                  <c:ptCount val="12"/>
                  <c:pt idx="0">
                    <c:v>6.4093898084994443</c:v>
                  </c:pt>
                  <c:pt idx="1">
                    <c:v>1.2226751594972947</c:v>
                  </c:pt>
                  <c:pt idx="2">
                    <c:v>0.75497463037423684</c:v>
                  </c:pt>
                  <c:pt idx="3">
                    <c:v>3.9144484508160882</c:v>
                  </c:pt>
                  <c:pt idx="4">
                    <c:v>2.078103186997772</c:v>
                  </c:pt>
                  <c:pt idx="5">
                    <c:v>2.2840794532546012</c:v>
                  </c:pt>
                  <c:pt idx="6">
                    <c:v>1.7978673759798729</c:v>
                  </c:pt>
                  <c:pt idx="7">
                    <c:v>0.11798667863865021</c:v>
                  </c:pt>
                  <c:pt idx="8">
                    <c:v>1.7038191984217643</c:v>
                  </c:pt>
                  <c:pt idx="9">
                    <c:v>0.44895126418490167</c:v>
                  </c:pt>
                  <c:pt idx="10">
                    <c:v>1.2548483458877526</c:v>
                  </c:pt>
                  <c:pt idx="11">
                    <c:v>0.49057111461869374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graphs'!$D$14:$D$25</c:f>
              <c:numCache>
                <c:formatCode>General</c:formatCode>
                <c:ptCount val="12"/>
                <c:pt idx="0">
                  <c:v>-65.995036699444299</c:v>
                </c:pt>
                <c:pt idx="1">
                  <c:v>-12.70448404835852</c:v>
                </c:pt>
                <c:pt idx="2">
                  <c:v>-7.5348102702326907</c:v>
                </c:pt>
                <c:pt idx="3">
                  <c:v>-7.5780727388132076</c:v>
                </c:pt>
                <c:pt idx="4">
                  <c:v>-9.0058493075973249</c:v>
                </c:pt>
                <c:pt idx="5">
                  <c:v>-8.7337726821407866</c:v>
                </c:pt>
                <c:pt idx="6">
                  <c:v>-6.6159809052050012</c:v>
                </c:pt>
                <c:pt idx="7">
                  <c:v>-7.3728804735246447</c:v>
                </c:pt>
                <c:pt idx="8">
                  <c:v>-7.6911460187098086</c:v>
                </c:pt>
                <c:pt idx="9">
                  <c:v>-8.990384646001683</c:v>
                </c:pt>
                <c:pt idx="10">
                  <c:v>-5.6844063624190753</c:v>
                </c:pt>
                <c:pt idx="11">
                  <c:v>-5.5324410713461107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61-46BA-AA01-C3A0F99DA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4639"/>
        <c:axId val="769789407"/>
      </c:scatterChart>
      <c:valAx>
        <c:axId val="63532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9407"/>
        <c:crosses val="autoZero"/>
        <c:crossBetween val="midCat"/>
      </c:valAx>
      <c:valAx>
        <c:axId val="76978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2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Mn</a:t>
            </a:r>
          </a:p>
        </c:rich>
      </c:tx>
      <c:layout>
        <c:manualLayout>
          <c:xMode val="edge"/>
          <c:yMode val="edge"/>
          <c:x val="0.4440763342082239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graphs'!$M$2:$M$13</c:f>
                <c:numCache>
                  <c:formatCode>General</c:formatCode>
                  <c:ptCount val="12"/>
                  <c:pt idx="0">
                    <c:v>2.5441818627309845</c:v>
                  </c:pt>
                  <c:pt idx="1">
                    <c:v>4.834224666300643</c:v>
                  </c:pt>
                  <c:pt idx="2">
                    <c:v>1.8122629082571691</c:v>
                  </c:pt>
                  <c:pt idx="3">
                    <c:v>3.2298744224303788</c:v>
                  </c:pt>
                  <c:pt idx="4">
                    <c:v>4.446676883063355</c:v>
                  </c:pt>
                  <c:pt idx="5">
                    <c:v>1.4366630653135142</c:v>
                  </c:pt>
                  <c:pt idx="6">
                    <c:v>2.4001838426485698</c:v>
                  </c:pt>
                  <c:pt idx="7">
                    <c:v>8.4153414279013674</c:v>
                  </c:pt>
                  <c:pt idx="8">
                    <c:v>0.82205830561390369</c:v>
                  </c:pt>
                  <c:pt idx="9">
                    <c:v>0.69131918123018599</c:v>
                  </c:pt>
                  <c:pt idx="10">
                    <c:v>0.76457632635640238</c:v>
                  </c:pt>
                  <c:pt idx="11">
                    <c:v>4.2259555907443662</c:v>
                  </c:pt>
                </c:numCache>
              </c:numRef>
            </c:plus>
            <c:minus>
              <c:numRef>
                <c:f>'Bio graphs'!$M$2:$M$13</c:f>
                <c:numCache>
                  <c:formatCode>General</c:formatCode>
                  <c:ptCount val="12"/>
                  <c:pt idx="0">
                    <c:v>2.5441818627309845</c:v>
                  </c:pt>
                  <c:pt idx="1">
                    <c:v>4.834224666300643</c:v>
                  </c:pt>
                  <c:pt idx="2">
                    <c:v>1.8122629082571691</c:v>
                  </c:pt>
                  <c:pt idx="3">
                    <c:v>3.2298744224303788</c:v>
                  </c:pt>
                  <c:pt idx="4">
                    <c:v>4.446676883063355</c:v>
                  </c:pt>
                  <c:pt idx="5">
                    <c:v>1.4366630653135142</c:v>
                  </c:pt>
                  <c:pt idx="6">
                    <c:v>2.4001838426485698</c:v>
                  </c:pt>
                  <c:pt idx="7">
                    <c:v>8.4153414279013674</c:v>
                  </c:pt>
                  <c:pt idx="8">
                    <c:v>0.82205830561390369</c:v>
                  </c:pt>
                  <c:pt idx="9">
                    <c:v>0.69131918123018599</c:v>
                  </c:pt>
                  <c:pt idx="10">
                    <c:v>0.76457632635640238</c:v>
                  </c:pt>
                  <c:pt idx="11">
                    <c:v>4.2259555907443662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graphs'!$F$2:$F$13</c:f>
              <c:numCache>
                <c:formatCode>General</c:formatCode>
                <c:ptCount val="12"/>
                <c:pt idx="0">
                  <c:v>40.541829078092107</c:v>
                </c:pt>
                <c:pt idx="1">
                  <c:v>41.377743112270338</c:v>
                </c:pt>
                <c:pt idx="2">
                  <c:v>43.654483396778105</c:v>
                </c:pt>
                <c:pt idx="3">
                  <c:v>49.014822083075906</c:v>
                </c:pt>
                <c:pt idx="4">
                  <c:v>51.137412152619561</c:v>
                </c:pt>
                <c:pt idx="5">
                  <c:v>52.080345541814687</c:v>
                </c:pt>
                <c:pt idx="6">
                  <c:v>53.238476857531182</c:v>
                </c:pt>
                <c:pt idx="7">
                  <c:v>60.402468066270998</c:v>
                </c:pt>
                <c:pt idx="8">
                  <c:v>53.556699905344317</c:v>
                </c:pt>
                <c:pt idx="9">
                  <c:v>54.342241216806201</c:v>
                </c:pt>
                <c:pt idx="10">
                  <c:v>52.529291375153427</c:v>
                </c:pt>
                <c:pt idx="11">
                  <c:v>55.864630290428117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A3-4B6D-9867-9260CBD5B496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graphs'!$M$26:$M$37</c:f>
                <c:numCache>
                  <c:formatCode>General</c:formatCode>
                  <c:ptCount val="12"/>
                  <c:pt idx="0">
                    <c:v>1.7100492939113725</c:v>
                  </c:pt>
                  <c:pt idx="1">
                    <c:v>0.98989630286523633</c:v>
                  </c:pt>
                  <c:pt idx="2">
                    <c:v>0.13148507078971061</c:v>
                  </c:pt>
                  <c:pt idx="3">
                    <c:v>1.4729149220062834</c:v>
                  </c:pt>
                  <c:pt idx="4">
                    <c:v>0.36417292570731336</c:v>
                  </c:pt>
                  <c:pt idx="5">
                    <c:v>3.0820695960892328</c:v>
                  </c:pt>
                  <c:pt idx="6">
                    <c:v>1.4598884304573698</c:v>
                  </c:pt>
                  <c:pt idx="7">
                    <c:v>1.664103410416772</c:v>
                  </c:pt>
                  <c:pt idx="8">
                    <c:v>0.40469924168674071</c:v>
                  </c:pt>
                  <c:pt idx="9">
                    <c:v>0.47488025282211355</c:v>
                  </c:pt>
                  <c:pt idx="10">
                    <c:v>1.0243819962155118</c:v>
                  </c:pt>
                  <c:pt idx="11">
                    <c:v>1.0307759940092855</c:v>
                  </c:pt>
                </c:numCache>
              </c:numRef>
            </c:plus>
            <c:minus>
              <c:numRef>
                <c:f>'Bio graphs'!$M$26:$M$37</c:f>
                <c:numCache>
                  <c:formatCode>General</c:formatCode>
                  <c:ptCount val="12"/>
                  <c:pt idx="0">
                    <c:v>1.7100492939113725</c:v>
                  </c:pt>
                  <c:pt idx="1">
                    <c:v>0.98989630286523633</c:v>
                  </c:pt>
                  <c:pt idx="2">
                    <c:v>0.13148507078971061</c:v>
                  </c:pt>
                  <c:pt idx="3">
                    <c:v>1.4729149220062834</c:v>
                  </c:pt>
                  <c:pt idx="4">
                    <c:v>0.36417292570731336</c:v>
                  </c:pt>
                  <c:pt idx="5">
                    <c:v>3.0820695960892328</c:v>
                  </c:pt>
                  <c:pt idx="6">
                    <c:v>1.4598884304573698</c:v>
                  </c:pt>
                  <c:pt idx="7">
                    <c:v>1.664103410416772</c:v>
                  </c:pt>
                  <c:pt idx="8">
                    <c:v>0.40469924168674071</c:v>
                  </c:pt>
                  <c:pt idx="9">
                    <c:v>0.47488025282211355</c:v>
                  </c:pt>
                  <c:pt idx="10">
                    <c:v>1.0243819962155118</c:v>
                  </c:pt>
                  <c:pt idx="11">
                    <c:v>1.0307759940092855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graphs'!$F$26:$F$37</c:f>
              <c:numCache>
                <c:formatCode>General</c:formatCode>
                <c:ptCount val="12"/>
                <c:pt idx="0">
                  <c:v>38.1869932010366</c:v>
                </c:pt>
                <c:pt idx="1">
                  <c:v>41.524102691686302</c:v>
                </c:pt>
                <c:pt idx="2">
                  <c:v>41.642917854604804</c:v>
                </c:pt>
                <c:pt idx="3">
                  <c:v>47.8978684253523</c:v>
                </c:pt>
                <c:pt idx="4">
                  <c:v>49.801197319774317</c:v>
                </c:pt>
                <c:pt idx="5">
                  <c:v>52.176519334390719</c:v>
                </c:pt>
                <c:pt idx="6">
                  <c:v>52.820104603063562</c:v>
                </c:pt>
                <c:pt idx="7">
                  <c:v>53.625741376661011</c:v>
                </c:pt>
                <c:pt idx="8">
                  <c:v>52.268434957371248</c:v>
                </c:pt>
                <c:pt idx="9">
                  <c:v>52.401243269148694</c:v>
                </c:pt>
                <c:pt idx="10">
                  <c:v>52.118506017602726</c:v>
                </c:pt>
                <c:pt idx="11">
                  <c:v>48.928668880383867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A3-4B6D-9867-9260CBD5B496}"/>
            </c:ext>
          </c:extLst>
        </c:ser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graphs'!$M$14:$M$25</c:f>
                <c:numCache>
                  <c:formatCode>General</c:formatCode>
                  <c:ptCount val="12"/>
                  <c:pt idx="0">
                    <c:v>0.74748880492911396</c:v>
                  </c:pt>
                  <c:pt idx="1">
                    <c:v>3.1260558166703505</c:v>
                  </c:pt>
                  <c:pt idx="2">
                    <c:v>0.15849933663185037</c:v>
                  </c:pt>
                  <c:pt idx="3">
                    <c:v>5.5942340468373883</c:v>
                  </c:pt>
                  <c:pt idx="4">
                    <c:v>0.80404564874941453</c:v>
                  </c:pt>
                  <c:pt idx="5">
                    <c:v>0.14163142529001579</c:v>
                  </c:pt>
                  <c:pt idx="6">
                    <c:v>0.9721119396152178</c:v>
                  </c:pt>
                  <c:pt idx="7">
                    <c:v>8.6541980935900877</c:v>
                  </c:pt>
                  <c:pt idx="8">
                    <c:v>0.71904859203017502</c:v>
                  </c:pt>
                  <c:pt idx="9">
                    <c:v>1.0758352506273998</c:v>
                  </c:pt>
                  <c:pt idx="10">
                    <c:v>1.0563073821290483</c:v>
                  </c:pt>
                  <c:pt idx="11">
                    <c:v>2.1636697828746496</c:v>
                  </c:pt>
                </c:numCache>
              </c:numRef>
            </c:plus>
            <c:minus>
              <c:numRef>
                <c:f>'Bio graphs'!$M$14:$M$25</c:f>
                <c:numCache>
                  <c:formatCode>General</c:formatCode>
                  <c:ptCount val="12"/>
                  <c:pt idx="0">
                    <c:v>0.74748880492911396</c:v>
                  </c:pt>
                  <c:pt idx="1">
                    <c:v>3.1260558166703505</c:v>
                  </c:pt>
                  <c:pt idx="2">
                    <c:v>0.15849933663185037</c:v>
                  </c:pt>
                  <c:pt idx="3">
                    <c:v>5.5942340468373883</c:v>
                  </c:pt>
                  <c:pt idx="4">
                    <c:v>0.80404564874941453</c:v>
                  </c:pt>
                  <c:pt idx="5">
                    <c:v>0.14163142529001579</c:v>
                  </c:pt>
                  <c:pt idx="6">
                    <c:v>0.9721119396152178</c:v>
                  </c:pt>
                  <c:pt idx="7">
                    <c:v>8.6541980935900877</c:v>
                  </c:pt>
                  <c:pt idx="8">
                    <c:v>0.71904859203017502</c:v>
                  </c:pt>
                  <c:pt idx="9">
                    <c:v>1.0758352506273998</c:v>
                  </c:pt>
                  <c:pt idx="10">
                    <c:v>1.0563073821290483</c:v>
                  </c:pt>
                  <c:pt idx="11">
                    <c:v>2.1636697828746496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graphs'!$F$14:$F$25</c:f>
              <c:numCache>
                <c:formatCode>General</c:formatCode>
                <c:ptCount val="12"/>
                <c:pt idx="0">
                  <c:v>31.3379583670384</c:v>
                </c:pt>
                <c:pt idx="1">
                  <c:v>17.022300281787277</c:v>
                </c:pt>
                <c:pt idx="2">
                  <c:v>18.183514734898569</c:v>
                </c:pt>
                <c:pt idx="3">
                  <c:v>16.526379805205625</c:v>
                </c:pt>
                <c:pt idx="4">
                  <c:v>28.576573002377</c:v>
                </c:pt>
                <c:pt idx="5">
                  <c:v>31.907754690786319</c:v>
                </c:pt>
                <c:pt idx="6">
                  <c:v>33.344380896018173</c:v>
                </c:pt>
                <c:pt idx="7">
                  <c:v>44.6761876180001</c:v>
                </c:pt>
                <c:pt idx="8">
                  <c:v>39.492754280815156</c:v>
                </c:pt>
                <c:pt idx="9">
                  <c:v>41.006048517197002</c:v>
                </c:pt>
                <c:pt idx="10">
                  <c:v>38.028359627187626</c:v>
                </c:pt>
                <c:pt idx="11">
                  <c:v>34.667899070868785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A3-4B6D-9867-9260CBD5B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4639"/>
        <c:axId val="769789407"/>
      </c:scatterChart>
      <c:valAx>
        <c:axId val="63532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9407"/>
        <c:crosses val="autoZero"/>
        <c:crossBetween val="midCat"/>
      </c:valAx>
      <c:valAx>
        <c:axId val="76978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2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Zn</a:t>
            </a:r>
          </a:p>
        </c:rich>
      </c:tx>
      <c:layout>
        <c:manualLayout>
          <c:xMode val="edge"/>
          <c:yMode val="edge"/>
          <c:x val="0.4440763342082239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graphs'!$G$2:$G$13</c:f>
              <c:numCache>
                <c:formatCode>General</c:formatCode>
                <c:ptCount val="12"/>
                <c:pt idx="0">
                  <c:v>109.1243492746563</c:v>
                </c:pt>
                <c:pt idx="1">
                  <c:v>268.79640837704721</c:v>
                </c:pt>
                <c:pt idx="2">
                  <c:v>380.27664747385995</c:v>
                </c:pt>
                <c:pt idx="3">
                  <c:v>437.87193473724096</c:v>
                </c:pt>
                <c:pt idx="4">
                  <c:v>454.24208293005756</c:v>
                </c:pt>
                <c:pt idx="5">
                  <c:v>20.462946175358624</c:v>
                </c:pt>
                <c:pt idx="6">
                  <c:v>19.156827938417877</c:v>
                </c:pt>
                <c:pt idx="7">
                  <c:v>3.2695778858907238</c:v>
                </c:pt>
                <c:pt idx="8">
                  <c:v>4.9980292357659817</c:v>
                </c:pt>
                <c:pt idx="9">
                  <c:v>179.17610403057577</c:v>
                </c:pt>
                <c:pt idx="10">
                  <c:v>82.149439382789637</c:v>
                </c:pt>
                <c:pt idx="11">
                  <c:v>82.190320616662007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A6-446B-9996-D2CBF028AF3E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graphs'!$G$26:$G$37</c:f>
              <c:numCache>
                <c:formatCode>General</c:formatCode>
                <c:ptCount val="12"/>
                <c:pt idx="0">
                  <c:v>128.27734187918762</c:v>
                </c:pt>
                <c:pt idx="1">
                  <c:v>350.39190253353206</c:v>
                </c:pt>
                <c:pt idx="2">
                  <c:v>413.63107549478195</c:v>
                </c:pt>
                <c:pt idx="3">
                  <c:v>476.47947074665404</c:v>
                </c:pt>
                <c:pt idx="4">
                  <c:v>403.62770814693437</c:v>
                </c:pt>
                <c:pt idx="5">
                  <c:v>5.2069297841762925</c:v>
                </c:pt>
                <c:pt idx="6">
                  <c:v>6.2121710174178624</c:v>
                </c:pt>
                <c:pt idx="7">
                  <c:v>4.029712249970542</c:v>
                </c:pt>
                <c:pt idx="8">
                  <c:v>5.1695967303432875</c:v>
                </c:pt>
                <c:pt idx="9">
                  <c:v>143.9652228264307</c:v>
                </c:pt>
                <c:pt idx="10">
                  <c:v>65.366046519429545</c:v>
                </c:pt>
                <c:pt idx="11">
                  <c:v>48.942689319324302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A6-446B-9996-D2CBF028AF3E}"/>
            </c:ext>
          </c:extLst>
        </c:ser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graphs'!$G$14:$G$25</c:f>
              <c:numCache>
                <c:formatCode>General</c:formatCode>
                <c:ptCount val="12"/>
                <c:pt idx="0">
                  <c:v>91.007645396666305</c:v>
                </c:pt>
                <c:pt idx="1">
                  <c:v>56.584528606031895</c:v>
                </c:pt>
                <c:pt idx="2">
                  <c:v>107.25747444846129</c:v>
                </c:pt>
                <c:pt idx="3">
                  <c:v>47.515793933112903</c:v>
                </c:pt>
                <c:pt idx="4">
                  <c:v>2.2580640901354125</c:v>
                </c:pt>
                <c:pt idx="5">
                  <c:v>5.1726548421610703</c:v>
                </c:pt>
                <c:pt idx="6">
                  <c:v>4.3873763537636332</c:v>
                </c:pt>
                <c:pt idx="7">
                  <c:v>5.2384529645928399</c:v>
                </c:pt>
                <c:pt idx="8">
                  <c:v>5.9072804093931328</c:v>
                </c:pt>
                <c:pt idx="9">
                  <c:v>118.7715724461861</c:v>
                </c:pt>
                <c:pt idx="10">
                  <c:v>44.826752343980544</c:v>
                </c:pt>
                <c:pt idx="11">
                  <c:v>68.445934241918522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A6-446B-9996-D2CBF028A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4639"/>
        <c:axId val="769789407"/>
      </c:scatterChart>
      <c:valAx>
        <c:axId val="63532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9407"/>
        <c:crosses val="autoZero"/>
        <c:crossBetween val="midCat"/>
      </c:valAx>
      <c:valAx>
        <c:axId val="76978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2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</a:t>
            </a:r>
          </a:p>
        </c:rich>
      </c:tx>
      <c:layout>
        <c:manualLayout>
          <c:xMode val="edge"/>
          <c:yMode val="edge"/>
          <c:x val="0.4440763342082239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graphs'!$O$2:$O$13</c:f>
                <c:numCache>
                  <c:formatCode>General</c:formatCode>
                  <c:ptCount val="12"/>
                  <c:pt idx="0">
                    <c:v>0.55295311949914427</c:v>
                  </c:pt>
                  <c:pt idx="1">
                    <c:v>5.4838405013481335</c:v>
                  </c:pt>
                  <c:pt idx="2">
                    <c:v>3.3797950381512538</c:v>
                  </c:pt>
                  <c:pt idx="3">
                    <c:v>7.0123934998967856</c:v>
                  </c:pt>
                  <c:pt idx="4">
                    <c:v>3.6064321660628504</c:v>
                  </c:pt>
                  <c:pt idx="5">
                    <c:v>3.29120202013896</c:v>
                  </c:pt>
                  <c:pt idx="6">
                    <c:v>2.209536074785134</c:v>
                  </c:pt>
                  <c:pt idx="7">
                    <c:v>3.0544626607992726</c:v>
                  </c:pt>
                  <c:pt idx="8">
                    <c:v>1.5222068403950311</c:v>
                  </c:pt>
                  <c:pt idx="9">
                    <c:v>0.83626885104649917</c:v>
                  </c:pt>
                  <c:pt idx="10">
                    <c:v>5.2822689710528126</c:v>
                  </c:pt>
                  <c:pt idx="11">
                    <c:v>14.105346792667088</c:v>
                  </c:pt>
                </c:numCache>
              </c:numRef>
            </c:plus>
            <c:minus>
              <c:numRef>
                <c:f>'Bio graphs'!$O$2:$O$13</c:f>
                <c:numCache>
                  <c:formatCode>General</c:formatCode>
                  <c:ptCount val="12"/>
                  <c:pt idx="0">
                    <c:v>0.55295311949914427</c:v>
                  </c:pt>
                  <c:pt idx="1">
                    <c:v>5.4838405013481335</c:v>
                  </c:pt>
                  <c:pt idx="2">
                    <c:v>3.3797950381512538</c:v>
                  </c:pt>
                  <c:pt idx="3">
                    <c:v>7.0123934998967856</c:v>
                  </c:pt>
                  <c:pt idx="4">
                    <c:v>3.6064321660628504</c:v>
                  </c:pt>
                  <c:pt idx="5">
                    <c:v>3.29120202013896</c:v>
                  </c:pt>
                  <c:pt idx="6">
                    <c:v>2.209536074785134</c:v>
                  </c:pt>
                  <c:pt idx="7">
                    <c:v>3.0544626607992726</c:v>
                  </c:pt>
                  <c:pt idx="8">
                    <c:v>1.5222068403950311</c:v>
                  </c:pt>
                  <c:pt idx="9">
                    <c:v>0.83626885104649917</c:v>
                  </c:pt>
                  <c:pt idx="10">
                    <c:v>5.2822689710528126</c:v>
                  </c:pt>
                  <c:pt idx="11">
                    <c:v>14.105346792667088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graphs'!$H$2:$H$13</c:f>
              <c:numCache>
                <c:formatCode>General</c:formatCode>
                <c:ptCount val="12"/>
                <c:pt idx="0">
                  <c:v>43.190012759279696</c:v>
                </c:pt>
                <c:pt idx="1">
                  <c:v>41.730739941581703</c:v>
                </c:pt>
                <c:pt idx="2">
                  <c:v>39.337258011425803</c:v>
                </c:pt>
                <c:pt idx="3">
                  <c:v>29.4626046309453</c:v>
                </c:pt>
                <c:pt idx="4">
                  <c:v>23.447368027606938</c:v>
                </c:pt>
                <c:pt idx="5">
                  <c:v>19.553399828893127</c:v>
                </c:pt>
                <c:pt idx="6">
                  <c:v>16.639125680123751</c:v>
                </c:pt>
                <c:pt idx="7">
                  <c:v>16.075069524599435</c:v>
                </c:pt>
                <c:pt idx="8">
                  <c:v>15.601609283217124</c:v>
                </c:pt>
                <c:pt idx="9">
                  <c:v>16.941701019322561</c:v>
                </c:pt>
                <c:pt idx="10">
                  <c:v>18.72725027263828</c:v>
                </c:pt>
                <c:pt idx="11">
                  <c:v>26.504931593164606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D-45DD-ACD1-B5779A24304F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graphs'!$O$26:$O$37</c:f>
                <c:numCache>
                  <c:formatCode>General</c:formatCode>
                  <c:ptCount val="12"/>
                  <c:pt idx="0">
                    <c:v>1.322817692804211</c:v>
                  </c:pt>
                  <c:pt idx="1">
                    <c:v>0.72049263578677414</c:v>
                  </c:pt>
                  <c:pt idx="2">
                    <c:v>1.3145437050831654</c:v>
                  </c:pt>
                  <c:pt idx="3">
                    <c:v>0.85816068687836677</c:v>
                  </c:pt>
                  <c:pt idx="4">
                    <c:v>0.98899334356749968</c:v>
                  </c:pt>
                  <c:pt idx="5">
                    <c:v>1.2262297089510821</c:v>
                  </c:pt>
                  <c:pt idx="6">
                    <c:v>1.7058486159035162</c:v>
                  </c:pt>
                  <c:pt idx="7">
                    <c:v>2.0484647030354113</c:v>
                  </c:pt>
                  <c:pt idx="8">
                    <c:v>1.4613316859084362</c:v>
                  </c:pt>
                  <c:pt idx="9">
                    <c:v>2.9592617364980827</c:v>
                  </c:pt>
                  <c:pt idx="10">
                    <c:v>0.77280860456406586</c:v>
                  </c:pt>
                  <c:pt idx="11">
                    <c:v>0.34347649945168435</c:v>
                  </c:pt>
                </c:numCache>
              </c:numRef>
            </c:plus>
            <c:minus>
              <c:numRef>
                <c:f>'Bio graphs'!$O$26:$O$37</c:f>
                <c:numCache>
                  <c:formatCode>General</c:formatCode>
                  <c:ptCount val="12"/>
                  <c:pt idx="0">
                    <c:v>1.322817692804211</c:v>
                  </c:pt>
                  <c:pt idx="1">
                    <c:v>0.72049263578677414</c:v>
                  </c:pt>
                  <c:pt idx="2">
                    <c:v>1.3145437050831654</c:v>
                  </c:pt>
                  <c:pt idx="3">
                    <c:v>0.85816068687836677</c:v>
                  </c:pt>
                  <c:pt idx="4">
                    <c:v>0.98899334356749968</c:v>
                  </c:pt>
                  <c:pt idx="5">
                    <c:v>1.2262297089510821</c:v>
                  </c:pt>
                  <c:pt idx="6">
                    <c:v>1.7058486159035162</c:v>
                  </c:pt>
                  <c:pt idx="7">
                    <c:v>2.0484647030354113</c:v>
                  </c:pt>
                  <c:pt idx="8">
                    <c:v>1.4613316859084362</c:v>
                  </c:pt>
                  <c:pt idx="9">
                    <c:v>2.9592617364980827</c:v>
                  </c:pt>
                  <c:pt idx="10">
                    <c:v>0.77280860456406586</c:v>
                  </c:pt>
                  <c:pt idx="11">
                    <c:v>0.34347649945168435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graphs'!$H$26:$H$37</c:f>
              <c:numCache>
                <c:formatCode>General</c:formatCode>
                <c:ptCount val="12"/>
                <c:pt idx="0">
                  <c:v>38.650140056023801</c:v>
                </c:pt>
                <c:pt idx="1">
                  <c:v>36.515216613295401</c:v>
                </c:pt>
                <c:pt idx="2">
                  <c:v>35.642700678438999</c:v>
                </c:pt>
                <c:pt idx="3">
                  <c:v>30.390696397491599</c:v>
                </c:pt>
                <c:pt idx="4">
                  <c:v>23.816738721770065</c:v>
                </c:pt>
                <c:pt idx="5">
                  <c:v>18.946488072942429</c:v>
                </c:pt>
                <c:pt idx="6">
                  <c:v>16.447272422201813</c:v>
                </c:pt>
                <c:pt idx="7">
                  <c:v>15.693395753570375</c:v>
                </c:pt>
                <c:pt idx="8">
                  <c:v>16.488426672644373</c:v>
                </c:pt>
                <c:pt idx="9">
                  <c:v>15.637959618946979</c:v>
                </c:pt>
                <c:pt idx="10">
                  <c:v>15.069855758406566</c:v>
                </c:pt>
                <c:pt idx="11">
                  <c:v>16.650172222400215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0D-45DD-ACD1-B5779A24304F}"/>
            </c:ext>
          </c:extLst>
        </c:ser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graphs'!$O$14:$O$25</c:f>
                <c:numCache>
                  <c:formatCode>General</c:formatCode>
                  <c:ptCount val="12"/>
                  <c:pt idx="0">
                    <c:v>1.4002543258918161</c:v>
                  </c:pt>
                  <c:pt idx="1">
                    <c:v>0.74148048225728602</c:v>
                  </c:pt>
                  <c:pt idx="2">
                    <c:v>1.9073893040373229</c:v>
                  </c:pt>
                  <c:pt idx="3">
                    <c:v>4.2593352292361102</c:v>
                  </c:pt>
                  <c:pt idx="4">
                    <c:v>2.8007595190525114</c:v>
                  </c:pt>
                  <c:pt idx="5">
                    <c:v>2.1519644699287332</c:v>
                  </c:pt>
                  <c:pt idx="6">
                    <c:v>3.0324580359543183</c:v>
                  </c:pt>
                  <c:pt idx="7">
                    <c:v>1.3233437215175139</c:v>
                  </c:pt>
                  <c:pt idx="8">
                    <c:v>0.93304372648116329</c:v>
                  </c:pt>
                  <c:pt idx="9">
                    <c:v>2.1209277740676664</c:v>
                  </c:pt>
                  <c:pt idx="10">
                    <c:v>1.7751785109903866</c:v>
                  </c:pt>
                  <c:pt idx="11">
                    <c:v>0.49405755414034175</c:v>
                  </c:pt>
                </c:numCache>
              </c:numRef>
            </c:plus>
            <c:minus>
              <c:numRef>
                <c:f>'Bio graphs'!$O$14:$O$25</c:f>
                <c:numCache>
                  <c:formatCode>General</c:formatCode>
                  <c:ptCount val="12"/>
                  <c:pt idx="0">
                    <c:v>1.4002543258918161</c:v>
                  </c:pt>
                  <c:pt idx="1">
                    <c:v>0.74148048225728602</c:v>
                  </c:pt>
                  <c:pt idx="2">
                    <c:v>1.9073893040373229</c:v>
                  </c:pt>
                  <c:pt idx="3">
                    <c:v>4.2593352292361102</c:v>
                  </c:pt>
                  <c:pt idx="4">
                    <c:v>2.8007595190525114</c:v>
                  </c:pt>
                  <c:pt idx="5">
                    <c:v>2.1519644699287332</c:v>
                  </c:pt>
                  <c:pt idx="6">
                    <c:v>3.0324580359543183</c:v>
                  </c:pt>
                  <c:pt idx="7">
                    <c:v>1.3233437215175139</c:v>
                  </c:pt>
                  <c:pt idx="8">
                    <c:v>0.93304372648116329</c:v>
                  </c:pt>
                  <c:pt idx="9">
                    <c:v>2.1209277740676664</c:v>
                  </c:pt>
                  <c:pt idx="10">
                    <c:v>1.7751785109903866</c:v>
                  </c:pt>
                  <c:pt idx="11">
                    <c:v>0.49405755414034175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graphs'!$H$14:$H$25</c:f>
              <c:numCache>
                <c:formatCode>General</c:formatCode>
                <c:ptCount val="12"/>
                <c:pt idx="0">
                  <c:v>40.571919052052905</c:v>
                </c:pt>
                <c:pt idx="1">
                  <c:v>21.762657433614002</c:v>
                </c:pt>
                <c:pt idx="2">
                  <c:v>16.048494941943321</c:v>
                </c:pt>
                <c:pt idx="3">
                  <c:v>8.9623114562949269</c:v>
                </c:pt>
                <c:pt idx="4">
                  <c:v>7.476120596156056</c:v>
                </c:pt>
                <c:pt idx="5">
                  <c:v>7.595970443113643</c:v>
                </c:pt>
                <c:pt idx="6">
                  <c:v>5.4406639018134255</c:v>
                </c:pt>
                <c:pt idx="7">
                  <c:v>6.5828462642784249</c:v>
                </c:pt>
                <c:pt idx="8">
                  <c:v>7.0780552974306854</c:v>
                </c:pt>
                <c:pt idx="9">
                  <c:v>9.1358523117390575</c:v>
                </c:pt>
                <c:pt idx="10">
                  <c:v>8.3168614319167009</c:v>
                </c:pt>
                <c:pt idx="11">
                  <c:v>8.5078337219847331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0D-45DD-ACD1-B5779A243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4639"/>
        <c:axId val="769789407"/>
      </c:scatterChart>
      <c:valAx>
        <c:axId val="63532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9407"/>
        <c:crosses val="autoZero"/>
        <c:crossBetween val="midCat"/>
      </c:valAx>
      <c:valAx>
        <c:axId val="76978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2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Mo</a:t>
            </a:r>
          </a:p>
        </c:rich>
      </c:tx>
      <c:layout>
        <c:manualLayout>
          <c:xMode val="edge"/>
          <c:yMode val="edge"/>
          <c:x val="0.4440763342082239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graphs'!$P$2:$P$13</c:f>
                <c:numCache>
                  <c:formatCode>General</c:formatCode>
                  <c:ptCount val="12"/>
                  <c:pt idx="0">
                    <c:v>18.083704292725809</c:v>
                  </c:pt>
                  <c:pt idx="1">
                    <c:v>14.982476563268646</c:v>
                  </c:pt>
                  <c:pt idx="2">
                    <c:v>14.699573240606981</c:v>
                  </c:pt>
                  <c:pt idx="3">
                    <c:v>3.6763177686913457</c:v>
                  </c:pt>
                  <c:pt idx="4">
                    <c:v>0.21568657735557495</c:v>
                  </c:pt>
                  <c:pt idx="5">
                    <c:v>10.354350581239842</c:v>
                  </c:pt>
                  <c:pt idx="6">
                    <c:v>1.2322053395789996</c:v>
                  </c:pt>
                  <c:pt idx="7">
                    <c:v>0.81770822578981761</c:v>
                  </c:pt>
                  <c:pt idx="8">
                    <c:v>10.007316322000422</c:v>
                  </c:pt>
                  <c:pt idx="9">
                    <c:v>0.63648682934104617</c:v>
                  </c:pt>
                  <c:pt idx="10">
                    <c:v>3.1186107130886938</c:v>
                  </c:pt>
                  <c:pt idx="11">
                    <c:v>7.3165602294697845</c:v>
                  </c:pt>
                </c:numCache>
              </c:numRef>
            </c:plus>
            <c:minus>
              <c:numRef>
                <c:f>'Bio graphs'!$P$2:$P$13</c:f>
                <c:numCache>
                  <c:formatCode>General</c:formatCode>
                  <c:ptCount val="12"/>
                  <c:pt idx="0">
                    <c:v>18.083704292725809</c:v>
                  </c:pt>
                  <c:pt idx="1">
                    <c:v>14.982476563268646</c:v>
                  </c:pt>
                  <c:pt idx="2">
                    <c:v>14.699573240606981</c:v>
                  </c:pt>
                  <c:pt idx="3">
                    <c:v>3.6763177686913457</c:v>
                  </c:pt>
                  <c:pt idx="4">
                    <c:v>0.21568657735557495</c:v>
                  </c:pt>
                  <c:pt idx="5">
                    <c:v>10.354350581239842</c:v>
                  </c:pt>
                  <c:pt idx="6">
                    <c:v>1.2322053395789996</c:v>
                  </c:pt>
                  <c:pt idx="7">
                    <c:v>0.81770822578981761</c:v>
                  </c:pt>
                  <c:pt idx="8">
                    <c:v>10.007316322000422</c:v>
                  </c:pt>
                  <c:pt idx="9">
                    <c:v>0.63648682934104617</c:v>
                  </c:pt>
                  <c:pt idx="10">
                    <c:v>3.1186107130886938</c:v>
                  </c:pt>
                  <c:pt idx="11">
                    <c:v>7.3165602294697845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graphs'!$I$2:$I$13</c:f>
              <c:numCache>
                <c:formatCode>General</c:formatCode>
                <c:ptCount val="12"/>
                <c:pt idx="0">
                  <c:v>70.889477317585488</c:v>
                </c:pt>
                <c:pt idx="1">
                  <c:v>15.18234125536542</c:v>
                </c:pt>
                <c:pt idx="2">
                  <c:v>16.822986662930486</c:v>
                </c:pt>
                <c:pt idx="3">
                  <c:v>5.6404011612150304</c:v>
                </c:pt>
                <c:pt idx="4">
                  <c:v>4.3156588381463568</c:v>
                </c:pt>
                <c:pt idx="5">
                  <c:v>12.410999670967938</c:v>
                </c:pt>
                <c:pt idx="6">
                  <c:v>8.1281173723474005</c:v>
                </c:pt>
                <c:pt idx="7">
                  <c:v>7.1802365408994282</c:v>
                </c:pt>
                <c:pt idx="8">
                  <c:v>11.710861720983058</c:v>
                </c:pt>
                <c:pt idx="9">
                  <c:v>10.560893415194519</c:v>
                </c:pt>
                <c:pt idx="10">
                  <c:v>6.6168843560212824</c:v>
                </c:pt>
                <c:pt idx="11">
                  <c:v>9.7929713158235394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BC-4ACB-BA3B-5D267ADCBDA8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graphs'!$P$26:$P$37</c:f>
                <c:numCache>
                  <c:formatCode>General</c:formatCode>
                  <c:ptCount val="12"/>
                  <c:pt idx="0">
                    <c:v>3.9426797467404096</c:v>
                  </c:pt>
                  <c:pt idx="1">
                    <c:v>0.81702148642687922</c:v>
                  </c:pt>
                  <c:pt idx="2">
                    <c:v>9.7465458836876113</c:v>
                  </c:pt>
                  <c:pt idx="3">
                    <c:v>32.196774192340719</c:v>
                  </c:pt>
                  <c:pt idx="4">
                    <c:v>2.3274994752622304</c:v>
                  </c:pt>
                  <c:pt idx="5">
                    <c:v>4.2544925407443532</c:v>
                  </c:pt>
                  <c:pt idx="6">
                    <c:v>1.6162427903342091</c:v>
                  </c:pt>
                  <c:pt idx="7">
                    <c:v>8.3628416655949938</c:v>
                  </c:pt>
                  <c:pt idx="8">
                    <c:v>4.2819502445387299</c:v>
                  </c:pt>
                  <c:pt idx="9">
                    <c:v>0.46281706815182089</c:v>
                  </c:pt>
                  <c:pt idx="10">
                    <c:v>6.7863860118604729</c:v>
                  </c:pt>
                  <c:pt idx="11">
                    <c:v>21.804346425856803</c:v>
                  </c:pt>
                </c:numCache>
              </c:numRef>
            </c:plus>
            <c:minus>
              <c:numRef>
                <c:f>'Bio graphs'!$P$26:$P$37</c:f>
                <c:numCache>
                  <c:formatCode>General</c:formatCode>
                  <c:ptCount val="12"/>
                  <c:pt idx="0">
                    <c:v>3.9426797467404096</c:v>
                  </c:pt>
                  <c:pt idx="1">
                    <c:v>0.81702148642687922</c:v>
                  </c:pt>
                  <c:pt idx="2">
                    <c:v>9.7465458836876113</c:v>
                  </c:pt>
                  <c:pt idx="3">
                    <c:v>32.196774192340719</c:v>
                  </c:pt>
                  <c:pt idx="4">
                    <c:v>2.3274994752622304</c:v>
                  </c:pt>
                  <c:pt idx="5">
                    <c:v>4.2544925407443532</c:v>
                  </c:pt>
                  <c:pt idx="6">
                    <c:v>1.6162427903342091</c:v>
                  </c:pt>
                  <c:pt idx="7">
                    <c:v>8.3628416655949938</c:v>
                  </c:pt>
                  <c:pt idx="8">
                    <c:v>4.2819502445387299</c:v>
                  </c:pt>
                  <c:pt idx="9">
                    <c:v>0.46281706815182089</c:v>
                  </c:pt>
                  <c:pt idx="10">
                    <c:v>6.7863860118604729</c:v>
                  </c:pt>
                  <c:pt idx="11">
                    <c:v>21.804346425856803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graphs'!$I$26:$I$37</c:f>
              <c:numCache>
                <c:formatCode>General</c:formatCode>
                <c:ptCount val="12"/>
                <c:pt idx="0">
                  <c:v>73.427414776945398</c:v>
                </c:pt>
                <c:pt idx="1">
                  <c:v>14.828745319778641</c:v>
                </c:pt>
                <c:pt idx="2">
                  <c:v>15.943929111026058</c:v>
                </c:pt>
                <c:pt idx="3">
                  <c:v>13.488172132563452</c:v>
                </c:pt>
                <c:pt idx="4">
                  <c:v>14.792452088003438</c:v>
                </c:pt>
                <c:pt idx="5">
                  <c:v>3.438859346685327</c:v>
                </c:pt>
                <c:pt idx="6">
                  <c:v>13.969770231705564</c:v>
                </c:pt>
                <c:pt idx="7">
                  <c:v>8.7848541432045604</c:v>
                </c:pt>
                <c:pt idx="8">
                  <c:v>-0.13671914551001874</c:v>
                </c:pt>
                <c:pt idx="9">
                  <c:v>-0.98545194044329698</c:v>
                </c:pt>
                <c:pt idx="10">
                  <c:v>7.0132660616976672</c:v>
                </c:pt>
                <c:pt idx="11">
                  <c:v>4.837292273352567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BC-4ACB-BA3B-5D267ADCBDA8}"/>
            </c:ext>
          </c:extLst>
        </c:ser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graphs'!$P$14:$P$25</c:f>
                <c:numCache>
                  <c:formatCode>General</c:formatCode>
                  <c:ptCount val="12"/>
                  <c:pt idx="0">
                    <c:v>11.03322616499644</c:v>
                  </c:pt>
                  <c:pt idx="1">
                    <c:v>10.146539198441173</c:v>
                  </c:pt>
                  <c:pt idx="2">
                    <c:v>12.851401680915041</c:v>
                  </c:pt>
                  <c:pt idx="3">
                    <c:v>3.5904938365348937</c:v>
                  </c:pt>
                  <c:pt idx="4">
                    <c:v>4.6657795406380229</c:v>
                  </c:pt>
                  <c:pt idx="5">
                    <c:v>9.792096793783827</c:v>
                  </c:pt>
                  <c:pt idx="6">
                    <c:v>11.671649031396418</c:v>
                  </c:pt>
                  <c:pt idx="7">
                    <c:v>12.310874403508983</c:v>
                  </c:pt>
                  <c:pt idx="8">
                    <c:v>10.868771860698576</c:v>
                  </c:pt>
                  <c:pt idx="9">
                    <c:v>0.31162501952050814</c:v>
                  </c:pt>
                  <c:pt idx="10">
                    <c:v>0.33579065222967475</c:v>
                  </c:pt>
                  <c:pt idx="11">
                    <c:v>9.4000925595395941</c:v>
                  </c:pt>
                </c:numCache>
              </c:numRef>
            </c:plus>
            <c:minus>
              <c:numRef>
                <c:f>'Bio graphs'!$P$14:$P$25</c:f>
                <c:numCache>
                  <c:formatCode>General</c:formatCode>
                  <c:ptCount val="12"/>
                  <c:pt idx="0">
                    <c:v>11.03322616499644</c:v>
                  </c:pt>
                  <c:pt idx="1">
                    <c:v>10.146539198441173</c:v>
                  </c:pt>
                  <c:pt idx="2">
                    <c:v>12.851401680915041</c:v>
                  </c:pt>
                  <c:pt idx="3">
                    <c:v>3.5904938365348937</c:v>
                  </c:pt>
                  <c:pt idx="4">
                    <c:v>4.6657795406380229</c:v>
                  </c:pt>
                  <c:pt idx="5">
                    <c:v>9.792096793783827</c:v>
                  </c:pt>
                  <c:pt idx="6">
                    <c:v>11.671649031396418</c:v>
                  </c:pt>
                  <c:pt idx="7">
                    <c:v>12.310874403508983</c:v>
                  </c:pt>
                  <c:pt idx="8">
                    <c:v>10.868771860698576</c:v>
                  </c:pt>
                  <c:pt idx="9">
                    <c:v>0.31162501952050814</c:v>
                  </c:pt>
                  <c:pt idx="10">
                    <c:v>0.33579065222967475</c:v>
                  </c:pt>
                  <c:pt idx="11">
                    <c:v>9.4000925595395941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graphs'!$I$14:$I$25</c:f>
              <c:numCache>
                <c:formatCode>General</c:formatCode>
                <c:ptCount val="12"/>
                <c:pt idx="0">
                  <c:v>77.333846140025088</c:v>
                </c:pt>
                <c:pt idx="1">
                  <c:v>6.6230460235562072</c:v>
                </c:pt>
                <c:pt idx="2">
                  <c:v>13.434642148536177</c:v>
                </c:pt>
                <c:pt idx="3">
                  <c:v>-1.5343400311052933</c:v>
                </c:pt>
                <c:pt idx="4">
                  <c:v>-5.6269907357878877</c:v>
                </c:pt>
                <c:pt idx="5">
                  <c:v>-0.30479813976986891</c:v>
                </c:pt>
                <c:pt idx="6">
                  <c:v>2.2456109021741812</c:v>
                </c:pt>
                <c:pt idx="7">
                  <c:v>2.8387476178880062</c:v>
                </c:pt>
                <c:pt idx="8">
                  <c:v>12.782666968161504</c:v>
                </c:pt>
                <c:pt idx="9">
                  <c:v>-2.2047747410648086</c:v>
                </c:pt>
                <c:pt idx="10">
                  <c:v>2.4540237606300002</c:v>
                </c:pt>
                <c:pt idx="11">
                  <c:v>2.6655007149130308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BC-4ACB-BA3B-5D267ADCB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4639"/>
        <c:axId val="769789407"/>
      </c:scatterChart>
      <c:valAx>
        <c:axId val="63532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9407"/>
        <c:crosses val="autoZero"/>
        <c:crossBetween val="midCat"/>
      </c:valAx>
      <c:valAx>
        <c:axId val="76978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2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Nickel</a:t>
            </a:r>
          </a:p>
        </c:rich>
      </c:tx>
      <c:layout>
        <c:manualLayout>
          <c:xMode val="edge"/>
          <c:yMode val="edge"/>
          <c:x val="0.4440763342082239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graphs'!$L$2:$L$13</c:f>
                <c:numCache>
                  <c:formatCode>General</c:formatCode>
                  <c:ptCount val="12"/>
                  <c:pt idx="0">
                    <c:v>1.1499587715205899</c:v>
                  </c:pt>
                  <c:pt idx="1">
                    <c:v>5.149331287356893</c:v>
                  </c:pt>
                  <c:pt idx="2">
                    <c:v>0.53185885122215026</c:v>
                  </c:pt>
                  <c:pt idx="3">
                    <c:v>0.48491659246581476</c:v>
                  </c:pt>
                  <c:pt idx="4">
                    <c:v>2.4334036145903823</c:v>
                  </c:pt>
                  <c:pt idx="5">
                    <c:v>0.53475048701883332</c:v>
                  </c:pt>
                  <c:pt idx="6">
                    <c:v>7.6943326712732199E-2</c:v>
                  </c:pt>
                  <c:pt idx="7">
                    <c:v>1.6455868912207243</c:v>
                  </c:pt>
                  <c:pt idx="8">
                    <c:v>5.5741062548889442E-2</c:v>
                  </c:pt>
                  <c:pt idx="9">
                    <c:v>1.3555197191756105</c:v>
                  </c:pt>
                  <c:pt idx="10">
                    <c:v>0.39877035827625446</c:v>
                  </c:pt>
                  <c:pt idx="11">
                    <c:v>1.2830572821597261</c:v>
                  </c:pt>
                </c:numCache>
              </c:numRef>
            </c:plus>
            <c:minus>
              <c:numRef>
                <c:f>'Bio graphs'!$L$2:$L$13</c:f>
                <c:numCache>
                  <c:formatCode>General</c:formatCode>
                  <c:ptCount val="12"/>
                  <c:pt idx="0">
                    <c:v>1.1499587715205899</c:v>
                  </c:pt>
                  <c:pt idx="1">
                    <c:v>5.149331287356893</c:v>
                  </c:pt>
                  <c:pt idx="2">
                    <c:v>0.53185885122215026</c:v>
                  </c:pt>
                  <c:pt idx="3">
                    <c:v>0.48491659246581476</c:v>
                  </c:pt>
                  <c:pt idx="4">
                    <c:v>2.4334036145903823</c:v>
                  </c:pt>
                  <c:pt idx="5">
                    <c:v>0.53475048701883332</c:v>
                  </c:pt>
                  <c:pt idx="6">
                    <c:v>7.6943326712732199E-2</c:v>
                  </c:pt>
                  <c:pt idx="7">
                    <c:v>1.6455868912207243</c:v>
                  </c:pt>
                  <c:pt idx="8">
                    <c:v>5.5741062548889442E-2</c:v>
                  </c:pt>
                  <c:pt idx="9">
                    <c:v>1.3555197191756105</c:v>
                  </c:pt>
                  <c:pt idx="10">
                    <c:v>0.39877035827625446</c:v>
                  </c:pt>
                  <c:pt idx="11">
                    <c:v>1.2830572821597261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graphs'!$B$2:$B$13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graphs'!$E$2:$E$13</c:f>
              <c:numCache>
                <c:formatCode>General</c:formatCode>
                <c:ptCount val="12"/>
                <c:pt idx="0">
                  <c:v>12.18342187817392</c:v>
                </c:pt>
                <c:pt idx="1">
                  <c:v>12.309499727867991</c:v>
                </c:pt>
                <c:pt idx="2">
                  <c:v>12.211721455866829</c:v>
                </c:pt>
                <c:pt idx="3">
                  <c:v>12.743907614663708</c:v>
                </c:pt>
                <c:pt idx="4">
                  <c:v>10.396865040471944</c:v>
                </c:pt>
                <c:pt idx="5">
                  <c:v>11.800978863478864</c:v>
                </c:pt>
                <c:pt idx="6">
                  <c:v>11.30488693179875</c:v>
                </c:pt>
                <c:pt idx="7">
                  <c:v>13.252082958102136</c:v>
                </c:pt>
                <c:pt idx="8">
                  <c:v>11.258815264436564</c:v>
                </c:pt>
                <c:pt idx="9">
                  <c:v>10.976337406566639</c:v>
                </c:pt>
                <c:pt idx="10">
                  <c:v>10.34906402707556</c:v>
                </c:pt>
                <c:pt idx="11">
                  <c:v>11.879377809612892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B6-45B3-BFD9-846C94F35D54}"/>
            </c:ext>
          </c:extLst>
        </c:ser>
        <c:ser>
          <c:idx val="1"/>
          <c:order val="1"/>
          <c:tx>
            <c:v>AC-Ni 0.01%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graphs'!$L$26:$L$37</c:f>
                <c:numCache>
                  <c:formatCode>General</c:formatCode>
                  <c:ptCount val="12"/>
                  <c:pt idx="0">
                    <c:v>3.3117005709102392</c:v>
                  </c:pt>
                  <c:pt idx="1">
                    <c:v>11.067804712526058</c:v>
                  </c:pt>
                  <c:pt idx="2">
                    <c:v>12.65706238967779</c:v>
                  </c:pt>
                  <c:pt idx="3">
                    <c:v>16.449597170896425</c:v>
                  </c:pt>
                  <c:pt idx="4">
                    <c:v>8.3697645800629683</c:v>
                  </c:pt>
                  <c:pt idx="5">
                    <c:v>15.26423753114744</c:v>
                  </c:pt>
                  <c:pt idx="6">
                    <c:v>10.208398567762805</c:v>
                  </c:pt>
                  <c:pt idx="7">
                    <c:v>7.5968925630297752</c:v>
                  </c:pt>
                  <c:pt idx="8">
                    <c:v>4.6222040453667805</c:v>
                  </c:pt>
                  <c:pt idx="9">
                    <c:v>8.5078936456875276</c:v>
                  </c:pt>
                  <c:pt idx="10">
                    <c:v>7.1805454160980462</c:v>
                  </c:pt>
                  <c:pt idx="11">
                    <c:v>4.2470172014718583</c:v>
                  </c:pt>
                </c:numCache>
              </c:numRef>
            </c:plus>
            <c:minus>
              <c:numRef>
                <c:f>'Bio graphs'!$L$26:$L$37</c:f>
                <c:numCache>
                  <c:formatCode>General</c:formatCode>
                  <c:ptCount val="12"/>
                  <c:pt idx="0">
                    <c:v>3.3117005709102392</c:v>
                  </c:pt>
                  <c:pt idx="1">
                    <c:v>11.067804712526058</c:v>
                  </c:pt>
                  <c:pt idx="2">
                    <c:v>12.65706238967779</c:v>
                  </c:pt>
                  <c:pt idx="3">
                    <c:v>16.449597170896425</c:v>
                  </c:pt>
                  <c:pt idx="4">
                    <c:v>8.3697645800629683</c:v>
                  </c:pt>
                  <c:pt idx="5">
                    <c:v>15.26423753114744</c:v>
                  </c:pt>
                  <c:pt idx="6">
                    <c:v>10.208398567762805</c:v>
                  </c:pt>
                  <c:pt idx="7">
                    <c:v>7.5968925630297752</c:v>
                  </c:pt>
                  <c:pt idx="8">
                    <c:v>4.6222040453667805</c:v>
                  </c:pt>
                  <c:pt idx="9">
                    <c:v>8.5078936456875276</c:v>
                  </c:pt>
                  <c:pt idx="10">
                    <c:v>7.1805454160980462</c:v>
                  </c:pt>
                  <c:pt idx="11">
                    <c:v>4.2470172014718583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graphs'!$B$26:$B$37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graphs'!$E$26:$E$37</c:f>
              <c:numCache>
                <c:formatCode>General</c:formatCode>
                <c:ptCount val="12"/>
                <c:pt idx="0">
                  <c:v>70.780012942465603</c:v>
                </c:pt>
                <c:pt idx="1">
                  <c:v>162.94374906382041</c:v>
                </c:pt>
                <c:pt idx="2">
                  <c:v>154.9837862143292</c:v>
                </c:pt>
                <c:pt idx="3">
                  <c:v>154.76967295438192</c:v>
                </c:pt>
                <c:pt idx="4">
                  <c:v>141.45077966514373</c:v>
                </c:pt>
                <c:pt idx="5">
                  <c:v>135.76073469403627</c:v>
                </c:pt>
                <c:pt idx="6">
                  <c:v>131.52296731231735</c:v>
                </c:pt>
                <c:pt idx="7">
                  <c:v>129.44875912557848</c:v>
                </c:pt>
                <c:pt idx="8">
                  <c:v>120.81697537610464</c:v>
                </c:pt>
                <c:pt idx="9">
                  <c:v>117.0909688657342</c:v>
                </c:pt>
                <c:pt idx="10">
                  <c:v>114.50298818310961</c:v>
                </c:pt>
                <c:pt idx="11">
                  <c:v>101.31754417318095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B6-45B3-BFD9-846C94F35D54}"/>
            </c:ext>
          </c:extLst>
        </c:ser>
        <c:ser>
          <c:idx val="2"/>
          <c:order val="2"/>
          <c:tx>
            <c:v>AC-Ni 5%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'Bio graphs'!$L$14:$L$25</c:f>
                <c:numCache>
                  <c:formatCode>General</c:formatCode>
                  <c:ptCount val="12"/>
                  <c:pt idx="0">
                    <c:v>85.717183459805725</c:v>
                  </c:pt>
                  <c:pt idx="1">
                    <c:v>411.94347138350759</c:v>
                  </c:pt>
                  <c:pt idx="2">
                    <c:v>106.40280377688119</c:v>
                  </c:pt>
                  <c:pt idx="3">
                    <c:v>278.28817313440453</c:v>
                  </c:pt>
                  <c:pt idx="4">
                    <c:v>1.1670723685132938</c:v>
                  </c:pt>
                  <c:pt idx="5">
                    <c:v>31.224705441641824</c:v>
                  </c:pt>
                  <c:pt idx="6">
                    <c:v>52.038558247456962</c:v>
                  </c:pt>
                  <c:pt idx="7">
                    <c:v>84.08802107841359</c:v>
                  </c:pt>
                  <c:pt idx="8">
                    <c:v>91.125628086709327</c:v>
                  </c:pt>
                  <c:pt idx="9">
                    <c:v>147.64949282529895</c:v>
                  </c:pt>
                  <c:pt idx="10">
                    <c:v>62.911900053031282</c:v>
                  </c:pt>
                  <c:pt idx="11">
                    <c:v>115.63090533121084</c:v>
                  </c:pt>
                </c:numCache>
              </c:numRef>
            </c:plus>
            <c:minus>
              <c:numRef>
                <c:f>'Bio graphs'!$L$14:$L$25</c:f>
                <c:numCache>
                  <c:formatCode>General</c:formatCode>
                  <c:ptCount val="12"/>
                  <c:pt idx="0">
                    <c:v>85.717183459805725</c:v>
                  </c:pt>
                  <c:pt idx="1">
                    <c:v>411.94347138350759</c:v>
                  </c:pt>
                  <c:pt idx="2">
                    <c:v>106.40280377688119</c:v>
                  </c:pt>
                  <c:pt idx="3">
                    <c:v>278.28817313440453</c:v>
                  </c:pt>
                  <c:pt idx="4">
                    <c:v>1.1670723685132938</c:v>
                  </c:pt>
                  <c:pt idx="5">
                    <c:v>31.224705441641824</c:v>
                  </c:pt>
                  <c:pt idx="6">
                    <c:v>52.038558247456962</c:v>
                  </c:pt>
                  <c:pt idx="7">
                    <c:v>84.08802107841359</c:v>
                  </c:pt>
                  <c:pt idx="8">
                    <c:v>91.125628086709327</c:v>
                  </c:pt>
                  <c:pt idx="9">
                    <c:v>147.64949282529895</c:v>
                  </c:pt>
                  <c:pt idx="10">
                    <c:v>62.911900053031282</c:v>
                  </c:pt>
                  <c:pt idx="11">
                    <c:v>115.63090533121084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'Bio graphs'!$B$14:$B$25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30</c:v>
                </c:pt>
              </c:numCache>
            </c:numRef>
          </c:xVal>
          <c:yVal>
            <c:numRef>
              <c:f>'Bio graphs'!$E$14:$E$25</c:f>
              <c:numCache>
                <c:formatCode>General</c:formatCode>
                <c:ptCount val="12"/>
                <c:pt idx="0">
                  <c:v>14634.561337430738</c:v>
                </c:pt>
                <c:pt idx="1">
                  <c:v>2137.5685791737142</c:v>
                </c:pt>
                <c:pt idx="2">
                  <c:v>1391.5066204552259</c:v>
                </c:pt>
                <c:pt idx="3">
                  <c:v>1057.8859489018096</c:v>
                </c:pt>
                <c:pt idx="4">
                  <c:v>1186.5523844635577</c:v>
                </c:pt>
                <c:pt idx="5">
                  <c:v>1156.8490201561563</c:v>
                </c:pt>
                <c:pt idx="6">
                  <c:v>1122.7092653726045</c:v>
                </c:pt>
                <c:pt idx="7">
                  <c:v>1090.2876546667014</c:v>
                </c:pt>
                <c:pt idx="8">
                  <c:v>1054.102362949749</c:v>
                </c:pt>
                <c:pt idx="9">
                  <c:v>1333.5556311292085</c:v>
                </c:pt>
                <c:pt idx="10">
                  <c:v>1023.4677426538581</c:v>
                </c:pt>
                <c:pt idx="11">
                  <c:v>983.32725526587433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DB6-45B3-BFD9-846C94F35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324639"/>
        <c:axId val="769789407"/>
      </c:scatterChart>
      <c:valAx>
        <c:axId val="63532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789407"/>
        <c:crosses val="autoZero"/>
        <c:crossBetween val="midCat"/>
      </c:valAx>
      <c:valAx>
        <c:axId val="769789407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32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'5pc 7-30'!$D$5:$D$13</c:f>
                <c:numCache>
                  <c:formatCode>General</c:formatCode>
                  <c:ptCount val="9"/>
                  <c:pt idx="0">
                    <c:v>278.28817313440453</c:v>
                  </c:pt>
                  <c:pt idx="1">
                    <c:v>1.1670723685132938</c:v>
                  </c:pt>
                  <c:pt idx="2">
                    <c:v>31.224705441641824</c:v>
                  </c:pt>
                  <c:pt idx="3">
                    <c:v>52.038558247456962</c:v>
                  </c:pt>
                  <c:pt idx="4">
                    <c:v>84.08802107841359</c:v>
                  </c:pt>
                  <c:pt idx="5">
                    <c:v>91.125628086709327</c:v>
                  </c:pt>
                  <c:pt idx="6">
                    <c:v>147.64949282529895</c:v>
                  </c:pt>
                  <c:pt idx="7">
                    <c:v>62.911900053031282</c:v>
                  </c:pt>
                  <c:pt idx="8">
                    <c:v>115.63090533121084</c:v>
                  </c:pt>
                </c:numCache>
              </c:numRef>
            </c:plus>
            <c:minus>
              <c:numRef>
                <c:f>'5pc 7-30'!$D$5:$D$13</c:f>
                <c:numCache>
                  <c:formatCode>General</c:formatCode>
                  <c:ptCount val="9"/>
                  <c:pt idx="0">
                    <c:v>278.28817313440453</c:v>
                  </c:pt>
                  <c:pt idx="1">
                    <c:v>1.1670723685132938</c:v>
                  </c:pt>
                  <c:pt idx="2">
                    <c:v>31.224705441641824</c:v>
                  </c:pt>
                  <c:pt idx="3">
                    <c:v>52.038558247456962</c:v>
                  </c:pt>
                  <c:pt idx="4">
                    <c:v>84.08802107841359</c:v>
                  </c:pt>
                  <c:pt idx="5">
                    <c:v>91.125628086709327</c:v>
                  </c:pt>
                  <c:pt idx="6">
                    <c:v>147.64949282529895</c:v>
                  </c:pt>
                  <c:pt idx="7">
                    <c:v>62.911900053031282</c:v>
                  </c:pt>
                  <c:pt idx="8">
                    <c:v>115.63090533121084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'5pc 7-30'!$B$5:$B$13</c:f>
              <c:numCache>
                <c:formatCode>General</c:formatCode>
                <c:ptCount val="9"/>
                <c:pt idx="0">
                  <c:v>7</c:v>
                </c:pt>
                <c:pt idx="1">
                  <c:v>9</c:v>
                </c:pt>
                <c:pt idx="2">
                  <c:v>11</c:v>
                </c:pt>
                <c:pt idx="3">
                  <c:v>14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23</c:v>
                </c:pt>
                <c:pt idx="8">
                  <c:v>30</c:v>
                </c:pt>
              </c:numCache>
            </c:numRef>
          </c:xVal>
          <c:yVal>
            <c:numRef>
              <c:f>'5pc 7-30'!$C$5:$C$13</c:f>
              <c:numCache>
                <c:formatCode>General</c:formatCode>
                <c:ptCount val="9"/>
                <c:pt idx="0">
                  <c:v>1057.8859489018096</c:v>
                </c:pt>
                <c:pt idx="1">
                  <c:v>1186.5523844635577</c:v>
                </c:pt>
                <c:pt idx="2">
                  <c:v>1156.8490201561563</c:v>
                </c:pt>
                <c:pt idx="3">
                  <c:v>1122.7092653726045</c:v>
                </c:pt>
                <c:pt idx="4">
                  <c:v>1090.2876546667014</c:v>
                </c:pt>
                <c:pt idx="5">
                  <c:v>1054.102362949749</c:v>
                </c:pt>
                <c:pt idx="6">
                  <c:v>1333.5556311292085</c:v>
                </c:pt>
                <c:pt idx="7">
                  <c:v>1023.4677426538581</c:v>
                </c:pt>
                <c:pt idx="8">
                  <c:v>983.32725526587433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527-4E91-AA94-2F0C396A5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274656"/>
        <c:axId val="1690261760"/>
      </c:scatterChart>
      <c:valAx>
        <c:axId val="1690274656"/>
        <c:scaling>
          <c:orientation val="minMax"/>
          <c:max val="31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261760"/>
        <c:crosses val="autoZero"/>
        <c:crossBetween val="midCat"/>
        <c:majorUnit val="8"/>
      </c:valAx>
      <c:valAx>
        <c:axId val="1690261760"/>
        <c:scaling>
          <c:orientation val="minMax"/>
          <c:min val="7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274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AC-Ni 5%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46111747044836"/>
          <c:y val="0.15244554048499795"/>
          <c:w val="0.72692524117304724"/>
          <c:h val="0.54585570453508359"/>
        </c:manualLayout>
      </c:layout>
      <c:scatterChart>
        <c:scatterStyle val="lineMarker"/>
        <c:varyColors val="0"/>
        <c:ser>
          <c:idx val="1"/>
          <c:order val="1"/>
          <c:tx>
            <c:strRef>
              <c:f>'Abio graphs'!$D$1</c:f>
              <c:strCache>
                <c:ptCount val="1"/>
                <c:pt idx="0">
                  <c:v>Cu (μg/L)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graphs'!$K$6:$K$9</c:f>
                <c:numCache>
                  <c:formatCode>General</c:formatCode>
                  <c:ptCount val="4"/>
                  <c:pt idx="0">
                    <c:v>7.7046930773400266</c:v>
                  </c:pt>
                  <c:pt idx="1">
                    <c:v>18.318675509517764</c:v>
                  </c:pt>
                  <c:pt idx="2">
                    <c:v>0.75439064376607989</c:v>
                  </c:pt>
                  <c:pt idx="3">
                    <c:v>0.20571054659706378</c:v>
                  </c:pt>
                </c:numCache>
              </c:numRef>
            </c:plus>
            <c:minus>
              <c:numRef>
                <c:f>'Abio graphs'!$K$6:$K$9</c:f>
                <c:numCache>
                  <c:formatCode>General</c:formatCode>
                  <c:ptCount val="4"/>
                  <c:pt idx="0">
                    <c:v>7.7046930773400266</c:v>
                  </c:pt>
                  <c:pt idx="1">
                    <c:v>18.318675509517764</c:v>
                  </c:pt>
                  <c:pt idx="2">
                    <c:v>0.75439064376607989</c:v>
                  </c:pt>
                  <c:pt idx="3">
                    <c:v>0.20571054659706378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graphs'!$D$6:$D$9</c:f>
              <c:numCache>
                <c:formatCode>General</c:formatCode>
                <c:ptCount val="4"/>
                <c:pt idx="0">
                  <c:v>-58.630186503623982</c:v>
                </c:pt>
                <c:pt idx="1">
                  <c:v>-18.109997028430787</c:v>
                </c:pt>
                <c:pt idx="2">
                  <c:v>-5.2799397022843362</c:v>
                </c:pt>
                <c:pt idx="3">
                  <c:v>-2.5028206048680826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8A-4DD2-83D9-AE69DF26DE63}"/>
            </c:ext>
          </c:extLst>
        </c:ser>
        <c:ser>
          <c:idx val="3"/>
          <c:order val="3"/>
          <c:tx>
            <c:strRef>
              <c:f>'Abio graphs'!$F$1</c:f>
              <c:strCache>
                <c:ptCount val="1"/>
                <c:pt idx="0">
                  <c:v>Mn (μg/L)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graphs'!$M$6:$M$9</c:f>
                <c:numCache>
                  <c:formatCode>General</c:formatCode>
                  <c:ptCount val="4"/>
                  <c:pt idx="0">
                    <c:v>1.0835609687321233</c:v>
                  </c:pt>
                  <c:pt idx="1">
                    <c:v>0.18528783237277727</c:v>
                  </c:pt>
                  <c:pt idx="2">
                    <c:v>1.7356672962480399</c:v>
                  </c:pt>
                  <c:pt idx="3">
                    <c:v>2.1525917346266534</c:v>
                  </c:pt>
                </c:numCache>
              </c:numRef>
            </c:plus>
            <c:minus>
              <c:numRef>
                <c:f>'Abio graphs'!$M$6:$M$9</c:f>
                <c:numCache>
                  <c:formatCode>General</c:formatCode>
                  <c:ptCount val="4"/>
                  <c:pt idx="0">
                    <c:v>1.0835609687321233</c:v>
                  </c:pt>
                  <c:pt idx="1">
                    <c:v>0.18528783237277727</c:v>
                  </c:pt>
                  <c:pt idx="2">
                    <c:v>1.7356672962480399</c:v>
                  </c:pt>
                  <c:pt idx="3">
                    <c:v>2.1525917346266534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graphs'!$F$6:$F$9</c:f>
              <c:numCache>
                <c:formatCode>General</c:formatCode>
                <c:ptCount val="4"/>
                <c:pt idx="0">
                  <c:v>39.809087442156908</c:v>
                </c:pt>
                <c:pt idx="1">
                  <c:v>32.749397949403075</c:v>
                </c:pt>
                <c:pt idx="2">
                  <c:v>27.372780781797946</c:v>
                </c:pt>
                <c:pt idx="3">
                  <c:v>26.062088734486956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8A-4DD2-83D9-AE69DF26DE63}"/>
            </c:ext>
          </c:extLst>
        </c:ser>
        <c:ser>
          <c:idx val="5"/>
          <c:order val="5"/>
          <c:tx>
            <c:strRef>
              <c:f>'Abio graphs'!$H$1</c:f>
              <c:strCache>
                <c:ptCount val="1"/>
                <c:pt idx="0">
                  <c:v>Co (μg/L)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graphs'!$O$6:$O$9</c:f>
                <c:numCache>
                  <c:formatCode>General</c:formatCode>
                  <c:ptCount val="4"/>
                  <c:pt idx="0">
                    <c:v>1.2869946276834623</c:v>
                  </c:pt>
                  <c:pt idx="1">
                    <c:v>0.52891690589882434</c:v>
                  </c:pt>
                  <c:pt idx="2">
                    <c:v>1.0636648017997317</c:v>
                  </c:pt>
                  <c:pt idx="3">
                    <c:v>3.8362646577636426</c:v>
                  </c:pt>
                </c:numCache>
              </c:numRef>
            </c:plus>
            <c:minus>
              <c:numRef>
                <c:f>'Abio graphs'!$O$6:$O$9</c:f>
                <c:numCache>
                  <c:formatCode>General</c:formatCode>
                  <c:ptCount val="4"/>
                  <c:pt idx="0">
                    <c:v>1.2869946276834623</c:v>
                  </c:pt>
                  <c:pt idx="1">
                    <c:v>0.52891690589882434</c:v>
                  </c:pt>
                  <c:pt idx="2">
                    <c:v>1.0636648017997317</c:v>
                  </c:pt>
                  <c:pt idx="3">
                    <c:v>3.8362646577636426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graphs'!$H$6:$H$9</c:f>
              <c:numCache>
                <c:formatCode>General</c:formatCode>
                <c:ptCount val="4"/>
                <c:pt idx="0">
                  <c:v>44.797075570736453</c:v>
                </c:pt>
                <c:pt idx="1">
                  <c:v>17.413217560718721</c:v>
                </c:pt>
                <c:pt idx="2">
                  <c:v>9.1587725011371006</c:v>
                </c:pt>
                <c:pt idx="3">
                  <c:v>4.9202565198820265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8A-4DD2-83D9-AE69DF26DE63}"/>
            </c:ext>
          </c:extLst>
        </c:ser>
        <c:ser>
          <c:idx val="6"/>
          <c:order val="6"/>
          <c:tx>
            <c:strRef>
              <c:f>'Abio graphs'!$I$1</c:f>
              <c:strCache>
                <c:ptCount val="1"/>
                <c:pt idx="0">
                  <c:v>Mo (μg/L)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graphs'!$P$6:$P$9</c:f>
                <c:numCache>
                  <c:formatCode>General</c:formatCode>
                  <c:ptCount val="4"/>
                  <c:pt idx="0">
                    <c:v>1.0055886811542705</c:v>
                  </c:pt>
                  <c:pt idx="1">
                    <c:v>0.19698208993523145</c:v>
                  </c:pt>
                  <c:pt idx="2">
                    <c:v>1.0487542421076119</c:v>
                  </c:pt>
                  <c:pt idx="3">
                    <c:v>4.5595556400185241E-2</c:v>
                  </c:pt>
                </c:numCache>
              </c:numRef>
            </c:plus>
            <c:minus>
              <c:numRef>
                <c:f>'Abio graphs'!$P$6:$P$9</c:f>
                <c:numCache>
                  <c:formatCode>General</c:formatCode>
                  <c:ptCount val="4"/>
                  <c:pt idx="0">
                    <c:v>1.0055886811542705</c:v>
                  </c:pt>
                  <c:pt idx="1">
                    <c:v>0.19698208993523145</c:v>
                  </c:pt>
                  <c:pt idx="2">
                    <c:v>1.0487542421076119</c:v>
                  </c:pt>
                  <c:pt idx="3">
                    <c:v>4.5595556400185241E-2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graphs'!$I$6:$I$9</c:f>
              <c:numCache>
                <c:formatCode>General</c:formatCode>
                <c:ptCount val="4"/>
                <c:pt idx="0">
                  <c:v>27.858059730823509</c:v>
                </c:pt>
                <c:pt idx="1">
                  <c:v>7.6488686292822363</c:v>
                </c:pt>
                <c:pt idx="2">
                  <c:v>5.7250151757917962</c:v>
                </c:pt>
                <c:pt idx="3">
                  <c:v>1.7510235698645547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8A-4DD2-83D9-AE69DF26D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436543"/>
        <c:axId val="507188943"/>
      </c:scatterChart>
      <c:scatterChart>
        <c:scatterStyle val="lineMarker"/>
        <c:varyColors val="0"/>
        <c:ser>
          <c:idx val="0"/>
          <c:order val="0"/>
          <c:tx>
            <c:strRef>
              <c:f>'Abio graphs'!$C$1</c:f>
              <c:strCache>
                <c:ptCount val="1"/>
                <c:pt idx="0">
                  <c:v>Fe (μg/L)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graphs'!$J$6:$J$9</c:f>
                <c:numCache>
                  <c:formatCode>General</c:formatCode>
                  <c:ptCount val="4"/>
                  <c:pt idx="0">
                    <c:v>41.328099440630389</c:v>
                  </c:pt>
                  <c:pt idx="1">
                    <c:v>276.99706722015776</c:v>
                  </c:pt>
                  <c:pt idx="2">
                    <c:v>46.438567058178414</c:v>
                  </c:pt>
                  <c:pt idx="3">
                    <c:v>7.4148945061814393</c:v>
                  </c:pt>
                </c:numCache>
              </c:numRef>
            </c:plus>
            <c:minus>
              <c:numRef>
                <c:f>'Abio graphs'!$J$6:$J$9</c:f>
                <c:numCache>
                  <c:formatCode>General</c:formatCode>
                  <c:ptCount val="4"/>
                  <c:pt idx="0">
                    <c:v>41.328099440630389</c:v>
                  </c:pt>
                  <c:pt idx="1">
                    <c:v>276.99706722015776</c:v>
                  </c:pt>
                  <c:pt idx="2">
                    <c:v>46.438567058178414</c:v>
                  </c:pt>
                  <c:pt idx="3">
                    <c:v>7.4148945061814393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graphs'!$C$6:$C$9</c:f>
              <c:numCache>
                <c:formatCode>General</c:formatCode>
                <c:ptCount val="4"/>
                <c:pt idx="0">
                  <c:v>1702.1319211618597</c:v>
                </c:pt>
                <c:pt idx="1">
                  <c:v>1279.5183432641454</c:v>
                </c:pt>
                <c:pt idx="2">
                  <c:v>293.28011769226845</c:v>
                </c:pt>
                <c:pt idx="3">
                  <c:v>65.098488347874309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8A-4DD2-83D9-AE69DF26DE63}"/>
            </c:ext>
          </c:extLst>
        </c:ser>
        <c:ser>
          <c:idx val="2"/>
          <c:order val="2"/>
          <c:tx>
            <c:strRef>
              <c:f>'Abio graphs'!$E$1</c:f>
              <c:strCache>
                <c:ptCount val="1"/>
                <c:pt idx="0">
                  <c:v>Ni (μg/L)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graphs'!$L$6:$L$9</c:f>
                <c:numCache>
                  <c:formatCode>General</c:formatCode>
                  <c:ptCount val="4"/>
                  <c:pt idx="0">
                    <c:v>1762.7549183114393</c:v>
                  </c:pt>
                  <c:pt idx="1">
                    <c:v>3946.7024585764871</c:v>
                  </c:pt>
                  <c:pt idx="2">
                    <c:v>326.23509622914452</c:v>
                  </c:pt>
                  <c:pt idx="3">
                    <c:v>207.7877684684367</c:v>
                  </c:pt>
                </c:numCache>
              </c:numRef>
            </c:plus>
            <c:minus>
              <c:numRef>
                <c:f>'Abio graphs'!$L$6:$L$9</c:f>
                <c:numCache>
                  <c:formatCode>General</c:formatCode>
                  <c:ptCount val="4"/>
                  <c:pt idx="0">
                    <c:v>1762.7549183114393</c:v>
                  </c:pt>
                  <c:pt idx="1">
                    <c:v>3946.7024585764871</c:v>
                  </c:pt>
                  <c:pt idx="2">
                    <c:v>326.23509622914452</c:v>
                  </c:pt>
                  <c:pt idx="3">
                    <c:v>207.7877684684367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graphs'!$E$6:$E$9</c:f>
              <c:numCache>
                <c:formatCode>General</c:formatCode>
                <c:ptCount val="4"/>
                <c:pt idx="0">
                  <c:v>16241.2533404762</c:v>
                </c:pt>
                <c:pt idx="1">
                  <c:v>5976.6775884804329</c:v>
                </c:pt>
                <c:pt idx="2">
                  <c:v>1492.3824927648513</c:v>
                </c:pt>
                <c:pt idx="3">
                  <c:v>998.19564672673823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8A-4DD2-83D9-AE69DF26DE63}"/>
            </c:ext>
          </c:extLst>
        </c:ser>
        <c:ser>
          <c:idx val="4"/>
          <c:order val="4"/>
          <c:tx>
            <c:strRef>
              <c:f>'Abio graphs'!$G$1</c:f>
              <c:strCache>
                <c:ptCount val="1"/>
                <c:pt idx="0">
                  <c:v>Zn (μg/L)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graphs'!$N$6:$N$9</c:f>
                <c:numCache>
                  <c:formatCode>General</c:formatCode>
                  <c:ptCount val="4"/>
                  <c:pt idx="0">
                    <c:v>42.661373317286028</c:v>
                  </c:pt>
                  <c:pt idx="1">
                    <c:v>6.7778574943981518</c:v>
                  </c:pt>
                  <c:pt idx="2">
                    <c:v>34.168316044108323</c:v>
                  </c:pt>
                  <c:pt idx="3">
                    <c:v>34.835514182373238</c:v>
                  </c:pt>
                </c:numCache>
              </c:numRef>
            </c:plus>
            <c:minus>
              <c:numRef>
                <c:f>'Abio graphs'!$N$6:$N$9</c:f>
                <c:numCache>
                  <c:formatCode>General</c:formatCode>
                  <c:ptCount val="4"/>
                  <c:pt idx="0">
                    <c:v>42.661373317286028</c:v>
                  </c:pt>
                  <c:pt idx="1">
                    <c:v>6.7778574943981518</c:v>
                  </c:pt>
                  <c:pt idx="2">
                    <c:v>34.168316044108323</c:v>
                  </c:pt>
                  <c:pt idx="3">
                    <c:v>34.835514182373238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graphs'!$G$6:$G$9</c:f>
              <c:numCache>
                <c:formatCode>General</c:formatCode>
                <c:ptCount val="4"/>
                <c:pt idx="0">
                  <c:v>235.9775171292809</c:v>
                </c:pt>
                <c:pt idx="1">
                  <c:v>201.42638118234868</c:v>
                </c:pt>
                <c:pt idx="2">
                  <c:v>149.34836388251779</c:v>
                </c:pt>
                <c:pt idx="3">
                  <c:v>117.2231136291494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8A-4DD2-83D9-AE69DF26D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255311"/>
        <c:axId val="337261551"/>
      </c:scatterChart>
      <c:valAx>
        <c:axId val="503436543"/>
        <c:scaling>
          <c:orientation val="minMax"/>
          <c:max val="7.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4134361233480176"/>
              <c:y val="0.773098892848011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188943"/>
        <c:crosses val="autoZero"/>
        <c:crossBetween val="midCat"/>
        <c:majorUnit val="3"/>
      </c:valAx>
      <c:valAx>
        <c:axId val="50718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Trace elements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1.7131669114047968E-2"/>
              <c:y val="0.2898822295795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36543"/>
        <c:crosses val="autoZero"/>
        <c:crossBetween val="midCat"/>
      </c:valAx>
      <c:valAx>
        <c:axId val="3372615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Zn, Ni and Fe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0.94860499265785614"/>
              <c:y val="0.261131553993482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255311"/>
        <c:crosses val="max"/>
        <c:crossBetween val="midCat"/>
      </c:valAx>
      <c:valAx>
        <c:axId val="3372553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7261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443799333961183"/>
          <c:w val="0.99735682819383265"/>
          <c:h val="9.5562006660388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AC-Ni 5%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46111747044836"/>
          <c:y val="0.15244554048499795"/>
          <c:w val="0.72692524117304724"/>
          <c:h val="0.54585570453508359"/>
        </c:manualLayout>
      </c:layout>
      <c:scatterChart>
        <c:scatterStyle val="lineMarker"/>
        <c:varyColors val="0"/>
        <c:ser>
          <c:idx val="1"/>
          <c:order val="1"/>
          <c:tx>
            <c:strRef>
              <c:f>'Abio graphs'!$D$1</c:f>
              <c:strCache>
                <c:ptCount val="1"/>
                <c:pt idx="0">
                  <c:v>Cu (μg/L)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graphs'!$K$6:$K$9</c:f>
                <c:numCache>
                  <c:formatCode>General</c:formatCode>
                  <c:ptCount val="4"/>
                  <c:pt idx="0">
                    <c:v>7.7046930773400266</c:v>
                  </c:pt>
                  <c:pt idx="1">
                    <c:v>18.318675509517764</c:v>
                  </c:pt>
                  <c:pt idx="2">
                    <c:v>0.75439064376607989</c:v>
                  </c:pt>
                  <c:pt idx="3">
                    <c:v>0.20571054659706378</c:v>
                  </c:pt>
                </c:numCache>
              </c:numRef>
            </c:plus>
            <c:minus>
              <c:numRef>
                <c:f>'Abio graphs'!$K$6:$K$9</c:f>
                <c:numCache>
                  <c:formatCode>General</c:formatCode>
                  <c:ptCount val="4"/>
                  <c:pt idx="0">
                    <c:v>7.7046930773400266</c:v>
                  </c:pt>
                  <c:pt idx="1">
                    <c:v>18.318675509517764</c:v>
                  </c:pt>
                  <c:pt idx="2">
                    <c:v>0.75439064376607989</c:v>
                  </c:pt>
                  <c:pt idx="3">
                    <c:v>0.20571054659706378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graphs'!$D$6:$D$9</c:f>
              <c:numCache>
                <c:formatCode>General</c:formatCode>
                <c:ptCount val="4"/>
                <c:pt idx="0">
                  <c:v>-58.630186503623982</c:v>
                </c:pt>
                <c:pt idx="1">
                  <c:v>-18.109997028430787</c:v>
                </c:pt>
                <c:pt idx="2">
                  <c:v>-5.2799397022843362</c:v>
                </c:pt>
                <c:pt idx="3">
                  <c:v>-2.5028206048680826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0B-4846-8465-DB4E239F04C1}"/>
            </c:ext>
          </c:extLst>
        </c:ser>
        <c:ser>
          <c:idx val="3"/>
          <c:order val="2"/>
          <c:tx>
            <c:strRef>
              <c:f>'Abio graphs'!$F$1</c:f>
              <c:strCache>
                <c:ptCount val="1"/>
                <c:pt idx="0">
                  <c:v>Mn (μg/L)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graphs'!$M$6:$M$9</c:f>
                <c:numCache>
                  <c:formatCode>General</c:formatCode>
                  <c:ptCount val="4"/>
                  <c:pt idx="0">
                    <c:v>1.0835609687321233</c:v>
                  </c:pt>
                  <c:pt idx="1">
                    <c:v>0.18528783237277727</c:v>
                  </c:pt>
                  <c:pt idx="2">
                    <c:v>1.7356672962480399</c:v>
                  </c:pt>
                  <c:pt idx="3">
                    <c:v>2.1525917346266534</c:v>
                  </c:pt>
                </c:numCache>
              </c:numRef>
            </c:plus>
            <c:minus>
              <c:numRef>
                <c:f>'Abio graphs'!$M$6:$M$9</c:f>
                <c:numCache>
                  <c:formatCode>General</c:formatCode>
                  <c:ptCount val="4"/>
                  <c:pt idx="0">
                    <c:v>1.0835609687321233</c:v>
                  </c:pt>
                  <c:pt idx="1">
                    <c:v>0.18528783237277727</c:v>
                  </c:pt>
                  <c:pt idx="2">
                    <c:v>1.7356672962480399</c:v>
                  </c:pt>
                  <c:pt idx="3">
                    <c:v>2.1525917346266534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graphs'!$F$6:$F$9</c:f>
              <c:numCache>
                <c:formatCode>General</c:formatCode>
                <c:ptCount val="4"/>
                <c:pt idx="0">
                  <c:v>39.809087442156908</c:v>
                </c:pt>
                <c:pt idx="1">
                  <c:v>32.749397949403075</c:v>
                </c:pt>
                <c:pt idx="2">
                  <c:v>27.372780781797946</c:v>
                </c:pt>
                <c:pt idx="3">
                  <c:v>26.062088734486956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0B-4846-8465-DB4E239F04C1}"/>
            </c:ext>
          </c:extLst>
        </c:ser>
        <c:ser>
          <c:idx val="5"/>
          <c:order val="4"/>
          <c:tx>
            <c:strRef>
              <c:f>'Abio graphs'!$H$1</c:f>
              <c:strCache>
                <c:ptCount val="1"/>
                <c:pt idx="0">
                  <c:v>Co (μg/L)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graphs'!$O$6:$O$9</c:f>
                <c:numCache>
                  <c:formatCode>General</c:formatCode>
                  <c:ptCount val="4"/>
                  <c:pt idx="0">
                    <c:v>1.2869946276834623</c:v>
                  </c:pt>
                  <c:pt idx="1">
                    <c:v>0.52891690589882434</c:v>
                  </c:pt>
                  <c:pt idx="2">
                    <c:v>1.0636648017997317</c:v>
                  </c:pt>
                  <c:pt idx="3">
                    <c:v>3.8362646577636426</c:v>
                  </c:pt>
                </c:numCache>
              </c:numRef>
            </c:plus>
            <c:minus>
              <c:numRef>
                <c:f>'Abio graphs'!$O$6:$O$9</c:f>
                <c:numCache>
                  <c:formatCode>General</c:formatCode>
                  <c:ptCount val="4"/>
                  <c:pt idx="0">
                    <c:v>1.2869946276834623</c:v>
                  </c:pt>
                  <c:pt idx="1">
                    <c:v>0.52891690589882434</c:v>
                  </c:pt>
                  <c:pt idx="2">
                    <c:v>1.0636648017997317</c:v>
                  </c:pt>
                  <c:pt idx="3">
                    <c:v>3.8362646577636426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graphs'!$H$6:$H$9</c:f>
              <c:numCache>
                <c:formatCode>General</c:formatCode>
                <c:ptCount val="4"/>
                <c:pt idx="0">
                  <c:v>44.797075570736453</c:v>
                </c:pt>
                <c:pt idx="1">
                  <c:v>17.413217560718721</c:v>
                </c:pt>
                <c:pt idx="2">
                  <c:v>9.1587725011371006</c:v>
                </c:pt>
                <c:pt idx="3">
                  <c:v>4.9202565198820265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0B-4846-8465-DB4E239F04C1}"/>
            </c:ext>
          </c:extLst>
        </c:ser>
        <c:ser>
          <c:idx val="6"/>
          <c:order val="5"/>
          <c:tx>
            <c:strRef>
              <c:f>'Abio graphs'!$I$1</c:f>
              <c:strCache>
                <c:ptCount val="1"/>
                <c:pt idx="0">
                  <c:v>Mo (μg/L)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graphs'!$P$6:$P$9</c:f>
                <c:numCache>
                  <c:formatCode>General</c:formatCode>
                  <c:ptCount val="4"/>
                  <c:pt idx="0">
                    <c:v>1.0055886811542705</c:v>
                  </c:pt>
                  <c:pt idx="1">
                    <c:v>0.19698208993523145</c:v>
                  </c:pt>
                  <c:pt idx="2">
                    <c:v>1.0487542421076119</c:v>
                  </c:pt>
                  <c:pt idx="3">
                    <c:v>4.5595556400185241E-2</c:v>
                  </c:pt>
                </c:numCache>
              </c:numRef>
            </c:plus>
            <c:minus>
              <c:numRef>
                <c:f>'Abio graphs'!$P$6:$P$9</c:f>
                <c:numCache>
                  <c:formatCode>General</c:formatCode>
                  <c:ptCount val="4"/>
                  <c:pt idx="0">
                    <c:v>1.0055886811542705</c:v>
                  </c:pt>
                  <c:pt idx="1">
                    <c:v>0.19698208993523145</c:v>
                  </c:pt>
                  <c:pt idx="2">
                    <c:v>1.0487542421076119</c:v>
                  </c:pt>
                  <c:pt idx="3">
                    <c:v>4.5595556400185241E-2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graphs'!$I$6:$I$9</c:f>
              <c:numCache>
                <c:formatCode>General</c:formatCode>
                <c:ptCount val="4"/>
                <c:pt idx="0">
                  <c:v>27.858059730823509</c:v>
                </c:pt>
                <c:pt idx="1">
                  <c:v>7.6488686292822363</c:v>
                </c:pt>
                <c:pt idx="2">
                  <c:v>5.7250151757917962</c:v>
                </c:pt>
                <c:pt idx="3">
                  <c:v>1.7510235698645547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C0B-4846-8465-DB4E239F0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436543"/>
        <c:axId val="507188943"/>
      </c:scatterChart>
      <c:scatterChart>
        <c:scatterStyle val="lineMarker"/>
        <c:varyColors val="0"/>
        <c:ser>
          <c:idx val="0"/>
          <c:order val="0"/>
          <c:tx>
            <c:strRef>
              <c:f>'Abio graphs'!$C$1</c:f>
              <c:strCache>
                <c:ptCount val="1"/>
                <c:pt idx="0">
                  <c:v>Fe (μg/L)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graphs'!$J$6:$J$9</c:f>
                <c:numCache>
                  <c:formatCode>General</c:formatCode>
                  <c:ptCount val="4"/>
                  <c:pt idx="0">
                    <c:v>41.328099440630389</c:v>
                  </c:pt>
                  <c:pt idx="1">
                    <c:v>276.99706722015776</c:v>
                  </c:pt>
                  <c:pt idx="2">
                    <c:v>46.438567058178414</c:v>
                  </c:pt>
                  <c:pt idx="3">
                    <c:v>7.4148945061814393</c:v>
                  </c:pt>
                </c:numCache>
              </c:numRef>
            </c:plus>
            <c:minus>
              <c:numRef>
                <c:f>'Abio graphs'!$J$6:$J$9</c:f>
                <c:numCache>
                  <c:formatCode>General</c:formatCode>
                  <c:ptCount val="4"/>
                  <c:pt idx="0">
                    <c:v>41.328099440630389</c:v>
                  </c:pt>
                  <c:pt idx="1">
                    <c:v>276.99706722015776</c:v>
                  </c:pt>
                  <c:pt idx="2">
                    <c:v>46.438567058178414</c:v>
                  </c:pt>
                  <c:pt idx="3">
                    <c:v>7.4148945061814393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graphs'!$C$6:$C$9</c:f>
              <c:numCache>
                <c:formatCode>General</c:formatCode>
                <c:ptCount val="4"/>
                <c:pt idx="0">
                  <c:v>1702.1319211618597</c:v>
                </c:pt>
                <c:pt idx="1">
                  <c:v>1279.5183432641454</c:v>
                </c:pt>
                <c:pt idx="2">
                  <c:v>293.28011769226845</c:v>
                </c:pt>
                <c:pt idx="3">
                  <c:v>65.098488347874309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C0B-4846-8465-DB4E239F04C1}"/>
            </c:ext>
          </c:extLst>
        </c:ser>
        <c:ser>
          <c:idx val="4"/>
          <c:order val="3"/>
          <c:tx>
            <c:strRef>
              <c:f>'Abio graphs'!$G$1</c:f>
              <c:strCache>
                <c:ptCount val="1"/>
                <c:pt idx="0">
                  <c:v>Zn (μg/L)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graphs'!$N$6:$N$9</c:f>
                <c:numCache>
                  <c:formatCode>General</c:formatCode>
                  <c:ptCount val="4"/>
                  <c:pt idx="0">
                    <c:v>42.661373317286028</c:v>
                  </c:pt>
                  <c:pt idx="1">
                    <c:v>6.7778574943981518</c:v>
                  </c:pt>
                  <c:pt idx="2">
                    <c:v>34.168316044108323</c:v>
                  </c:pt>
                  <c:pt idx="3">
                    <c:v>34.835514182373238</c:v>
                  </c:pt>
                </c:numCache>
              </c:numRef>
            </c:plus>
            <c:minus>
              <c:numRef>
                <c:f>'Abio graphs'!$N$6:$N$9</c:f>
                <c:numCache>
                  <c:formatCode>General</c:formatCode>
                  <c:ptCount val="4"/>
                  <c:pt idx="0">
                    <c:v>42.661373317286028</c:v>
                  </c:pt>
                  <c:pt idx="1">
                    <c:v>6.7778574943981518</c:v>
                  </c:pt>
                  <c:pt idx="2">
                    <c:v>34.168316044108323</c:v>
                  </c:pt>
                  <c:pt idx="3">
                    <c:v>34.835514182373238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graphs'!$G$6:$G$9</c:f>
              <c:numCache>
                <c:formatCode>General</c:formatCode>
                <c:ptCount val="4"/>
                <c:pt idx="0">
                  <c:v>235.9775171292809</c:v>
                </c:pt>
                <c:pt idx="1">
                  <c:v>201.42638118234868</c:v>
                </c:pt>
                <c:pt idx="2">
                  <c:v>149.34836388251779</c:v>
                </c:pt>
                <c:pt idx="3">
                  <c:v>117.2231136291494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C0B-4846-8465-DB4E239F0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255311"/>
        <c:axId val="337261551"/>
      </c:scatterChart>
      <c:valAx>
        <c:axId val="503436543"/>
        <c:scaling>
          <c:orientation val="minMax"/>
          <c:max val="7.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layout>
            <c:manualLayout>
              <c:xMode val="edge"/>
              <c:yMode val="edge"/>
              <c:x val="0.4134361233480176"/>
              <c:y val="0.773098892848011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188943"/>
        <c:crosses val="autoZero"/>
        <c:crossBetween val="midCat"/>
        <c:majorUnit val="3"/>
      </c:valAx>
      <c:valAx>
        <c:axId val="50718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Trace elements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1.7131669114047968E-2"/>
              <c:y val="0.289882229579502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436543"/>
        <c:crosses val="autoZero"/>
        <c:crossBetween val="midCat"/>
      </c:valAx>
      <c:valAx>
        <c:axId val="3372615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Zn, Ni and Fe (</a:t>
                </a:r>
                <a:r>
                  <a:rPr lang="el-GR"/>
                  <a:t>μ</a:t>
                </a:r>
                <a:r>
                  <a:rPr lang="en-US"/>
                  <a:t>g/L)</a:t>
                </a:r>
              </a:p>
            </c:rich>
          </c:tx>
          <c:layout>
            <c:manualLayout>
              <c:xMode val="edge"/>
              <c:yMode val="edge"/>
              <c:x val="0.94860499265785614"/>
              <c:y val="0.261131553993482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255311"/>
        <c:crosses val="max"/>
        <c:crossBetween val="midCat"/>
      </c:valAx>
      <c:valAx>
        <c:axId val="3372553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372615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90443799333961183"/>
          <c:w val="0.99735682819383265"/>
          <c:h val="9.5562006660388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Iron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'Abio graphs'!$A$2</c:f>
              <c:strCache>
                <c:ptCount val="1"/>
                <c:pt idx="0">
                  <c:v>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graphs'!$J$2:$J$5</c:f>
                <c:numCache>
                  <c:formatCode>General</c:formatCode>
                  <c:ptCount val="4"/>
                  <c:pt idx="0">
                    <c:v>68.93621448698083</c:v>
                  </c:pt>
                  <c:pt idx="1">
                    <c:v>498.400886441046</c:v>
                  </c:pt>
                  <c:pt idx="2">
                    <c:v>189.7535319701179</c:v>
                  </c:pt>
                  <c:pt idx="3">
                    <c:v>230.9929396502495</c:v>
                  </c:pt>
                </c:numCache>
              </c:numRef>
            </c:plus>
            <c:minus>
              <c:numRef>
                <c:f>'Abio graphs'!$J$2:$J$5</c:f>
                <c:numCache>
                  <c:formatCode>General</c:formatCode>
                  <c:ptCount val="4"/>
                  <c:pt idx="0">
                    <c:v>68.93621448698083</c:v>
                  </c:pt>
                  <c:pt idx="1">
                    <c:v>498.400886441046</c:v>
                  </c:pt>
                  <c:pt idx="2">
                    <c:v>189.7535319701179</c:v>
                  </c:pt>
                  <c:pt idx="3">
                    <c:v>230.9929396502495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graphs'!$C$2:$C$5</c:f>
              <c:numCache>
                <c:formatCode>General</c:formatCode>
                <c:ptCount val="4"/>
                <c:pt idx="0">
                  <c:v>1768.6906647411176</c:v>
                </c:pt>
                <c:pt idx="1">
                  <c:v>1024.3845291146717</c:v>
                </c:pt>
                <c:pt idx="2">
                  <c:v>326.65400794982901</c:v>
                </c:pt>
                <c:pt idx="3">
                  <c:v>305.60125170517222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0F-4AB0-8C33-05945B0EAD48}"/>
            </c:ext>
          </c:extLst>
        </c:ser>
        <c:ser>
          <c:idx val="1"/>
          <c:order val="1"/>
          <c:tx>
            <c:strRef>
              <c:f>'Abio graphs'!$A$10</c:f>
              <c:strCache>
                <c:ptCount val="1"/>
                <c:pt idx="0">
                  <c:v>Ni low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graphs'!$J$10:$J$13</c:f>
                <c:numCache>
                  <c:formatCode>General</c:formatCode>
                  <c:ptCount val="4"/>
                  <c:pt idx="0">
                    <c:v>7.9223244033488349</c:v>
                  </c:pt>
                  <c:pt idx="1">
                    <c:v>172.22201017007058</c:v>
                  </c:pt>
                  <c:pt idx="2">
                    <c:v>18.787361700087352</c:v>
                  </c:pt>
                  <c:pt idx="3">
                    <c:v>21.934796960057611</c:v>
                  </c:pt>
                </c:numCache>
              </c:numRef>
            </c:plus>
            <c:minus>
              <c:numRef>
                <c:f>'Abio graphs'!$J$10:$J$13</c:f>
                <c:numCache>
                  <c:formatCode>General</c:formatCode>
                  <c:ptCount val="4"/>
                  <c:pt idx="0">
                    <c:v>7.9223244033488349</c:v>
                  </c:pt>
                  <c:pt idx="1">
                    <c:v>172.22201017007058</c:v>
                  </c:pt>
                  <c:pt idx="2">
                    <c:v>18.787361700087352</c:v>
                  </c:pt>
                  <c:pt idx="3">
                    <c:v>21.934796960057611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graphs'!$C$10:$C$13</c:f>
              <c:numCache>
                <c:formatCode>General</c:formatCode>
                <c:ptCount val="4"/>
                <c:pt idx="0">
                  <c:v>1723.5983271189416</c:v>
                </c:pt>
                <c:pt idx="1">
                  <c:v>683.40063571318706</c:v>
                </c:pt>
                <c:pt idx="2">
                  <c:v>260.76772139723727</c:v>
                </c:pt>
                <c:pt idx="3">
                  <c:v>104.52294690350661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0F-4AB0-8C33-05945B0EAD48}"/>
            </c:ext>
          </c:extLst>
        </c:ser>
        <c:ser>
          <c:idx val="2"/>
          <c:order val="2"/>
          <c:tx>
            <c:strRef>
              <c:f>'Abio graphs'!$A$6</c:f>
              <c:strCache>
                <c:ptCount val="1"/>
                <c:pt idx="0">
                  <c:v>Ni 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graphs'!$J$6:$J$9</c:f>
                <c:numCache>
                  <c:formatCode>General</c:formatCode>
                  <c:ptCount val="4"/>
                  <c:pt idx="0">
                    <c:v>41.328099440630389</c:v>
                  </c:pt>
                  <c:pt idx="1">
                    <c:v>276.99706722015776</c:v>
                  </c:pt>
                  <c:pt idx="2">
                    <c:v>46.438567058178414</c:v>
                  </c:pt>
                  <c:pt idx="3">
                    <c:v>7.4148945061814393</c:v>
                  </c:pt>
                </c:numCache>
              </c:numRef>
            </c:plus>
            <c:minus>
              <c:numRef>
                <c:f>'Abio graphs'!$J$6:$J$9</c:f>
                <c:numCache>
                  <c:formatCode>General</c:formatCode>
                  <c:ptCount val="4"/>
                  <c:pt idx="0">
                    <c:v>41.328099440630389</c:v>
                  </c:pt>
                  <c:pt idx="1">
                    <c:v>276.99706722015776</c:v>
                  </c:pt>
                  <c:pt idx="2">
                    <c:v>46.438567058178414</c:v>
                  </c:pt>
                  <c:pt idx="3">
                    <c:v>7.4148945061814393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graphs'!$C$6:$C$9</c:f>
              <c:numCache>
                <c:formatCode>General</c:formatCode>
                <c:ptCount val="4"/>
                <c:pt idx="0">
                  <c:v>1702.1319211618597</c:v>
                </c:pt>
                <c:pt idx="1">
                  <c:v>1279.5183432641454</c:v>
                </c:pt>
                <c:pt idx="2">
                  <c:v>293.28011769226845</c:v>
                </c:pt>
                <c:pt idx="3">
                  <c:v>65.098488347874309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0F-4AB0-8C33-05945B0EA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530015"/>
        <c:axId val="571780303"/>
      </c:scatterChart>
      <c:valAx>
        <c:axId val="856530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780303"/>
        <c:crosses val="autoZero"/>
        <c:crossBetween val="midCat"/>
      </c:valAx>
      <c:valAx>
        <c:axId val="57178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530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Copper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'Abio graphs'!$A$2</c:f>
              <c:strCache>
                <c:ptCount val="1"/>
                <c:pt idx="0">
                  <c:v>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graphs'!$K$2:$K$5</c:f>
                <c:numCache>
                  <c:formatCode>General</c:formatCode>
                  <c:ptCount val="4"/>
                  <c:pt idx="0">
                    <c:v>8.9753835844240051</c:v>
                  </c:pt>
                  <c:pt idx="1">
                    <c:v>3.1248676743997219</c:v>
                  </c:pt>
                  <c:pt idx="2">
                    <c:v>2.9766993812864477</c:v>
                  </c:pt>
                  <c:pt idx="3">
                    <c:v>1.0885420425929668</c:v>
                  </c:pt>
                </c:numCache>
              </c:numRef>
            </c:plus>
            <c:minus>
              <c:numRef>
                <c:f>'Abio graphs'!$K$2:$K$5</c:f>
                <c:numCache>
                  <c:formatCode>General</c:formatCode>
                  <c:ptCount val="4"/>
                  <c:pt idx="0">
                    <c:v>8.9753835844240051</c:v>
                  </c:pt>
                  <c:pt idx="1">
                    <c:v>3.1248676743997219</c:v>
                  </c:pt>
                  <c:pt idx="2">
                    <c:v>2.9766993812864477</c:v>
                  </c:pt>
                  <c:pt idx="3">
                    <c:v>1.0885420425929668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graphs'!$D$2:$D$5</c:f>
              <c:numCache>
                <c:formatCode>General</c:formatCode>
                <c:ptCount val="4"/>
                <c:pt idx="0">
                  <c:v>39.648743152216184</c:v>
                </c:pt>
                <c:pt idx="1">
                  <c:v>8.0858770345497089</c:v>
                </c:pt>
                <c:pt idx="2">
                  <c:v>1.0943983487598632</c:v>
                </c:pt>
                <c:pt idx="3">
                  <c:v>2.3866248642551771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C9-453F-937D-26F65DFB5602}"/>
            </c:ext>
          </c:extLst>
        </c:ser>
        <c:ser>
          <c:idx val="1"/>
          <c:order val="1"/>
          <c:tx>
            <c:strRef>
              <c:f>'Abio graphs'!$A$10</c:f>
              <c:strCache>
                <c:ptCount val="1"/>
                <c:pt idx="0">
                  <c:v>Ni low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graphs'!$K$10:$K$13</c:f>
                <c:numCache>
                  <c:formatCode>General</c:formatCode>
                  <c:ptCount val="4"/>
                  <c:pt idx="0">
                    <c:v>0.39600625865002259</c:v>
                  </c:pt>
                  <c:pt idx="1">
                    <c:v>3.4105786927539139</c:v>
                  </c:pt>
                  <c:pt idx="2">
                    <c:v>0.19460949150144147</c:v>
                  </c:pt>
                  <c:pt idx="3">
                    <c:v>0.29388154243760284</c:v>
                  </c:pt>
                </c:numCache>
              </c:numRef>
            </c:plus>
            <c:minus>
              <c:numRef>
                <c:f>'Abio graphs'!$K$10:$K$13</c:f>
                <c:numCache>
                  <c:formatCode>General</c:formatCode>
                  <c:ptCount val="4"/>
                  <c:pt idx="0">
                    <c:v>0.39600625865002259</c:v>
                  </c:pt>
                  <c:pt idx="1">
                    <c:v>3.4105786927539139</c:v>
                  </c:pt>
                  <c:pt idx="2">
                    <c:v>0.19460949150144147</c:v>
                  </c:pt>
                  <c:pt idx="3">
                    <c:v>0.29388154243760284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graphs'!$D$10:$D$13</c:f>
              <c:numCache>
                <c:formatCode>General</c:formatCode>
                <c:ptCount val="4"/>
                <c:pt idx="0">
                  <c:v>37.31254525934488</c:v>
                </c:pt>
                <c:pt idx="1">
                  <c:v>18.993753988030562</c:v>
                </c:pt>
                <c:pt idx="2">
                  <c:v>3.7035505864139058</c:v>
                </c:pt>
                <c:pt idx="3">
                  <c:v>2.0204705903253593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C9-453F-937D-26F65DFB5602}"/>
            </c:ext>
          </c:extLst>
        </c:ser>
        <c:ser>
          <c:idx val="2"/>
          <c:order val="2"/>
          <c:tx>
            <c:strRef>
              <c:f>'Abio graphs'!$A$6</c:f>
              <c:strCache>
                <c:ptCount val="1"/>
                <c:pt idx="0">
                  <c:v>Ni 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graphs'!$K$6:$K$9</c:f>
                <c:numCache>
                  <c:formatCode>General</c:formatCode>
                  <c:ptCount val="4"/>
                  <c:pt idx="0">
                    <c:v>7.7046930773400266</c:v>
                  </c:pt>
                  <c:pt idx="1">
                    <c:v>18.318675509517764</c:v>
                  </c:pt>
                  <c:pt idx="2">
                    <c:v>0.75439064376607989</c:v>
                  </c:pt>
                  <c:pt idx="3">
                    <c:v>0.20571054659706378</c:v>
                  </c:pt>
                </c:numCache>
              </c:numRef>
            </c:plus>
            <c:minus>
              <c:numRef>
                <c:f>'Abio graphs'!$K$6:$K$9</c:f>
                <c:numCache>
                  <c:formatCode>General</c:formatCode>
                  <c:ptCount val="4"/>
                  <c:pt idx="0">
                    <c:v>7.7046930773400266</c:v>
                  </c:pt>
                  <c:pt idx="1">
                    <c:v>18.318675509517764</c:v>
                  </c:pt>
                  <c:pt idx="2">
                    <c:v>0.75439064376607989</c:v>
                  </c:pt>
                  <c:pt idx="3">
                    <c:v>0.20571054659706378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graphs'!$D$6:$D$9</c:f>
              <c:numCache>
                <c:formatCode>General</c:formatCode>
                <c:ptCount val="4"/>
                <c:pt idx="0">
                  <c:v>-58.630186503623982</c:v>
                </c:pt>
                <c:pt idx="1">
                  <c:v>-18.109997028430787</c:v>
                </c:pt>
                <c:pt idx="2">
                  <c:v>-5.2799397022843362</c:v>
                </c:pt>
                <c:pt idx="3">
                  <c:v>-2.5028206048680826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C9-453F-937D-26F65DFB5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530015"/>
        <c:axId val="571780303"/>
      </c:scatterChart>
      <c:valAx>
        <c:axId val="856530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780303"/>
        <c:crosses val="autoZero"/>
        <c:crossBetween val="midCat"/>
      </c:valAx>
      <c:valAx>
        <c:axId val="57178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530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Nickel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'Abio graphs'!$A$2</c:f>
              <c:strCache>
                <c:ptCount val="1"/>
                <c:pt idx="0">
                  <c:v>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graphs'!$L$2:$L$5</c:f>
                <c:numCache>
                  <c:formatCode>General</c:formatCode>
                  <c:ptCount val="4"/>
                  <c:pt idx="0">
                    <c:v>2.9860633556966332</c:v>
                  </c:pt>
                  <c:pt idx="1">
                    <c:v>9.4085036670390629E-2</c:v>
                  </c:pt>
                  <c:pt idx="2">
                    <c:v>0.2894919294427582</c:v>
                  </c:pt>
                  <c:pt idx="3">
                    <c:v>1.9182027999221303</c:v>
                  </c:pt>
                </c:numCache>
              </c:numRef>
            </c:plus>
            <c:minus>
              <c:numRef>
                <c:f>'Abio graphs'!$L$2:$L$5</c:f>
                <c:numCache>
                  <c:formatCode>General</c:formatCode>
                  <c:ptCount val="4"/>
                  <c:pt idx="0">
                    <c:v>2.9860633556966332</c:v>
                  </c:pt>
                  <c:pt idx="1">
                    <c:v>9.4085036670390629E-2</c:v>
                  </c:pt>
                  <c:pt idx="2">
                    <c:v>0.2894919294427582</c:v>
                  </c:pt>
                  <c:pt idx="3">
                    <c:v>1.9182027999221303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graphs'!$E$2:$E$5</c:f>
              <c:numCache>
                <c:formatCode>General</c:formatCode>
                <c:ptCount val="4"/>
                <c:pt idx="0">
                  <c:v>14.571683642687002</c:v>
                </c:pt>
                <c:pt idx="1">
                  <c:v>18.665985543316928</c:v>
                </c:pt>
                <c:pt idx="2">
                  <c:v>16.646682052372881</c:v>
                </c:pt>
                <c:pt idx="3">
                  <c:v>15.417081092719139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28-44C2-81A5-74777C4534DF}"/>
            </c:ext>
          </c:extLst>
        </c:ser>
        <c:ser>
          <c:idx val="1"/>
          <c:order val="1"/>
          <c:tx>
            <c:strRef>
              <c:f>'Abio graphs'!$A$10</c:f>
              <c:strCache>
                <c:ptCount val="1"/>
                <c:pt idx="0">
                  <c:v>Ni low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graphs'!$L$10:$L$13</c:f>
                <c:numCache>
                  <c:formatCode>General</c:formatCode>
                  <c:ptCount val="4"/>
                  <c:pt idx="0">
                    <c:v>2.6124798743253979</c:v>
                  </c:pt>
                  <c:pt idx="1">
                    <c:v>19.728191341920827</c:v>
                  </c:pt>
                  <c:pt idx="2">
                    <c:v>17.993866959144995</c:v>
                  </c:pt>
                  <c:pt idx="3">
                    <c:v>13.256716158880685</c:v>
                  </c:pt>
                </c:numCache>
              </c:numRef>
            </c:plus>
            <c:minus>
              <c:numRef>
                <c:f>'Abio graphs'!$L$10:$L$13</c:f>
                <c:numCache>
                  <c:formatCode>General</c:formatCode>
                  <c:ptCount val="4"/>
                  <c:pt idx="0">
                    <c:v>2.6124798743253979</c:v>
                  </c:pt>
                  <c:pt idx="1">
                    <c:v>19.728191341920827</c:v>
                  </c:pt>
                  <c:pt idx="2">
                    <c:v>17.993866959144995</c:v>
                  </c:pt>
                  <c:pt idx="3">
                    <c:v>13.256716158880685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graphs'!$E$10:$E$13</c:f>
              <c:numCache>
                <c:formatCode>General</c:formatCode>
                <c:ptCount val="4"/>
                <c:pt idx="0">
                  <c:v>87.0807761992439</c:v>
                </c:pt>
                <c:pt idx="1">
                  <c:v>135.12637441029125</c:v>
                </c:pt>
                <c:pt idx="2">
                  <c:v>127.08499389496046</c:v>
                </c:pt>
                <c:pt idx="3">
                  <c:v>118.95687218885929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28-44C2-81A5-74777C4534DF}"/>
            </c:ext>
          </c:extLst>
        </c:ser>
        <c:ser>
          <c:idx val="2"/>
          <c:order val="2"/>
          <c:tx>
            <c:strRef>
              <c:f>'Abio graphs'!$A$6</c:f>
              <c:strCache>
                <c:ptCount val="1"/>
                <c:pt idx="0">
                  <c:v>Ni 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graphs'!$L$6:$L$9</c:f>
                <c:numCache>
                  <c:formatCode>General</c:formatCode>
                  <c:ptCount val="4"/>
                  <c:pt idx="0">
                    <c:v>1762.7549183114393</c:v>
                  </c:pt>
                  <c:pt idx="1">
                    <c:v>3946.7024585764871</c:v>
                  </c:pt>
                  <c:pt idx="2">
                    <c:v>326.23509622914452</c:v>
                  </c:pt>
                  <c:pt idx="3">
                    <c:v>207.7877684684367</c:v>
                  </c:pt>
                </c:numCache>
              </c:numRef>
            </c:plus>
            <c:minus>
              <c:numRef>
                <c:f>'Abio graphs'!$L$6:$L$9</c:f>
                <c:numCache>
                  <c:formatCode>General</c:formatCode>
                  <c:ptCount val="4"/>
                  <c:pt idx="0">
                    <c:v>1762.7549183114393</c:v>
                  </c:pt>
                  <c:pt idx="1">
                    <c:v>3946.7024585764871</c:v>
                  </c:pt>
                  <c:pt idx="2">
                    <c:v>326.23509622914452</c:v>
                  </c:pt>
                  <c:pt idx="3">
                    <c:v>207.7877684684367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graphs'!$E$6:$E$9</c:f>
              <c:numCache>
                <c:formatCode>General</c:formatCode>
                <c:ptCount val="4"/>
                <c:pt idx="0">
                  <c:v>16241.2533404762</c:v>
                </c:pt>
                <c:pt idx="1">
                  <c:v>5976.6775884804329</c:v>
                </c:pt>
                <c:pt idx="2">
                  <c:v>1492.3824927648513</c:v>
                </c:pt>
                <c:pt idx="3">
                  <c:v>998.19564672673823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28-44C2-81A5-74777C453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530015"/>
        <c:axId val="571780303"/>
      </c:scatterChart>
      <c:valAx>
        <c:axId val="856530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780303"/>
        <c:crosses val="autoZero"/>
        <c:crossBetween val="midCat"/>
      </c:valAx>
      <c:valAx>
        <c:axId val="57178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530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'Abio graphs'!$A$2</c:f>
              <c:strCache>
                <c:ptCount val="1"/>
                <c:pt idx="0">
                  <c:v>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graphs'!$M$2:$M$5</c:f>
                <c:numCache>
                  <c:formatCode>General</c:formatCode>
                  <c:ptCount val="4"/>
                  <c:pt idx="0">
                    <c:v>1.8688984695036013</c:v>
                  </c:pt>
                  <c:pt idx="1">
                    <c:v>3.7118609684909973</c:v>
                  </c:pt>
                  <c:pt idx="2">
                    <c:v>0.83893809988545076</c:v>
                  </c:pt>
                  <c:pt idx="3">
                    <c:v>2.8004754235287022E-2</c:v>
                  </c:pt>
                </c:numCache>
              </c:numRef>
            </c:plus>
            <c:minus>
              <c:numRef>
                <c:f>'Abio graphs'!$M$2:$M$5</c:f>
                <c:numCache>
                  <c:formatCode>General</c:formatCode>
                  <c:ptCount val="4"/>
                  <c:pt idx="0">
                    <c:v>1.8688984695036013</c:v>
                  </c:pt>
                  <c:pt idx="1">
                    <c:v>3.7118609684909973</c:v>
                  </c:pt>
                  <c:pt idx="2">
                    <c:v>0.83893809988545076</c:v>
                  </c:pt>
                  <c:pt idx="3">
                    <c:v>2.8004754235287022E-2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graphs'!$F$2:$F$5</c:f>
              <c:numCache>
                <c:formatCode>General</c:formatCode>
                <c:ptCount val="4"/>
                <c:pt idx="0">
                  <c:v>44.951112229465011</c:v>
                </c:pt>
                <c:pt idx="1">
                  <c:v>44.039391939777154</c:v>
                </c:pt>
                <c:pt idx="2">
                  <c:v>41.741707598689132</c:v>
                </c:pt>
                <c:pt idx="3">
                  <c:v>41.614230999490715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99-4100-944A-7D21D33B8006}"/>
            </c:ext>
          </c:extLst>
        </c:ser>
        <c:ser>
          <c:idx val="1"/>
          <c:order val="1"/>
          <c:tx>
            <c:strRef>
              <c:f>'Abio graphs'!$A$10</c:f>
              <c:strCache>
                <c:ptCount val="1"/>
                <c:pt idx="0">
                  <c:v>Ni low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graphs'!$M$10:$M$13</c:f>
                <c:numCache>
                  <c:formatCode>General</c:formatCode>
                  <c:ptCount val="4"/>
                  <c:pt idx="0">
                    <c:v>1.5185161553151549</c:v>
                  </c:pt>
                  <c:pt idx="1">
                    <c:v>3.466334831575431</c:v>
                  </c:pt>
                  <c:pt idx="2">
                    <c:v>2.1376931082014932</c:v>
                  </c:pt>
                  <c:pt idx="3">
                    <c:v>1.3093354177476768</c:v>
                  </c:pt>
                </c:numCache>
              </c:numRef>
            </c:plus>
            <c:minus>
              <c:numRef>
                <c:f>'Abio graphs'!$M$10:$M$13</c:f>
                <c:numCache>
                  <c:formatCode>General</c:formatCode>
                  <c:ptCount val="4"/>
                  <c:pt idx="0">
                    <c:v>1.5185161553151549</c:v>
                  </c:pt>
                  <c:pt idx="1">
                    <c:v>3.466334831575431</c:v>
                  </c:pt>
                  <c:pt idx="2">
                    <c:v>2.1376931082014932</c:v>
                  </c:pt>
                  <c:pt idx="3">
                    <c:v>1.3093354177476768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graphs'!$F$10:$F$13</c:f>
              <c:numCache>
                <c:formatCode>General</c:formatCode>
                <c:ptCount val="4"/>
                <c:pt idx="0">
                  <c:v>44.720080744547431</c:v>
                </c:pt>
                <c:pt idx="1">
                  <c:v>42.378926897660484</c:v>
                </c:pt>
                <c:pt idx="2">
                  <c:v>41.438189094623844</c:v>
                </c:pt>
                <c:pt idx="3">
                  <c:v>42.777340421709525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99-4100-944A-7D21D33B8006}"/>
            </c:ext>
          </c:extLst>
        </c:ser>
        <c:ser>
          <c:idx val="2"/>
          <c:order val="2"/>
          <c:tx>
            <c:strRef>
              <c:f>'Abio graphs'!$A$6</c:f>
              <c:strCache>
                <c:ptCount val="1"/>
                <c:pt idx="0">
                  <c:v>Ni 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'Abio graphs'!$M$6:$M$9</c:f>
                <c:numCache>
                  <c:formatCode>General</c:formatCode>
                  <c:ptCount val="4"/>
                  <c:pt idx="0">
                    <c:v>1.0835609687321233</c:v>
                  </c:pt>
                  <c:pt idx="1">
                    <c:v>0.18528783237277727</c:v>
                  </c:pt>
                  <c:pt idx="2">
                    <c:v>1.7356672962480399</c:v>
                  </c:pt>
                  <c:pt idx="3">
                    <c:v>2.1525917346266534</c:v>
                  </c:pt>
                </c:numCache>
              </c:numRef>
            </c:plus>
            <c:minus>
              <c:numRef>
                <c:f>'Abio graphs'!$M$6:$M$9</c:f>
                <c:numCache>
                  <c:formatCode>General</c:formatCode>
                  <c:ptCount val="4"/>
                  <c:pt idx="0">
                    <c:v>1.0835609687321233</c:v>
                  </c:pt>
                  <c:pt idx="1">
                    <c:v>0.18528783237277727</c:v>
                  </c:pt>
                  <c:pt idx="2">
                    <c:v>1.7356672962480399</c:v>
                  </c:pt>
                  <c:pt idx="3">
                    <c:v>2.1525917346266534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graphs'!$F$6:$F$9</c:f>
              <c:numCache>
                <c:formatCode>General</c:formatCode>
                <c:ptCount val="4"/>
                <c:pt idx="0">
                  <c:v>39.809087442156908</c:v>
                </c:pt>
                <c:pt idx="1">
                  <c:v>32.749397949403075</c:v>
                </c:pt>
                <c:pt idx="2">
                  <c:v>27.372780781797946</c:v>
                </c:pt>
                <c:pt idx="3">
                  <c:v>26.062088734486956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99-4100-944A-7D21D33B8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530015"/>
        <c:axId val="571780303"/>
      </c:scatterChart>
      <c:valAx>
        <c:axId val="856530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780303"/>
        <c:crosses val="autoZero"/>
        <c:crossBetween val="midCat"/>
      </c:valAx>
      <c:valAx>
        <c:axId val="57178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530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'Abio graphs'!$A$2</c:f>
              <c:strCache>
                <c:ptCount val="1"/>
                <c:pt idx="0">
                  <c:v>Control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'Abio graphs'!$B$2:$B$5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graphs'!$G$2:$G$5</c:f>
              <c:numCache>
                <c:formatCode>General</c:formatCode>
                <c:ptCount val="4"/>
                <c:pt idx="0">
                  <c:v>210.93977755717293</c:v>
                </c:pt>
                <c:pt idx="1">
                  <c:v>507.53468815551179</c:v>
                </c:pt>
                <c:pt idx="2">
                  <c:v>551.48228673204835</c:v>
                </c:pt>
                <c:pt idx="3">
                  <c:v>539.6431245957441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CE-4186-AC4C-7298790B99F1}"/>
            </c:ext>
          </c:extLst>
        </c:ser>
        <c:ser>
          <c:idx val="1"/>
          <c:order val="1"/>
          <c:tx>
            <c:strRef>
              <c:f>'Abio graphs'!$A$10</c:f>
              <c:strCache>
                <c:ptCount val="1"/>
                <c:pt idx="0">
                  <c:v>Ni low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'Abio graphs'!$B$10:$B$13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graphs'!$G$10:$G$13</c:f>
              <c:numCache>
                <c:formatCode>General</c:formatCode>
                <c:ptCount val="4"/>
                <c:pt idx="0">
                  <c:v>220.81541357970559</c:v>
                </c:pt>
                <c:pt idx="1">
                  <c:v>526.97646866516175</c:v>
                </c:pt>
                <c:pt idx="2">
                  <c:v>570.88944559333277</c:v>
                </c:pt>
                <c:pt idx="3">
                  <c:v>598.06745343603302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CE-4186-AC4C-7298790B99F1}"/>
            </c:ext>
          </c:extLst>
        </c:ser>
        <c:ser>
          <c:idx val="2"/>
          <c:order val="2"/>
          <c:tx>
            <c:strRef>
              <c:f>'Abio graphs'!$A$6</c:f>
              <c:strCache>
                <c:ptCount val="1"/>
                <c:pt idx="0">
                  <c:v>Ni 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'Abio graphs'!$B$6:$B$9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</c:numCache>
            </c:numRef>
          </c:xVal>
          <c:yVal>
            <c:numRef>
              <c:f>'Abio graphs'!$G$6:$G$9</c:f>
              <c:numCache>
                <c:formatCode>General</c:formatCode>
                <c:ptCount val="4"/>
                <c:pt idx="0">
                  <c:v>235.9775171292809</c:v>
                </c:pt>
                <c:pt idx="1">
                  <c:v>201.42638118234868</c:v>
                </c:pt>
                <c:pt idx="2">
                  <c:v>149.34836388251779</c:v>
                </c:pt>
                <c:pt idx="3">
                  <c:v>117.2231136291494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CE-4186-AC4C-7298790B9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6530015"/>
        <c:axId val="571780303"/>
      </c:scatterChart>
      <c:valAx>
        <c:axId val="8565300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780303"/>
        <c:crosses val="autoZero"/>
        <c:crossBetween val="midCat"/>
      </c:valAx>
      <c:valAx>
        <c:axId val="571780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5300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12" Type="http://schemas.openxmlformats.org/officeDocument/2006/relationships/chart" Target="../charts/chart27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11" Type="http://schemas.openxmlformats.org/officeDocument/2006/relationships/chart" Target="../charts/chart26.xml"/><Relationship Id="rId5" Type="http://schemas.openxmlformats.org/officeDocument/2006/relationships/chart" Target="../charts/chart20.xml"/><Relationship Id="rId10" Type="http://schemas.openxmlformats.org/officeDocument/2006/relationships/chart" Target="../charts/chart25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441960</xdr:colOff>
      <xdr:row>14</xdr:row>
      <xdr:rowOff>144780</xdr:rowOff>
    </xdr:from>
    <xdr:to>
      <xdr:col>9</xdr:col>
      <xdr:colOff>144780</xdr:colOff>
      <xdr:row>31</xdr:row>
      <xdr:rowOff>125730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9AD33B-2C74-4ADC-B93D-7C45B2B7A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18</xdr:col>
      <xdr:colOff>312420</xdr:colOff>
      <xdr:row>31</xdr:row>
      <xdr:rowOff>163830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08E8238-D41E-4E59-94A2-44FE7A14DF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373380</xdr:colOff>
      <xdr:row>33</xdr:row>
      <xdr:rowOff>22860</xdr:rowOff>
    </xdr:from>
    <xdr:to>
      <xdr:col>9</xdr:col>
      <xdr:colOff>76200</xdr:colOff>
      <xdr:row>50</xdr:row>
      <xdr:rowOff>3810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B966AB-F255-4B4F-9EE5-507E86C663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33</xdr:row>
      <xdr:rowOff>0</xdr:rowOff>
    </xdr:from>
    <xdr:to>
      <xdr:col>18</xdr:col>
      <xdr:colOff>312420</xdr:colOff>
      <xdr:row>49</xdr:row>
      <xdr:rowOff>163830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2674D33-CBE0-476F-9A56-F72D7E1F42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371474</xdr:colOff>
      <xdr:row>1</xdr:row>
      <xdr:rowOff>171450</xdr:rowOff>
    </xdr:from>
    <xdr:to>
      <xdr:col>27</xdr:col>
      <xdr:colOff>438149</xdr:colOff>
      <xdr:row>18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FDEFAE0-B8C9-418C-9A37-BDC6399A57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522514</xdr:colOff>
      <xdr:row>1</xdr:row>
      <xdr:rowOff>163286</xdr:rowOff>
    </xdr:from>
    <xdr:to>
      <xdr:col>35</xdr:col>
      <xdr:colOff>589189</xdr:colOff>
      <xdr:row>17</xdr:row>
      <xdr:rowOff>182337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A1431F2-6BB2-4EF5-97E6-22F4EFCBF3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0</xdr:colOff>
      <xdr:row>21</xdr:row>
      <xdr:rowOff>0</xdr:rowOff>
    </xdr:from>
    <xdr:to>
      <xdr:col>28</xdr:col>
      <xdr:colOff>66675</xdr:colOff>
      <xdr:row>37</xdr:row>
      <xdr:rowOff>8660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B49403A-53C1-4075-B352-5B5D210C5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110836</xdr:colOff>
      <xdr:row>21</xdr:row>
      <xdr:rowOff>0</xdr:rowOff>
    </xdr:from>
    <xdr:to>
      <xdr:col>36</xdr:col>
      <xdr:colOff>177511</xdr:colOff>
      <xdr:row>37</xdr:row>
      <xdr:rowOff>8660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49FF642-F4C5-4A77-B7CB-1D4406C47B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0</xdr:colOff>
      <xdr:row>39</xdr:row>
      <xdr:rowOff>0</xdr:rowOff>
    </xdr:from>
    <xdr:to>
      <xdr:col>28</xdr:col>
      <xdr:colOff>66675</xdr:colOff>
      <xdr:row>55</xdr:row>
      <xdr:rowOff>8660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B73F4F2-F521-459B-879D-FDDFA5156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29</xdr:col>
      <xdr:colOff>0</xdr:colOff>
      <xdr:row>39</xdr:row>
      <xdr:rowOff>0</xdr:rowOff>
    </xdr:from>
    <xdr:to>
      <xdr:col>37</xdr:col>
      <xdr:colOff>66675</xdr:colOff>
      <xdr:row>55</xdr:row>
      <xdr:rowOff>8660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8777EC6-B746-40B6-98F2-383ABD6DA9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36</xdr:col>
      <xdr:colOff>55418</xdr:colOff>
      <xdr:row>3</xdr:row>
      <xdr:rowOff>96982</xdr:rowOff>
    </xdr:from>
    <xdr:to>
      <xdr:col>44</xdr:col>
      <xdr:colOff>122093</xdr:colOff>
      <xdr:row>19</xdr:row>
      <xdr:rowOff>105641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7954396-2EB9-40AA-B27A-BB2981FE60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160020</xdr:colOff>
      <xdr:row>0</xdr:row>
      <xdr:rowOff>72390</xdr:rowOff>
    </xdr:from>
    <xdr:to>
      <xdr:col>53</xdr:col>
      <xdr:colOff>464820</xdr:colOff>
      <xdr:row>15</xdr:row>
      <xdr:rowOff>72390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EB29A2-AF39-49F6-A6AE-11986E582C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121920</xdr:colOff>
      <xdr:row>17</xdr:row>
      <xdr:rowOff>148590</xdr:rowOff>
    </xdr:from>
    <xdr:to>
      <xdr:col>53</xdr:col>
      <xdr:colOff>426720</xdr:colOff>
      <xdr:row>32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B972AB5-3DB6-4419-A61D-60B276967B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46</xdr:col>
      <xdr:colOff>0</xdr:colOff>
      <xdr:row>34</xdr:row>
      <xdr:rowOff>0</xdr:rowOff>
    </xdr:from>
    <xdr:to>
      <xdr:col>53</xdr:col>
      <xdr:colOff>304800</xdr:colOff>
      <xdr:row>49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489FF6-81FF-4D5F-A390-FBE136F21B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487680</xdr:colOff>
      <xdr:row>1</xdr:row>
      <xdr:rowOff>148590</xdr:rowOff>
    </xdr:from>
    <xdr:to>
      <xdr:col>36</xdr:col>
      <xdr:colOff>182880</xdr:colOff>
      <xdr:row>16</xdr:row>
      <xdr:rowOff>148590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5A1B4D3-EE4C-47F5-9717-00FB1E1960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129540</xdr:colOff>
      <xdr:row>1</xdr:row>
      <xdr:rowOff>30480</xdr:rowOff>
    </xdr:from>
    <xdr:to>
      <xdr:col>25</xdr:col>
      <xdr:colOff>441960</xdr:colOff>
      <xdr:row>18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346013-89BF-4CC2-8CA3-9C26C52684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144780</xdr:colOff>
      <xdr:row>19</xdr:row>
      <xdr:rowOff>30480</xdr:rowOff>
    </xdr:from>
    <xdr:to>
      <xdr:col>25</xdr:col>
      <xdr:colOff>457200</xdr:colOff>
      <xdr:row>36</xdr:row>
      <xdr:rowOff>11430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8393346-6E8E-454B-B6C4-6A0D45C8F2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26</xdr:col>
      <xdr:colOff>38100</xdr:colOff>
      <xdr:row>54</xdr:row>
      <xdr:rowOff>163830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2B17554-CD7A-4A4E-AD47-E2494B36DC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106680</xdr:colOff>
      <xdr:row>56</xdr:row>
      <xdr:rowOff>7620</xdr:rowOff>
    </xdr:from>
    <xdr:to>
      <xdr:col>26</xdr:col>
      <xdr:colOff>144780</xdr:colOff>
      <xdr:row>72</xdr:row>
      <xdr:rowOff>171450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018D744-FD7A-4F8C-B88F-A2DB73EB65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175260</xdr:colOff>
      <xdr:row>1</xdr:row>
      <xdr:rowOff>125730</xdr:rowOff>
    </xdr:from>
    <xdr:to>
      <xdr:col>33</xdr:col>
      <xdr:colOff>480060</xdr:colOff>
      <xdr:row>16</xdr:row>
      <xdr:rowOff>125730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68F3177-FB99-496B-A21B-3903E828A6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266700</xdr:colOff>
      <xdr:row>18</xdr:row>
      <xdr:rowOff>45720</xdr:rowOff>
    </xdr:from>
    <xdr:to>
      <xdr:col>33</xdr:col>
      <xdr:colOff>571500</xdr:colOff>
      <xdr:row>33</xdr:row>
      <xdr:rowOff>45720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E922FF9-1255-4C26-8C51-9DD3345CC3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403860</xdr:colOff>
      <xdr:row>35</xdr:row>
      <xdr:rowOff>106680</xdr:rowOff>
    </xdr:from>
    <xdr:to>
      <xdr:col>34</xdr:col>
      <xdr:colOff>99060</xdr:colOff>
      <xdr:row>50</xdr:row>
      <xdr:rowOff>106680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B260955-0F79-4CB9-B297-C2937FEDF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0</xdr:colOff>
      <xdr:row>54</xdr:row>
      <xdr:rowOff>0</xdr:rowOff>
    </xdr:from>
    <xdr:to>
      <xdr:col>34</xdr:col>
      <xdr:colOff>304800</xdr:colOff>
      <xdr:row>69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B1FAE16-F9FD-465C-AFDD-E14590DAD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34</xdr:col>
      <xdr:colOff>0</xdr:colOff>
      <xdr:row>2</xdr:row>
      <xdr:rowOff>0</xdr:rowOff>
    </xdr:from>
    <xdr:to>
      <xdr:col>41</xdr:col>
      <xdr:colOff>304800</xdr:colOff>
      <xdr:row>17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9CE5EB5-928A-47DF-9B91-DCB633BF46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34</xdr:col>
      <xdr:colOff>327660</xdr:colOff>
      <xdr:row>18</xdr:row>
      <xdr:rowOff>7620</xdr:rowOff>
    </xdr:from>
    <xdr:to>
      <xdr:col>42</xdr:col>
      <xdr:colOff>22860</xdr:colOff>
      <xdr:row>33</xdr:row>
      <xdr:rowOff>7620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D134C13-3522-4A62-8647-931A2525A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35</xdr:col>
      <xdr:colOff>0</xdr:colOff>
      <xdr:row>36</xdr:row>
      <xdr:rowOff>0</xdr:rowOff>
    </xdr:from>
    <xdr:to>
      <xdr:col>42</xdr:col>
      <xdr:colOff>304800</xdr:colOff>
      <xdr:row>51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D6EAD59-A02D-4B52-9BE7-69E1445CA9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42</xdr:col>
      <xdr:colOff>0</xdr:colOff>
      <xdr:row>2</xdr:row>
      <xdr:rowOff>0</xdr:rowOff>
    </xdr:from>
    <xdr:to>
      <xdr:col>49</xdr:col>
      <xdr:colOff>304800</xdr:colOff>
      <xdr:row>17</xdr:row>
      <xdr:rowOff>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2EA4BC3-0499-4DB9-94D3-9CE024CDA9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601980</xdr:colOff>
      <xdr:row>13</xdr:row>
      <xdr:rowOff>30480</xdr:rowOff>
    </xdr:from>
    <xdr:to>
      <xdr:col>14</xdr:col>
      <xdr:colOff>297180</xdr:colOff>
      <xdr:row>28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34414D-362E-4D46-A335-368F29C933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0FA69-1142-48FD-8F7E-BF5E129FDF06}">
  <dimension ref="A1:AH99"/>
  <sheetViews>
    <sheetView workbookViewId="0">
      <selection activeCell="AB2" sqref="AB2"/>
    </sheetView>
  </sheetViews>
  <sheetFormatPr defaultRowHeight="14.4" x14ac:dyDescent="0.3"/>
  <cols>
    <col min="9" max="11" width="0" hidden="1" customWidth="1"/>
  </cols>
  <sheetData>
    <row r="1" spans="1:34" ht="30.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3" t="s">
        <v>92</v>
      </c>
      <c r="I1" s="3" t="s">
        <v>93</v>
      </c>
      <c r="J1" s="3" t="s">
        <v>94</v>
      </c>
      <c r="K1" s="3" t="s">
        <v>95</v>
      </c>
      <c r="L1" s="3" t="s">
        <v>96</v>
      </c>
      <c r="M1" s="3" t="s">
        <v>97</v>
      </c>
      <c r="N1" s="3" t="s">
        <v>85</v>
      </c>
      <c r="O1" s="3" t="s">
        <v>86</v>
      </c>
      <c r="P1" s="3" t="s">
        <v>87</v>
      </c>
      <c r="Q1" s="3" t="s">
        <v>88</v>
      </c>
      <c r="R1" s="3" t="s">
        <v>89</v>
      </c>
      <c r="S1" s="3" t="s">
        <v>90</v>
      </c>
      <c r="T1" s="4" t="s">
        <v>91</v>
      </c>
      <c r="U1" t="s">
        <v>224</v>
      </c>
      <c r="V1" t="s">
        <v>225</v>
      </c>
      <c r="W1" t="s">
        <v>226</v>
      </c>
      <c r="X1" t="s">
        <v>227</v>
      </c>
      <c r="Y1" t="s">
        <v>229</v>
      </c>
      <c r="Z1" t="s">
        <v>230</v>
      </c>
      <c r="AA1" t="s">
        <v>228</v>
      </c>
      <c r="AB1" t="s">
        <v>231</v>
      </c>
      <c r="AC1" t="s">
        <v>232</v>
      </c>
      <c r="AD1" t="s">
        <v>233</v>
      </c>
      <c r="AE1" t="s">
        <v>234</v>
      </c>
      <c r="AF1" t="s">
        <v>236</v>
      </c>
      <c r="AG1" t="s">
        <v>237</v>
      </c>
      <c r="AH1" t="s">
        <v>235</v>
      </c>
    </row>
    <row r="2" spans="1:34" x14ac:dyDescent="0.3">
      <c r="A2" t="s">
        <v>7</v>
      </c>
      <c r="B2" t="s">
        <v>8</v>
      </c>
      <c r="C2" s="1">
        <v>43950</v>
      </c>
      <c r="D2">
        <v>2.5</v>
      </c>
      <c r="E2">
        <v>2.4500000000000002</v>
      </c>
      <c r="F2">
        <v>0.05</v>
      </c>
      <c r="G2">
        <f>D2+E2+F2</f>
        <v>5</v>
      </c>
      <c r="H2" s="7">
        <v>1</v>
      </c>
      <c r="I2" s="7" t="s">
        <v>117</v>
      </c>
      <c r="J2" s="7" t="s">
        <v>101</v>
      </c>
      <c r="K2" s="7" t="s">
        <v>102</v>
      </c>
      <c r="L2" s="8">
        <v>75.241286197234302</v>
      </c>
      <c r="M2" s="8">
        <v>99.395036636494396</v>
      </c>
      <c r="N2" s="5">
        <v>408.39715563394401</v>
      </c>
      <c r="O2" s="5">
        <v>9.0430844026880592</v>
      </c>
      <c r="P2" s="5">
        <v>6.4982827618005397</v>
      </c>
      <c r="Q2" s="5">
        <v>21.170418662900499</v>
      </c>
      <c r="R2" s="5">
        <v>53.563689980053198</v>
      </c>
      <c r="S2" s="5">
        <v>21.3995079294018</v>
      </c>
      <c r="T2" s="5">
        <v>41.838293625972099</v>
      </c>
      <c r="U2" s="16">
        <f>N2-(AVERAGE(N$74:N$82))</f>
        <v>404.66391054051132</v>
      </c>
      <c r="V2" s="16">
        <f t="shared" ref="V2:Z2" si="0">O2-(AVERAGE(O$74:O$82))</f>
        <v>8.3881797411781598</v>
      </c>
      <c r="W2" s="16">
        <f t="shared" si="0"/>
        <v>5.3844259820650695</v>
      </c>
      <c r="X2" s="16">
        <f t="shared" si="0"/>
        <v>21.032256521452638</v>
      </c>
      <c r="Y2" s="16">
        <f t="shared" si="0"/>
        <v>52.739969906541234</v>
      </c>
      <c r="Z2" s="16">
        <f t="shared" si="0"/>
        <v>20.214285134319621</v>
      </c>
      <c r="AA2" s="16">
        <f>T2-(AVERAGE(T$74:T$82))</f>
        <v>40.219042728541297</v>
      </c>
      <c r="AB2">
        <f>((($G2*N2)/1000)/$D2)*1000</f>
        <v>816.79431126788802</v>
      </c>
      <c r="AC2">
        <f>((($G2*O2)/1000)/$D2)*1000</f>
        <v>18.086168805376118</v>
      </c>
      <c r="AD2">
        <f t="shared" ref="AD2:AH2" si="1">((($G2*P2)/1000)/$D2)*1000</f>
        <v>12.996565523601081</v>
      </c>
      <c r="AE2">
        <f t="shared" si="1"/>
        <v>42.340837325801004</v>
      </c>
      <c r="AF2">
        <f t="shared" si="1"/>
        <v>107.1273799601064</v>
      </c>
      <c r="AG2">
        <f t="shared" si="1"/>
        <v>42.7990158588036</v>
      </c>
      <c r="AH2">
        <f t="shared" si="1"/>
        <v>83.676587251944184</v>
      </c>
    </row>
    <row r="3" spans="1:34" x14ac:dyDescent="0.3">
      <c r="A3" t="s">
        <v>9</v>
      </c>
      <c r="B3" t="s">
        <v>10</v>
      </c>
      <c r="C3" s="1">
        <v>43950</v>
      </c>
      <c r="D3">
        <v>2.5</v>
      </c>
      <c r="E3">
        <v>2.4500000000000002</v>
      </c>
      <c r="F3">
        <v>0.05</v>
      </c>
      <c r="G3">
        <f t="shared" ref="G3:G66" si="2">D3+E3+F3</f>
        <v>5</v>
      </c>
      <c r="H3" s="10">
        <v>2</v>
      </c>
      <c r="I3" s="10" t="s">
        <v>118</v>
      </c>
      <c r="J3" s="10" t="s">
        <v>101</v>
      </c>
      <c r="K3" s="10" t="s">
        <v>102</v>
      </c>
      <c r="L3" s="11">
        <v>78.953883517994996</v>
      </c>
      <c r="M3" s="11">
        <v>99.213978535911295</v>
      </c>
      <c r="N3" s="6">
        <v>383.38726821517298</v>
      </c>
      <c r="O3" s="6">
        <v>8.5687395884238402</v>
      </c>
      <c r="P3" s="6">
        <v>5.6851391163733798</v>
      </c>
      <c r="Q3" s="6">
        <v>19.371410415191601</v>
      </c>
      <c r="R3" s="6">
        <v>55.560659294603099</v>
      </c>
      <c r="S3" s="6">
        <v>21.7905048298779</v>
      </c>
      <c r="T3" s="6">
        <v>29.051183691613399</v>
      </c>
      <c r="U3" s="16">
        <f t="shared" ref="U3:U66" si="3">N3-(AVERAGE(N$74:N$82))</f>
        <v>379.65402312174029</v>
      </c>
      <c r="V3" s="16">
        <f t="shared" ref="V3:V66" si="4">O3-(AVERAGE(O$74:O$82))</f>
        <v>7.9138349269139407</v>
      </c>
      <c r="W3" s="16">
        <f t="shared" ref="W3:W66" si="5">P3-(AVERAGE(P$74:P$82))</f>
        <v>4.5712823366379096</v>
      </c>
      <c r="X3" s="16">
        <f t="shared" ref="X3:X66" si="6">Q3-(AVERAGE(Q$74:Q$82))</f>
        <v>19.23324827374374</v>
      </c>
      <c r="Y3" s="16">
        <f t="shared" ref="Y3:Y66" si="7">R3-(AVERAGE(R$74:R$82))</f>
        <v>54.736939221091134</v>
      </c>
      <c r="Z3" s="16">
        <f t="shared" ref="Z3:Z66" si="8">S3-(AVERAGE(S$74:S$82))</f>
        <v>20.605282034795721</v>
      </c>
      <c r="AA3" s="16">
        <f t="shared" ref="AA3:AA66" si="9">T3-(AVERAGE(T$74:T$82))</f>
        <v>27.431932794182593</v>
      </c>
      <c r="AB3">
        <f t="shared" ref="AB3:AB66" si="10">((($G3*N3)/1000)/$D3)*1000</f>
        <v>766.77453643034596</v>
      </c>
      <c r="AC3">
        <f t="shared" ref="AC3:AC66" si="11">((($G3*O3)/1000)/$D3)*1000</f>
        <v>17.13747917684768</v>
      </c>
      <c r="AD3">
        <f t="shared" ref="AD3:AD66" si="12">((($G3*P3)/1000)/$D3)*1000</f>
        <v>11.37027823274676</v>
      </c>
      <c r="AE3">
        <f t="shared" ref="AE3:AE66" si="13">((($G3*Q3)/1000)/$D3)*1000</f>
        <v>38.742820830383202</v>
      </c>
      <c r="AF3">
        <f t="shared" ref="AF3:AF66" si="14">((($G3*R3)/1000)/$D3)*1000</f>
        <v>111.1213185892062</v>
      </c>
      <c r="AG3">
        <f t="shared" ref="AG3:AG66" si="15">((($G3*S3)/1000)/$D3)*1000</f>
        <v>43.5810096597558</v>
      </c>
      <c r="AH3">
        <f t="shared" ref="AH3:AH66" si="16">((($G3*T3)/1000)/$D3)*1000</f>
        <v>58.102367383226792</v>
      </c>
    </row>
    <row r="4" spans="1:34" x14ac:dyDescent="0.3">
      <c r="A4" t="s">
        <v>11</v>
      </c>
      <c r="B4" t="s">
        <v>12</v>
      </c>
      <c r="C4" s="1">
        <v>43950</v>
      </c>
      <c r="D4">
        <v>2.5</v>
      </c>
      <c r="E4">
        <v>2.4500000000000002</v>
      </c>
      <c r="F4">
        <v>0.05</v>
      </c>
      <c r="G4">
        <f t="shared" si="2"/>
        <v>5</v>
      </c>
      <c r="H4" s="7">
        <v>3</v>
      </c>
      <c r="I4" s="7" t="s">
        <v>119</v>
      </c>
      <c r="J4" s="7" t="s">
        <v>101</v>
      </c>
      <c r="K4" s="7" t="s">
        <v>102</v>
      </c>
      <c r="L4" s="8">
        <v>77.501453891228707</v>
      </c>
      <c r="M4" s="8">
        <v>99.0756137913679</v>
      </c>
      <c r="N4" s="5">
        <v>385.93382735376599</v>
      </c>
      <c r="O4" s="5">
        <v>10.4446522012946</v>
      </c>
      <c r="P4" s="5">
        <v>36.560869436707797</v>
      </c>
      <c r="Q4" s="5">
        <v>19.6980903264623</v>
      </c>
      <c r="R4" s="5">
        <v>76.208465571197706</v>
      </c>
      <c r="S4" s="5">
        <v>18.8573833475842</v>
      </c>
      <c r="T4" s="5">
        <v>38.107655180956201</v>
      </c>
      <c r="U4" s="16">
        <f t="shared" si="3"/>
        <v>382.20058226033331</v>
      </c>
      <c r="V4" s="16">
        <f t="shared" si="4"/>
        <v>9.7897475397847007</v>
      </c>
      <c r="W4" s="16">
        <f t="shared" si="5"/>
        <v>35.447012656972326</v>
      </c>
      <c r="X4" s="16">
        <f t="shared" si="6"/>
        <v>19.559928185014439</v>
      </c>
      <c r="Y4" s="16">
        <f t="shared" si="7"/>
        <v>75.384745497685742</v>
      </c>
      <c r="Z4" s="16">
        <f t="shared" si="8"/>
        <v>17.672160552502021</v>
      </c>
      <c r="AA4" s="16">
        <f t="shared" si="9"/>
        <v>36.488404283525398</v>
      </c>
      <c r="AB4">
        <f t="shared" si="10"/>
        <v>771.86765470753198</v>
      </c>
      <c r="AC4">
        <f t="shared" si="11"/>
        <v>20.889304402589204</v>
      </c>
      <c r="AD4">
        <f t="shared" si="12"/>
        <v>73.121738873415595</v>
      </c>
      <c r="AE4">
        <f t="shared" si="13"/>
        <v>39.396180652924599</v>
      </c>
      <c r="AF4">
        <f t="shared" si="14"/>
        <v>152.41693114239544</v>
      </c>
      <c r="AG4">
        <f t="shared" si="15"/>
        <v>37.7147666951684</v>
      </c>
      <c r="AH4">
        <f t="shared" si="16"/>
        <v>76.215310361912401</v>
      </c>
    </row>
    <row r="5" spans="1:34" x14ac:dyDescent="0.3">
      <c r="A5" t="s">
        <v>13</v>
      </c>
      <c r="B5" t="s">
        <v>14</v>
      </c>
      <c r="C5" s="1">
        <v>43950</v>
      </c>
      <c r="D5">
        <v>2.5</v>
      </c>
      <c r="E5">
        <v>2.4500000000000002</v>
      </c>
      <c r="F5">
        <v>0.05</v>
      </c>
      <c r="G5">
        <f t="shared" si="2"/>
        <v>5</v>
      </c>
      <c r="H5" s="10">
        <v>4</v>
      </c>
      <c r="I5" s="10" t="s">
        <v>120</v>
      </c>
      <c r="J5" s="10" t="s">
        <v>101</v>
      </c>
      <c r="K5" s="10" t="s">
        <v>102</v>
      </c>
      <c r="L5" s="11">
        <v>80.108315001422</v>
      </c>
      <c r="M5" s="11">
        <v>98.6093875693158</v>
      </c>
      <c r="N5" s="6">
        <v>402.624027583962</v>
      </c>
      <c r="O5" s="6">
        <v>9.6860211151421804</v>
      </c>
      <c r="P5" s="6">
        <v>34.219143505757799</v>
      </c>
      <c r="Q5" s="6">
        <v>18.4889028745743</v>
      </c>
      <c r="R5" s="6">
        <v>52.068876307989903</v>
      </c>
      <c r="S5" s="6">
        <v>19.792756708439601</v>
      </c>
      <c r="T5" s="6">
        <v>35.319759595989197</v>
      </c>
      <c r="U5" s="16">
        <f t="shared" si="3"/>
        <v>398.89078249052932</v>
      </c>
      <c r="V5" s="16">
        <f t="shared" si="4"/>
        <v>9.031116453632281</v>
      </c>
      <c r="W5" s="16">
        <f t="shared" si="5"/>
        <v>33.105286726022328</v>
      </c>
      <c r="X5" s="16">
        <f t="shared" si="6"/>
        <v>18.35074073312644</v>
      </c>
      <c r="Y5" s="16">
        <f t="shared" si="7"/>
        <v>51.245156234477939</v>
      </c>
      <c r="Z5" s="16">
        <f t="shared" si="8"/>
        <v>18.607533913357422</v>
      </c>
      <c r="AA5" s="16">
        <f t="shared" si="9"/>
        <v>33.700508698558394</v>
      </c>
      <c r="AB5">
        <f t="shared" si="10"/>
        <v>805.24805516792401</v>
      </c>
      <c r="AC5">
        <f t="shared" si="11"/>
        <v>19.372042230284361</v>
      </c>
      <c r="AD5">
        <f t="shared" si="12"/>
        <v>68.438287011515612</v>
      </c>
      <c r="AE5">
        <f t="shared" si="13"/>
        <v>36.977805749148601</v>
      </c>
      <c r="AF5">
        <f t="shared" si="14"/>
        <v>104.13775261597979</v>
      </c>
      <c r="AG5">
        <f t="shared" si="15"/>
        <v>39.585513416879202</v>
      </c>
      <c r="AH5">
        <f t="shared" si="16"/>
        <v>70.639519191978394</v>
      </c>
    </row>
    <row r="6" spans="1:34" x14ac:dyDescent="0.3">
      <c r="A6" t="s">
        <v>15</v>
      </c>
      <c r="B6" t="s">
        <v>16</v>
      </c>
      <c r="C6" s="1">
        <v>43950</v>
      </c>
      <c r="D6">
        <v>2.5</v>
      </c>
      <c r="E6">
        <v>2.4500000000000002</v>
      </c>
      <c r="F6">
        <v>0.05</v>
      </c>
      <c r="G6">
        <f t="shared" si="2"/>
        <v>5</v>
      </c>
      <c r="H6" s="7">
        <v>5</v>
      </c>
      <c r="I6" s="7" t="s">
        <v>121</v>
      </c>
      <c r="J6" s="7" t="s">
        <v>101</v>
      </c>
      <c r="K6" s="7" t="s">
        <v>102</v>
      </c>
      <c r="L6" s="8">
        <v>79.976159281084506</v>
      </c>
      <c r="M6" s="8">
        <v>98.457043552555902</v>
      </c>
      <c r="N6" s="5">
        <v>366.50642976821803</v>
      </c>
      <c r="O6" s="5">
        <v>-35.263579848151103</v>
      </c>
      <c r="P6" s="5">
        <v>7347.5862695596898</v>
      </c>
      <c r="Q6" s="5">
        <v>15.404701982105999</v>
      </c>
      <c r="R6" s="5">
        <v>44.497447129880698</v>
      </c>
      <c r="S6" s="5">
        <v>19.7908948614145</v>
      </c>
      <c r="T6" s="5">
        <v>42.567757589829398</v>
      </c>
      <c r="U6" s="16">
        <f t="shared" si="3"/>
        <v>362.77318467478534</v>
      </c>
      <c r="V6" s="16">
        <f t="shared" si="4"/>
        <v>-35.918484509661006</v>
      </c>
      <c r="W6" s="16">
        <f t="shared" si="5"/>
        <v>7346.4724127799545</v>
      </c>
      <c r="X6" s="16">
        <f t="shared" si="6"/>
        <v>15.266539840658139</v>
      </c>
      <c r="Y6" s="16">
        <f t="shared" si="7"/>
        <v>43.673727056368733</v>
      </c>
      <c r="Z6" s="16">
        <f t="shared" si="8"/>
        <v>18.605672066332321</v>
      </c>
      <c r="AA6" s="16">
        <f t="shared" si="9"/>
        <v>40.948506692398595</v>
      </c>
      <c r="AB6">
        <f t="shared" si="10"/>
        <v>733.01285953643605</v>
      </c>
      <c r="AC6">
        <f t="shared" si="11"/>
        <v>-70.527159696302206</v>
      </c>
      <c r="AD6">
        <f t="shared" si="12"/>
        <v>14695.172539119378</v>
      </c>
      <c r="AE6">
        <f t="shared" si="13"/>
        <v>30.809403964211995</v>
      </c>
      <c r="AF6">
        <f t="shared" si="14"/>
        <v>88.994894259761395</v>
      </c>
      <c r="AG6">
        <f t="shared" si="15"/>
        <v>39.581789722829001</v>
      </c>
      <c r="AH6">
        <f t="shared" si="16"/>
        <v>85.135515179658796</v>
      </c>
    </row>
    <row r="7" spans="1:34" x14ac:dyDescent="0.3">
      <c r="A7" t="s">
        <v>17</v>
      </c>
      <c r="B7" t="s">
        <v>18</v>
      </c>
      <c r="C7" s="1">
        <v>43950</v>
      </c>
      <c r="D7">
        <v>2.5</v>
      </c>
      <c r="E7">
        <v>2.4500000000000002</v>
      </c>
      <c r="F7">
        <v>0.05</v>
      </c>
      <c r="G7">
        <f t="shared" si="2"/>
        <v>5</v>
      </c>
      <c r="H7" s="10">
        <v>6</v>
      </c>
      <c r="I7" s="10" t="s">
        <v>122</v>
      </c>
      <c r="J7" s="10" t="s">
        <v>101</v>
      </c>
      <c r="K7" s="10" t="s">
        <v>102</v>
      </c>
      <c r="L7" s="11">
        <v>79.088538818571394</v>
      </c>
      <c r="M7" s="11">
        <v>99.196258200117896</v>
      </c>
      <c r="N7" s="6">
        <v>350.81078530874998</v>
      </c>
      <c r="O7" s="6">
        <v>-30.731456851293199</v>
      </c>
      <c r="P7" s="6">
        <v>7286.9750678710498</v>
      </c>
      <c r="Q7" s="6">
        <v>15.933256384932401</v>
      </c>
      <c r="R7" s="6">
        <v>46.510198266785601</v>
      </c>
      <c r="S7" s="6">
        <v>20.781024190638401</v>
      </c>
      <c r="T7" s="6">
        <v>34.766088550195697</v>
      </c>
      <c r="U7" s="16">
        <f t="shared" si="3"/>
        <v>347.0775402153173</v>
      </c>
      <c r="V7" s="16">
        <f t="shared" si="4"/>
        <v>-31.386361512803099</v>
      </c>
      <c r="W7" s="16">
        <f t="shared" si="5"/>
        <v>7285.8612110913145</v>
      </c>
      <c r="X7" s="16">
        <f t="shared" si="6"/>
        <v>15.79509424348454</v>
      </c>
      <c r="Y7" s="16">
        <f t="shared" si="7"/>
        <v>45.686478193273636</v>
      </c>
      <c r="Z7" s="16">
        <f t="shared" si="8"/>
        <v>19.595801395556222</v>
      </c>
      <c r="AA7" s="16">
        <f t="shared" si="9"/>
        <v>33.146837652764894</v>
      </c>
      <c r="AB7">
        <f t="shared" si="10"/>
        <v>701.62157061749997</v>
      </c>
      <c r="AC7">
        <f t="shared" si="11"/>
        <v>-61.462913702586398</v>
      </c>
      <c r="AD7">
        <f t="shared" si="12"/>
        <v>14573.950135742098</v>
      </c>
      <c r="AE7">
        <f t="shared" si="13"/>
        <v>31.866512769864805</v>
      </c>
      <c r="AF7">
        <f t="shared" si="14"/>
        <v>93.020396533571201</v>
      </c>
      <c r="AG7">
        <f t="shared" si="15"/>
        <v>41.562048381276803</v>
      </c>
      <c r="AH7">
        <f t="shared" si="16"/>
        <v>69.532177100391394</v>
      </c>
    </row>
    <row r="8" spans="1:34" x14ac:dyDescent="0.3">
      <c r="A8" t="s">
        <v>19</v>
      </c>
      <c r="B8" t="s">
        <v>8</v>
      </c>
      <c r="C8" s="1">
        <v>43952</v>
      </c>
      <c r="D8">
        <v>2.5</v>
      </c>
      <c r="E8">
        <v>2.4500000000000002</v>
      </c>
      <c r="F8">
        <v>0.05</v>
      </c>
      <c r="G8">
        <f t="shared" si="2"/>
        <v>5</v>
      </c>
      <c r="H8" s="7">
        <v>7</v>
      </c>
      <c r="I8" s="7" t="s">
        <v>123</v>
      </c>
      <c r="J8" s="7" t="s">
        <v>101</v>
      </c>
      <c r="K8" s="7" t="s">
        <v>102</v>
      </c>
      <c r="L8" s="8">
        <v>76.558225573980707</v>
      </c>
      <c r="M8" s="8">
        <v>98.096603818941304</v>
      </c>
      <c r="N8" s="5">
        <v>604.98697675206699</v>
      </c>
      <c r="O8" s="5">
        <v>1.17306748920549</v>
      </c>
      <c r="P8" s="5">
        <v>7.9753133998670496</v>
      </c>
      <c r="Q8" s="5">
        <v>22.398028077795399</v>
      </c>
      <c r="R8" s="5">
        <v>135.60752669947701</v>
      </c>
      <c r="S8" s="5">
        <v>18.926539568066499</v>
      </c>
      <c r="T8" s="5">
        <v>12.8882760161106</v>
      </c>
      <c r="U8" s="16">
        <f t="shared" si="3"/>
        <v>601.25373165863425</v>
      </c>
      <c r="V8" s="16">
        <f t="shared" si="4"/>
        <v>0.51816282769559008</v>
      </c>
      <c r="W8" s="16">
        <f t="shared" si="5"/>
        <v>6.8614566201315794</v>
      </c>
      <c r="X8" s="16">
        <f t="shared" si="6"/>
        <v>22.259865936347538</v>
      </c>
      <c r="Y8" s="16">
        <f t="shared" si="7"/>
        <v>134.78380662596504</v>
      </c>
      <c r="Z8" s="16">
        <f t="shared" si="8"/>
        <v>17.74131677298432</v>
      </c>
      <c r="AA8" s="16">
        <f t="shared" si="9"/>
        <v>11.269025118679796</v>
      </c>
      <c r="AB8">
        <f t="shared" si="10"/>
        <v>1209.9739535041338</v>
      </c>
      <c r="AC8">
        <f t="shared" si="11"/>
        <v>2.34613497841098</v>
      </c>
      <c r="AD8">
        <f t="shared" si="12"/>
        <v>15.950626799734101</v>
      </c>
      <c r="AE8">
        <f t="shared" si="13"/>
        <v>44.796056155590797</v>
      </c>
      <c r="AF8">
        <f t="shared" si="14"/>
        <v>271.21505339895401</v>
      </c>
      <c r="AG8">
        <f t="shared" si="15"/>
        <v>37.853079136132997</v>
      </c>
      <c r="AH8">
        <f t="shared" si="16"/>
        <v>25.776552032221201</v>
      </c>
    </row>
    <row r="9" spans="1:34" s="2" customFormat="1" x14ac:dyDescent="0.3">
      <c r="A9" s="2" t="s">
        <v>20</v>
      </c>
      <c r="B9" s="2" t="s">
        <v>10</v>
      </c>
      <c r="C9" s="17">
        <v>43952</v>
      </c>
      <c r="D9" s="2">
        <v>2.5</v>
      </c>
      <c r="E9" s="2">
        <v>2.4500000000000002</v>
      </c>
      <c r="F9" s="2">
        <v>0.05</v>
      </c>
      <c r="G9" s="2">
        <f t="shared" si="2"/>
        <v>5</v>
      </c>
      <c r="H9" s="18">
        <v>8</v>
      </c>
      <c r="I9" s="18" t="s">
        <v>124</v>
      </c>
      <c r="J9" s="18" t="s">
        <v>101</v>
      </c>
      <c r="K9" s="18" t="s">
        <v>102</v>
      </c>
      <c r="L9" s="19">
        <v>158.41984380098401</v>
      </c>
      <c r="M9" s="19">
        <v>97.420606367197905</v>
      </c>
      <c r="N9" s="20">
        <v>286.96740669091002</v>
      </c>
      <c r="O9" s="20">
        <v>0.28112881111423499</v>
      </c>
      <c r="P9" s="20">
        <v>2.16709316400047</v>
      </c>
      <c r="Q9" s="20">
        <v>9.4898575172374695</v>
      </c>
      <c r="R9" s="20">
        <v>66.594440838785104</v>
      </c>
      <c r="S9" s="20">
        <v>11.4021001867576</v>
      </c>
      <c r="T9" s="20">
        <v>1.1470326196274101</v>
      </c>
      <c r="U9" s="21">
        <f t="shared" si="3"/>
        <v>283.23416159747734</v>
      </c>
      <c r="V9" s="21">
        <f t="shared" si="4"/>
        <v>-0.37377585039566491</v>
      </c>
      <c r="W9" s="21">
        <f t="shared" si="5"/>
        <v>1.0532363842649999</v>
      </c>
      <c r="X9" s="21">
        <f t="shared" si="6"/>
        <v>9.3516953757896086</v>
      </c>
      <c r="Y9" s="21">
        <f t="shared" si="7"/>
        <v>65.77072076527314</v>
      </c>
      <c r="Z9" s="21">
        <f t="shared" si="8"/>
        <v>10.216877391675421</v>
      </c>
      <c r="AA9" s="21">
        <f t="shared" si="9"/>
        <v>-0.4722182778033952</v>
      </c>
      <c r="AB9" s="2">
        <f>((($G9*N9)/1000)/$D9)*1000*2</f>
        <v>1147.8696267636401</v>
      </c>
      <c r="AC9" s="2">
        <f t="shared" ref="AC9:AH9" si="17">((($G9*O9)/1000)/$D9)*1000*2</f>
        <v>1.12451524445694</v>
      </c>
      <c r="AD9" s="2">
        <f t="shared" si="17"/>
        <v>8.6683726560018801</v>
      </c>
      <c r="AE9" s="2">
        <f t="shared" si="17"/>
        <v>37.959430068949878</v>
      </c>
      <c r="AF9" s="2">
        <f t="shared" si="17"/>
        <v>266.37776335514042</v>
      </c>
      <c r="AG9" s="2">
        <f t="shared" si="17"/>
        <v>45.608400747030402</v>
      </c>
      <c r="AH9" s="2">
        <f t="shared" si="17"/>
        <v>4.5881304785096404</v>
      </c>
    </row>
    <row r="10" spans="1:34" x14ac:dyDescent="0.3">
      <c r="A10" t="s">
        <v>21</v>
      </c>
      <c r="B10" t="s">
        <v>12</v>
      </c>
      <c r="C10" s="1">
        <v>43952</v>
      </c>
      <c r="D10">
        <v>2.5</v>
      </c>
      <c r="E10">
        <v>2.4500000000000002</v>
      </c>
      <c r="F10">
        <v>0.05</v>
      </c>
      <c r="G10">
        <f t="shared" si="2"/>
        <v>5</v>
      </c>
      <c r="H10" s="7">
        <v>9</v>
      </c>
      <c r="I10" s="7" t="s">
        <v>125</v>
      </c>
      <c r="J10" s="7" t="s">
        <v>101</v>
      </c>
      <c r="K10" s="7" t="s">
        <v>102</v>
      </c>
      <c r="L10" s="8">
        <v>76.491407185511093</v>
      </c>
      <c r="M10" s="8">
        <v>97.684980036271796</v>
      </c>
      <c r="N10" s="5">
        <v>526.35916955313996</v>
      </c>
      <c r="O10" s="5">
        <v>-6.5649734180767402E-2</v>
      </c>
      <c r="P10" s="5">
        <v>77.558814649372394</v>
      </c>
      <c r="Q10" s="5">
        <v>20.412070151629401</v>
      </c>
      <c r="R10" s="5">
        <v>187.070764114356</v>
      </c>
      <c r="S10" s="5">
        <v>18.002875692367802</v>
      </c>
      <c r="T10" s="5">
        <v>7.1255119431755398</v>
      </c>
      <c r="U10" s="16">
        <f t="shared" si="3"/>
        <v>522.62592445970722</v>
      </c>
      <c r="V10" s="16">
        <f t="shared" si="4"/>
        <v>-0.72055439569066726</v>
      </c>
      <c r="W10" s="16">
        <f t="shared" si="5"/>
        <v>76.444957869636923</v>
      </c>
      <c r="X10" s="16">
        <f t="shared" si="6"/>
        <v>20.27390801018154</v>
      </c>
      <c r="Y10" s="16">
        <f t="shared" si="7"/>
        <v>186.24704404084403</v>
      </c>
      <c r="Z10" s="16">
        <f t="shared" si="8"/>
        <v>16.817652897285623</v>
      </c>
      <c r="AA10" s="16">
        <f t="shared" si="9"/>
        <v>5.5062610457447345</v>
      </c>
      <c r="AB10">
        <f t="shared" si="10"/>
        <v>1052.7183391062799</v>
      </c>
      <c r="AC10">
        <f t="shared" si="11"/>
        <v>-0.1312994683615348</v>
      </c>
      <c r="AD10">
        <f t="shared" si="12"/>
        <v>155.11762929874479</v>
      </c>
      <c r="AE10">
        <f t="shared" si="13"/>
        <v>40.824140303258801</v>
      </c>
      <c r="AF10">
        <f t="shared" si="14"/>
        <v>374.14152822871205</v>
      </c>
      <c r="AG10">
        <f t="shared" si="15"/>
        <v>36.005751384735603</v>
      </c>
      <c r="AH10">
        <f t="shared" si="16"/>
        <v>14.251023886351081</v>
      </c>
    </row>
    <row r="11" spans="1:34" x14ac:dyDescent="0.3">
      <c r="A11" t="s">
        <v>22</v>
      </c>
      <c r="B11" t="s">
        <v>14</v>
      </c>
      <c r="C11" s="1">
        <v>43952</v>
      </c>
      <c r="D11">
        <v>2.5</v>
      </c>
      <c r="E11">
        <v>2.4500000000000002</v>
      </c>
      <c r="F11">
        <v>0.05</v>
      </c>
      <c r="G11">
        <f t="shared" si="2"/>
        <v>5</v>
      </c>
      <c r="H11" s="7">
        <v>10</v>
      </c>
      <c r="I11" s="7" t="s">
        <v>127</v>
      </c>
      <c r="J11" s="7" t="s">
        <v>101</v>
      </c>
      <c r="K11" s="7" t="s">
        <v>102</v>
      </c>
      <c r="L11" s="8">
        <v>76.973709059303602</v>
      </c>
      <c r="M11" s="8">
        <v>98.509044464490003</v>
      </c>
      <c r="N11" s="5">
        <v>547.45397035624296</v>
      </c>
      <c r="O11" s="5">
        <v>1.33744711152837E-2</v>
      </c>
      <c r="P11" s="5">
        <v>85.384934414447997</v>
      </c>
      <c r="Q11" s="5">
        <v>21.112032540056902</v>
      </c>
      <c r="R11" s="5">
        <v>163.32113841917601</v>
      </c>
      <c r="S11" s="5">
        <v>18.512340920927599</v>
      </c>
      <c r="T11" s="5">
        <v>7.7032333766030998</v>
      </c>
      <c r="U11" s="16">
        <f t="shared" si="3"/>
        <v>543.72072526281022</v>
      </c>
      <c r="V11" s="16">
        <f t="shared" si="4"/>
        <v>-0.64153019039461623</v>
      </c>
      <c r="W11" s="16">
        <f t="shared" si="5"/>
        <v>84.271077634712526</v>
      </c>
      <c r="X11" s="16">
        <f t="shared" si="6"/>
        <v>20.973870398609041</v>
      </c>
      <c r="Y11" s="16">
        <f t="shared" si="7"/>
        <v>162.49741834566404</v>
      </c>
      <c r="Z11" s="16">
        <f t="shared" si="8"/>
        <v>17.32711812584542</v>
      </c>
      <c r="AA11" s="16">
        <f t="shared" si="9"/>
        <v>6.0839824791722945</v>
      </c>
      <c r="AB11">
        <f t="shared" si="10"/>
        <v>1094.9079407124859</v>
      </c>
      <c r="AC11">
        <f t="shared" si="11"/>
        <v>2.6748942230567403E-2</v>
      </c>
      <c r="AD11">
        <f t="shared" si="12"/>
        <v>170.76986882889599</v>
      </c>
      <c r="AE11">
        <f t="shared" si="13"/>
        <v>42.224065080113803</v>
      </c>
      <c r="AF11">
        <f t="shared" si="14"/>
        <v>326.64227683835202</v>
      </c>
      <c r="AG11">
        <f t="shared" si="15"/>
        <v>37.024681841855198</v>
      </c>
      <c r="AH11">
        <f t="shared" si="16"/>
        <v>15.4064667532062</v>
      </c>
    </row>
    <row r="12" spans="1:34" x14ac:dyDescent="0.3">
      <c r="A12" t="s">
        <v>23</v>
      </c>
      <c r="B12" t="s">
        <v>16</v>
      </c>
      <c r="C12" s="1">
        <v>43952</v>
      </c>
      <c r="D12">
        <v>2.5</v>
      </c>
      <c r="E12">
        <v>2.4500000000000002</v>
      </c>
      <c r="F12">
        <v>0.05</v>
      </c>
      <c r="G12">
        <f t="shared" si="2"/>
        <v>5</v>
      </c>
      <c r="H12" s="7">
        <v>11</v>
      </c>
      <c r="I12" s="7" t="s">
        <v>129</v>
      </c>
      <c r="J12" s="7" t="s">
        <v>101</v>
      </c>
      <c r="K12" s="7" t="s">
        <v>102</v>
      </c>
      <c r="L12" s="8">
        <v>75.616449148401998</v>
      </c>
      <c r="M12" s="8">
        <v>96.972868111383207</v>
      </c>
      <c r="N12" s="5">
        <v>30.843789214614201</v>
      </c>
      <c r="O12" s="5">
        <v>-5.91996107594482</v>
      </c>
      <c r="P12" s="5">
        <v>923.14027854645406</v>
      </c>
      <c r="Q12" s="5">
        <v>7.4059225077260198</v>
      </c>
      <c r="R12" s="5">
        <v>29.726151850878999</v>
      </c>
      <c r="S12" s="5">
        <v>10.6191757782462</v>
      </c>
      <c r="T12" s="5">
        <v>6.8988663481745398</v>
      </c>
      <c r="U12" s="16">
        <f t="shared" si="3"/>
        <v>27.110544121181491</v>
      </c>
      <c r="V12" s="16">
        <f t="shared" si="4"/>
        <v>-6.5748657374547204</v>
      </c>
      <c r="W12" s="16">
        <f t="shared" si="5"/>
        <v>922.02642176671861</v>
      </c>
      <c r="X12" s="16">
        <f t="shared" si="6"/>
        <v>7.2677603662781598</v>
      </c>
      <c r="Y12" s="16">
        <f t="shared" si="7"/>
        <v>28.902431777367035</v>
      </c>
      <c r="Z12" s="16">
        <f t="shared" si="8"/>
        <v>9.433952983164021</v>
      </c>
      <c r="AA12" s="16">
        <f t="shared" si="9"/>
        <v>5.2796154507437345</v>
      </c>
      <c r="AB12">
        <f t="shared" si="10"/>
        <v>61.68757842922841</v>
      </c>
      <c r="AC12">
        <f t="shared" si="11"/>
        <v>-11.839922151889638</v>
      </c>
      <c r="AD12">
        <f t="shared" si="12"/>
        <v>1846.2805570929081</v>
      </c>
      <c r="AE12">
        <f t="shared" si="13"/>
        <v>14.811845015452038</v>
      </c>
      <c r="AF12">
        <f t="shared" si="14"/>
        <v>59.452303701758005</v>
      </c>
      <c r="AG12">
        <f t="shared" si="15"/>
        <v>21.238351556492404</v>
      </c>
      <c r="AH12">
        <f t="shared" si="16"/>
        <v>13.797732696349078</v>
      </c>
    </row>
    <row r="13" spans="1:34" x14ac:dyDescent="0.3">
      <c r="A13" t="s">
        <v>24</v>
      </c>
      <c r="B13" t="s">
        <v>18</v>
      </c>
      <c r="C13" s="1">
        <v>43952</v>
      </c>
      <c r="D13">
        <v>2.5</v>
      </c>
      <c r="E13">
        <v>2.4500000000000002</v>
      </c>
      <c r="F13">
        <v>0.05</v>
      </c>
      <c r="G13">
        <f t="shared" si="2"/>
        <v>5</v>
      </c>
      <c r="H13" s="10">
        <v>12</v>
      </c>
      <c r="I13" s="10" t="s">
        <v>130</v>
      </c>
      <c r="J13" s="10" t="s">
        <v>101</v>
      </c>
      <c r="K13" s="10" t="s">
        <v>102</v>
      </c>
      <c r="L13" s="11">
        <v>71.654607721802904</v>
      </c>
      <c r="M13" s="11">
        <v>97.708707117948606</v>
      </c>
      <c r="N13" s="6">
        <v>47.799935166651601</v>
      </c>
      <c r="O13" s="6">
        <v>-6.7845229724136997</v>
      </c>
      <c r="P13" s="6">
        <v>1214.4283006272599</v>
      </c>
      <c r="Q13" s="6">
        <v>9.6163777740612595</v>
      </c>
      <c r="R13" s="6">
        <v>26.8583767551529</v>
      </c>
      <c r="S13" s="6">
        <v>11.1434816553678</v>
      </c>
      <c r="T13" s="6">
        <v>-0.275820324618332</v>
      </c>
      <c r="U13" s="16">
        <f t="shared" si="3"/>
        <v>44.066690073218894</v>
      </c>
      <c r="V13" s="16">
        <f t="shared" si="4"/>
        <v>-7.4394276339236001</v>
      </c>
      <c r="W13" s="16">
        <f t="shared" si="5"/>
        <v>1213.3144438475244</v>
      </c>
      <c r="X13" s="16">
        <f t="shared" si="6"/>
        <v>9.4782156326133986</v>
      </c>
      <c r="Y13" s="16">
        <f t="shared" si="7"/>
        <v>26.034656681640936</v>
      </c>
      <c r="Z13" s="16">
        <f t="shared" si="8"/>
        <v>9.9582588602856212</v>
      </c>
      <c r="AA13" s="16">
        <f t="shared" si="9"/>
        <v>-1.8950712220491372</v>
      </c>
      <c r="AB13">
        <f t="shared" si="10"/>
        <v>95.599870333303201</v>
      </c>
      <c r="AC13">
        <f t="shared" si="11"/>
        <v>-13.569045944827399</v>
      </c>
      <c r="AD13">
        <f t="shared" si="12"/>
        <v>2428.8566012545198</v>
      </c>
      <c r="AE13">
        <f t="shared" si="13"/>
        <v>19.232755548122519</v>
      </c>
      <c r="AF13">
        <f t="shared" si="14"/>
        <v>53.716753510305793</v>
      </c>
      <c r="AG13">
        <f t="shared" si="15"/>
        <v>22.286963310735601</v>
      </c>
      <c r="AH13">
        <f t="shared" si="16"/>
        <v>-0.551640649236664</v>
      </c>
    </row>
    <row r="14" spans="1:34" x14ac:dyDescent="0.3">
      <c r="A14" t="s">
        <v>25</v>
      </c>
      <c r="B14" t="s">
        <v>8</v>
      </c>
      <c r="C14" s="1">
        <v>43954</v>
      </c>
      <c r="D14">
        <v>2.5</v>
      </c>
      <c r="E14">
        <v>2.4500000000000002</v>
      </c>
      <c r="F14">
        <v>0.05</v>
      </c>
      <c r="G14">
        <f t="shared" si="2"/>
        <v>5</v>
      </c>
      <c r="H14" s="7">
        <v>13</v>
      </c>
      <c r="I14" s="7" t="s">
        <v>131</v>
      </c>
      <c r="J14" s="7" t="s">
        <v>101</v>
      </c>
      <c r="K14" s="7" t="s">
        <v>102</v>
      </c>
      <c r="L14" s="8">
        <v>76.682782002834401</v>
      </c>
      <c r="M14" s="8">
        <v>97.984084778262499</v>
      </c>
      <c r="N14" s="5">
        <v>506.79585965308399</v>
      </c>
      <c r="O14" s="5">
        <v>-0.45259476708795199</v>
      </c>
      <c r="P14" s="5">
        <v>6.2939012281000499</v>
      </c>
      <c r="Q14" s="5">
        <v>22.4679733942498</v>
      </c>
      <c r="R14" s="5">
        <v>178.78873887886499</v>
      </c>
      <c r="S14" s="5">
        <v>18.473691010464201</v>
      </c>
      <c r="T14" s="5">
        <v>3.2144093719744902</v>
      </c>
      <c r="U14" s="16">
        <f t="shared" si="3"/>
        <v>503.06261455965131</v>
      </c>
      <c r="V14" s="16">
        <f t="shared" si="4"/>
        <v>-1.1074994285978519</v>
      </c>
      <c r="W14" s="16">
        <f t="shared" si="5"/>
        <v>5.1800444483645798</v>
      </c>
      <c r="X14" s="16">
        <f t="shared" si="6"/>
        <v>22.329811252801939</v>
      </c>
      <c r="Y14" s="16">
        <f t="shared" si="7"/>
        <v>177.96501880535303</v>
      </c>
      <c r="Z14" s="16">
        <f t="shared" si="8"/>
        <v>17.288468215382021</v>
      </c>
      <c r="AA14" s="16">
        <f t="shared" si="9"/>
        <v>1.5951584745436849</v>
      </c>
      <c r="AB14">
        <f t="shared" si="10"/>
        <v>1013.5917193061679</v>
      </c>
      <c r="AC14">
        <f>((($G14*O14)/1000)/$D14)*1000</f>
        <v>-0.90518953417590386</v>
      </c>
      <c r="AD14">
        <f t="shared" si="12"/>
        <v>12.5878024562001</v>
      </c>
      <c r="AE14">
        <f t="shared" si="13"/>
        <v>44.935946788499599</v>
      </c>
      <c r="AF14">
        <f t="shared" si="14"/>
        <v>357.57747775772998</v>
      </c>
      <c r="AG14">
        <f t="shared" si="15"/>
        <v>36.947382020928401</v>
      </c>
      <c r="AH14">
        <f t="shared" si="16"/>
        <v>6.4288187439489795</v>
      </c>
    </row>
    <row r="15" spans="1:34" x14ac:dyDescent="0.3">
      <c r="A15" t="s">
        <v>26</v>
      </c>
      <c r="B15" t="s">
        <v>10</v>
      </c>
      <c r="C15" s="1">
        <v>43954</v>
      </c>
      <c r="D15">
        <v>2.5</v>
      </c>
      <c r="E15">
        <v>2.4500000000000002</v>
      </c>
      <c r="F15">
        <v>0.05</v>
      </c>
      <c r="G15">
        <f t="shared" si="2"/>
        <v>5</v>
      </c>
      <c r="H15" s="10">
        <v>14</v>
      </c>
      <c r="I15" s="10" t="s">
        <v>132</v>
      </c>
      <c r="J15" s="10" t="s">
        <v>101</v>
      </c>
      <c r="K15" s="10" t="s">
        <v>102</v>
      </c>
      <c r="L15" s="11">
        <v>77.243485895748194</v>
      </c>
      <c r="M15" s="11">
        <v>98.075230612627806</v>
      </c>
      <c r="N15" s="6">
        <v>481.501856249306</v>
      </c>
      <c r="O15" s="6">
        <v>0.66231642856515005</v>
      </c>
      <c r="P15" s="6">
        <v>5.9178202277667804</v>
      </c>
      <c r="Q15" s="6">
        <v>21.186510002528301</v>
      </c>
      <c r="R15" s="6">
        <v>201.48790859499499</v>
      </c>
      <c r="S15" s="6">
        <v>20.863567000961599</v>
      </c>
      <c r="T15" s="6">
        <v>13.608577290955999</v>
      </c>
      <c r="U15" s="16">
        <f t="shared" si="3"/>
        <v>477.76861115587332</v>
      </c>
      <c r="V15" s="16">
        <f t="shared" si="4"/>
        <v>7.4117670552501513E-3</v>
      </c>
      <c r="W15" s="16">
        <f t="shared" si="5"/>
        <v>4.8039634480313103</v>
      </c>
      <c r="X15" s="16">
        <f t="shared" si="6"/>
        <v>21.04834786108044</v>
      </c>
      <c r="Y15" s="16">
        <f t="shared" si="7"/>
        <v>200.66418852148303</v>
      </c>
      <c r="Z15" s="16">
        <f t="shared" si="8"/>
        <v>19.678344205879419</v>
      </c>
      <c r="AA15" s="16">
        <f t="shared" si="9"/>
        <v>11.989326393525193</v>
      </c>
      <c r="AB15">
        <f t="shared" si="10"/>
        <v>963.003712498612</v>
      </c>
      <c r="AC15">
        <f t="shared" si="11"/>
        <v>1.3246328571303001</v>
      </c>
      <c r="AD15">
        <f t="shared" si="12"/>
        <v>11.835640455533561</v>
      </c>
      <c r="AE15">
        <f t="shared" si="13"/>
        <v>42.373020005056603</v>
      </c>
      <c r="AF15">
        <f t="shared" si="14"/>
        <v>402.97581718998998</v>
      </c>
      <c r="AG15">
        <f t="shared" si="15"/>
        <v>41.727134001923197</v>
      </c>
      <c r="AH15">
        <f t="shared" si="16"/>
        <v>27.217154581911995</v>
      </c>
    </row>
    <row r="16" spans="1:34" x14ac:dyDescent="0.3">
      <c r="A16" t="s">
        <v>27</v>
      </c>
      <c r="B16" t="s">
        <v>12</v>
      </c>
      <c r="C16" s="1">
        <v>43954</v>
      </c>
      <c r="D16">
        <v>2.5</v>
      </c>
      <c r="E16">
        <v>2.4500000000000002</v>
      </c>
      <c r="F16">
        <v>0.05</v>
      </c>
      <c r="G16">
        <f t="shared" si="2"/>
        <v>5</v>
      </c>
      <c r="H16" s="7">
        <v>15</v>
      </c>
      <c r="I16" s="7" t="s">
        <v>133</v>
      </c>
      <c r="J16" s="7" t="s">
        <v>101</v>
      </c>
      <c r="K16" s="7" t="s">
        <v>102</v>
      </c>
      <c r="L16" s="8">
        <v>77.628620858062604</v>
      </c>
      <c r="M16" s="8">
        <v>97.735543255311697</v>
      </c>
      <c r="N16" s="5">
        <v>475.50828488501901</v>
      </c>
      <c r="O16" s="5">
        <v>1.35634706493081</v>
      </c>
      <c r="P16" s="5">
        <v>73.016945784343406</v>
      </c>
      <c r="Q16" s="5">
        <v>20.867945919892499</v>
      </c>
      <c r="R16" s="5">
        <v>211.05681520595999</v>
      </c>
      <c r="S16" s="5">
        <v>18.286111723234701</v>
      </c>
      <c r="T16" s="5">
        <v>4.5260402117623597</v>
      </c>
      <c r="U16" s="16">
        <f t="shared" si="3"/>
        <v>471.77503979158632</v>
      </c>
      <c r="V16" s="16">
        <f t="shared" si="4"/>
        <v>0.70144240342091013</v>
      </c>
      <c r="W16" s="16">
        <f t="shared" si="5"/>
        <v>71.903089004607935</v>
      </c>
      <c r="X16" s="16">
        <f t="shared" si="6"/>
        <v>20.729783778444638</v>
      </c>
      <c r="Y16" s="16">
        <f t="shared" si="7"/>
        <v>210.23309513244803</v>
      </c>
      <c r="Z16" s="16">
        <f t="shared" si="8"/>
        <v>17.100888928152521</v>
      </c>
      <c r="AA16" s="16">
        <f t="shared" si="9"/>
        <v>2.9067893143315544</v>
      </c>
      <c r="AB16">
        <f t="shared" si="10"/>
        <v>951.01656977003802</v>
      </c>
      <c r="AC16">
        <f t="shared" si="11"/>
        <v>2.7126941298616205</v>
      </c>
      <c r="AD16">
        <f t="shared" si="12"/>
        <v>146.03389156868681</v>
      </c>
      <c r="AE16">
        <f t="shared" si="13"/>
        <v>41.735891839784998</v>
      </c>
      <c r="AF16">
        <f t="shared" si="14"/>
        <v>422.11363041191998</v>
      </c>
      <c r="AG16">
        <f t="shared" si="15"/>
        <v>36.572223446469394</v>
      </c>
      <c r="AH16">
        <f t="shared" si="16"/>
        <v>9.0520804235247194</v>
      </c>
    </row>
    <row r="17" spans="1:34" x14ac:dyDescent="0.3">
      <c r="A17" t="s">
        <v>28</v>
      </c>
      <c r="B17" t="s">
        <v>14</v>
      </c>
      <c r="C17" s="1">
        <v>43954</v>
      </c>
      <c r="D17">
        <v>2.5</v>
      </c>
      <c r="E17">
        <v>2.4500000000000002</v>
      </c>
      <c r="F17">
        <v>0.05</v>
      </c>
      <c r="G17">
        <f t="shared" si="2"/>
        <v>5</v>
      </c>
      <c r="H17" s="10">
        <v>16</v>
      </c>
      <c r="I17" s="10" t="s">
        <v>134</v>
      </c>
      <c r="J17" s="10" t="s">
        <v>101</v>
      </c>
      <c r="K17" s="10" t="s">
        <v>102</v>
      </c>
      <c r="L17" s="11">
        <v>78.524326692038102</v>
      </c>
      <c r="M17" s="11">
        <v>97.906327274503496</v>
      </c>
      <c r="N17" s="6">
        <v>442.54834937287598</v>
      </c>
      <c r="O17" s="6">
        <v>-0.71024200440730001</v>
      </c>
      <c r="P17" s="6">
        <v>81.966840429985794</v>
      </c>
      <c r="Q17" s="6">
        <v>20.774971934712301</v>
      </c>
      <c r="R17" s="6">
        <v>202.57426028882199</v>
      </c>
      <c r="S17" s="6">
        <v>17.356588955204298</v>
      </c>
      <c r="T17" s="6">
        <v>11.4178888992637</v>
      </c>
      <c r="U17" s="16">
        <f t="shared" si="3"/>
        <v>438.81510427944329</v>
      </c>
      <c r="V17" s="16">
        <f t="shared" si="4"/>
        <v>-1.3651466659171998</v>
      </c>
      <c r="W17" s="16">
        <f t="shared" si="5"/>
        <v>80.852983650250323</v>
      </c>
      <c r="X17" s="16">
        <f t="shared" si="6"/>
        <v>20.63680979326444</v>
      </c>
      <c r="Y17" s="16">
        <f t="shared" si="7"/>
        <v>201.75054021531002</v>
      </c>
      <c r="Z17" s="16">
        <f t="shared" si="8"/>
        <v>16.171366160122119</v>
      </c>
      <c r="AA17" s="16">
        <f t="shared" si="9"/>
        <v>9.7986380018328951</v>
      </c>
      <c r="AB17">
        <f t="shared" si="10"/>
        <v>885.09669874575206</v>
      </c>
      <c r="AC17">
        <f t="shared" si="11"/>
        <v>-1.4204840088146</v>
      </c>
      <c r="AD17">
        <f t="shared" si="12"/>
        <v>163.93368085997156</v>
      </c>
      <c r="AE17">
        <f t="shared" si="13"/>
        <v>41.549943869424602</v>
      </c>
      <c r="AF17">
        <f t="shared" si="14"/>
        <v>405.14852057764398</v>
      </c>
      <c r="AG17">
        <f t="shared" si="15"/>
        <v>34.713177910408604</v>
      </c>
      <c r="AH17">
        <f t="shared" si="16"/>
        <v>22.835777798527399</v>
      </c>
    </row>
    <row r="18" spans="1:34" x14ac:dyDescent="0.3">
      <c r="A18" t="s">
        <v>29</v>
      </c>
      <c r="B18" t="s">
        <v>16</v>
      </c>
      <c r="C18" s="1">
        <v>43954</v>
      </c>
      <c r="D18">
        <v>2.5</v>
      </c>
      <c r="E18">
        <v>2.4500000000000002</v>
      </c>
      <c r="F18">
        <v>0.05</v>
      </c>
      <c r="G18">
        <f t="shared" si="2"/>
        <v>5</v>
      </c>
      <c r="H18" s="7">
        <v>17</v>
      </c>
      <c r="I18" s="7" t="s">
        <v>135</v>
      </c>
      <c r="J18" s="7" t="s">
        <v>101</v>
      </c>
      <c r="K18" s="7" t="s">
        <v>102</v>
      </c>
      <c r="L18" s="8">
        <v>72.949415948831899</v>
      </c>
      <c r="M18" s="8">
        <v>95.851393750075502</v>
      </c>
      <c r="N18" s="5">
        <v>52.366054617470198</v>
      </c>
      <c r="O18" s="5">
        <v>-4.0343289754970604</v>
      </c>
      <c r="P18" s="5">
        <v>658.13423818366596</v>
      </c>
      <c r="Q18" s="5">
        <v>9.0357193895763093</v>
      </c>
      <c r="R18" s="5">
        <v>61.899198042154403</v>
      </c>
      <c r="S18" s="5">
        <v>8.6986114265954004</v>
      </c>
      <c r="T18" s="5">
        <v>2.1736644361044801</v>
      </c>
      <c r="U18" s="16">
        <f t="shared" si="3"/>
        <v>48.632809524037491</v>
      </c>
      <c r="V18" s="16">
        <f t="shared" si="4"/>
        <v>-4.6892336370069607</v>
      </c>
      <c r="W18" s="16">
        <f t="shared" si="5"/>
        <v>657.02038140393051</v>
      </c>
      <c r="X18" s="16">
        <f t="shared" si="6"/>
        <v>8.8975572481284484</v>
      </c>
      <c r="Y18" s="16">
        <f t="shared" si="7"/>
        <v>61.075477968642438</v>
      </c>
      <c r="Z18" s="16">
        <f t="shared" si="8"/>
        <v>7.5133886315132212</v>
      </c>
      <c r="AA18" s="16">
        <f t="shared" si="9"/>
        <v>0.55441353867367482</v>
      </c>
      <c r="AB18">
        <f t="shared" si="10"/>
        <v>104.7321092349404</v>
      </c>
      <c r="AC18">
        <f t="shared" si="11"/>
        <v>-8.0686579509941208</v>
      </c>
      <c r="AD18">
        <f t="shared" si="12"/>
        <v>1316.2684763673317</v>
      </c>
      <c r="AE18">
        <f t="shared" si="13"/>
        <v>18.071438779152619</v>
      </c>
      <c r="AF18">
        <f t="shared" si="14"/>
        <v>123.79839608430881</v>
      </c>
      <c r="AG18">
        <f t="shared" si="15"/>
        <v>17.397222853190801</v>
      </c>
      <c r="AH18">
        <f t="shared" si="16"/>
        <v>4.3473288722089602</v>
      </c>
    </row>
    <row r="19" spans="1:34" x14ac:dyDescent="0.3">
      <c r="A19" t="s">
        <v>30</v>
      </c>
      <c r="B19" t="s">
        <v>18</v>
      </c>
      <c r="C19" s="1">
        <v>43954</v>
      </c>
      <c r="D19">
        <v>2.5</v>
      </c>
      <c r="E19">
        <v>2.4500000000000002</v>
      </c>
      <c r="F19">
        <v>0.05</v>
      </c>
      <c r="G19">
        <f t="shared" si="2"/>
        <v>5</v>
      </c>
      <c r="H19" s="10">
        <v>18</v>
      </c>
      <c r="I19" s="10" t="s">
        <v>136</v>
      </c>
      <c r="J19" s="10" t="s">
        <v>101</v>
      </c>
      <c r="K19" s="10" t="s">
        <v>102</v>
      </c>
      <c r="L19" s="11">
        <v>76.356251375428997</v>
      </c>
      <c r="M19" s="11">
        <v>95.874498300246998</v>
      </c>
      <c r="N19" s="6">
        <v>52.498222103064201</v>
      </c>
      <c r="O19" s="6">
        <v>-3.5004812947356299</v>
      </c>
      <c r="P19" s="6">
        <v>733.37238227156001</v>
      </c>
      <c r="Q19" s="6">
        <v>9.14779534532226</v>
      </c>
      <c r="R19" s="6">
        <v>45.358276406306899</v>
      </c>
      <c r="S19" s="6">
        <v>7.3498835153479201</v>
      </c>
      <c r="T19" s="6">
        <v>11.2609777124317</v>
      </c>
      <c r="U19" s="16">
        <f t="shared" si="3"/>
        <v>48.764977009631494</v>
      </c>
      <c r="V19" s="16">
        <f t="shared" si="4"/>
        <v>-4.1553859562455298</v>
      </c>
      <c r="W19" s="16">
        <f t="shared" si="5"/>
        <v>732.25852549182457</v>
      </c>
      <c r="X19" s="16">
        <f t="shared" si="6"/>
        <v>9.0096332038743991</v>
      </c>
      <c r="Y19" s="16">
        <f t="shared" si="7"/>
        <v>44.534556332794935</v>
      </c>
      <c r="Z19" s="16">
        <f t="shared" si="8"/>
        <v>6.1646607202657417</v>
      </c>
      <c r="AA19" s="16">
        <f t="shared" si="9"/>
        <v>9.6417268150008937</v>
      </c>
      <c r="AB19">
        <f t="shared" si="10"/>
        <v>104.99644420612839</v>
      </c>
      <c r="AC19">
        <f t="shared" si="11"/>
        <v>-7.0009625894712606</v>
      </c>
      <c r="AD19">
        <f t="shared" si="12"/>
        <v>1466.7447645431203</v>
      </c>
      <c r="AE19">
        <f t="shared" si="13"/>
        <v>18.29559069064452</v>
      </c>
      <c r="AF19">
        <f t="shared" si="14"/>
        <v>90.716552812613799</v>
      </c>
      <c r="AG19">
        <f t="shared" si="15"/>
        <v>14.69976703069584</v>
      </c>
      <c r="AH19">
        <f t="shared" si="16"/>
        <v>22.521955424863396</v>
      </c>
    </row>
    <row r="20" spans="1:34" x14ac:dyDescent="0.3">
      <c r="A20" t="s">
        <v>31</v>
      </c>
      <c r="B20" t="s">
        <v>8</v>
      </c>
      <c r="C20" s="1">
        <v>43957</v>
      </c>
      <c r="D20">
        <v>2.5</v>
      </c>
      <c r="E20">
        <v>2.4500000000000002</v>
      </c>
      <c r="F20">
        <v>0.05</v>
      </c>
      <c r="G20">
        <f t="shared" si="2"/>
        <v>5</v>
      </c>
      <c r="H20" s="10">
        <v>19</v>
      </c>
      <c r="I20" s="10" t="s">
        <v>138</v>
      </c>
      <c r="J20" s="10" t="s">
        <v>101</v>
      </c>
      <c r="K20" s="10" t="s">
        <v>102</v>
      </c>
      <c r="L20" s="11">
        <v>76.972842029827206</v>
      </c>
      <c r="M20" s="11">
        <v>97.814641664355904</v>
      </c>
      <c r="N20" s="6">
        <v>873.344415461116</v>
      </c>
      <c r="O20" s="6">
        <v>-0.17492729336617299</v>
      </c>
      <c r="P20" s="6">
        <v>6.5433977127530802</v>
      </c>
      <c r="Q20" s="6">
        <v>25.649344094778701</v>
      </c>
      <c r="R20" s="6">
        <v>197.623297270726</v>
      </c>
      <c r="S20" s="6">
        <v>12.2520468174099</v>
      </c>
      <c r="T20" s="6">
        <v>4.1199751926266401</v>
      </c>
      <c r="U20" s="16">
        <f t="shared" si="3"/>
        <v>869.61117036768326</v>
      </c>
      <c r="V20" s="16">
        <f t="shared" si="4"/>
        <v>-0.82983195487607286</v>
      </c>
      <c r="W20" s="16">
        <f t="shared" si="5"/>
        <v>5.4295409330176101</v>
      </c>
      <c r="X20" s="16">
        <f t="shared" si="6"/>
        <v>25.511181953330841</v>
      </c>
      <c r="Y20" s="16">
        <f t="shared" si="7"/>
        <v>196.79957719721403</v>
      </c>
      <c r="Z20" s="16">
        <f t="shared" si="8"/>
        <v>11.066824022327721</v>
      </c>
      <c r="AA20" s="16">
        <f t="shared" si="9"/>
        <v>2.5007242951958348</v>
      </c>
      <c r="AB20">
        <f t="shared" si="10"/>
        <v>1746.688830922232</v>
      </c>
      <c r="AC20">
        <f t="shared" si="11"/>
        <v>-0.34985458673234593</v>
      </c>
      <c r="AD20">
        <f t="shared" si="12"/>
        <v>13.08679542550616</v>
      </c>
      <c r="AE20">
        <f t="shared" si="13"/>
        <v>51.29868818955741</v>
      </c>
      <c r="AF20">
        <f t="shared" si="14"/>
        <v>395.24659454145194</v>
      </c>
      <c r="AG20">
        <f t="shared" si="15"/>
        <v>24.5040936348198</v>
      </c>
      <c r="AH20">
        <f t="shared" si="16"/>
        <v>8.2399503852532803</v>
      </c>
    </row>
    <row r="21" spans="1:34" x14ac:dyDescent="0.3">
      <c r="A21" t="s">
        <v>32</v>
      </c>
      <c r="B21" t="s">
        <v>10</v>
      </c>
      <c r="C21" s="1">
        <v>43957</v>
      </c>
      <c r="D21">
        <v>2.5</v>
      </c>
      <c r="E21">
        <v>2.4500000000000002</v>
      </c>
      <c r="F21">
        <v>0.05</v>
      </c>
      <c r="G21">
        <f t="shared" si="2"/>
        <v>5</v>
      </c>
      <c r="H21" s="7">
        <v>20</v>
      </c>
      <c r="I21" s="7" t="s">
        <v>139</v>
      </c>
      <c r="J21" s="7" t="s">
        <v>101</v>
      </c>
      <c r="K21" s="7" t="s">
        <v>102</v>
      </c>
      <c r="L21" s="8">
        <v>75.802605030323605</v>
      </c>
      <c r="M21" s="8">
        <v>98.032327924397293</v>
      </c>
      <c r="N21" s="5">
        <v>679.03490450800905</v>
      </c>
      <c r="O21" s="5">
        <v>0.60221352903691205</v>
      </c>
      <c r="P21" s="5">
        <v>6.20050990191063</v>
      </c>
      <c r="Q21" s="5">
        <v>23.365477988297201</v>
      </c>
      <c r="R21" s="5">
        <v>240.24863746651499</v>
      </c>
      <c r="S21" s="5">
        <v>17.210557813535399</v>
      </c>
      <c r="T21" s="5">
        <v>1.5204259685883901</v>
      </c>
      <c r="U21" s="16">
        <f t="shared" si="3"/>
        <v>675.30165941457631</v>
      </c>
      <c r="V21" s="16">
        <f t="shared" si="4"/>
        <v>-5.2691132472987845E-2</v>
      </c>
      <c r="W21" s="16">
        <f t="shared" si="5"/>
        <v>5.0866531221751599</v>
      </c>
      <c r="X21" s="16">
        <f t="shared" si="6"/>
        <v>23.22731584684934</v>
      </c>
      <c r="Y21" s="16">
        <f t="shared" si="7"/>
        <v>239.42491739300303</v>
      </c>
      <c r="Z21" s="16">
        <f t="shared" si="8"/>
        <v>16.02533501845322</v>
      </c>
      <c r="AA21" s="16">
        <f t="shared" si="9"/>
        <v>-9.8824928842415227E-2</v>
      </c>
      <c r="AB21">
        <f t="shared" si="10"/>
        <v>1358.0698090160181</v>
      </c>
      <c r="AC21">
        <f t="shared" si="11"/>
        <v>1.2044270580738241</v>
      </c>
      <c r="AD21">
        <f t="shared" si="12"/>
        <v>12.401019803821258</v>
      </c>
      <c r="AE21">
        <f t="shared" si="13"/>
        <v>46.730955976594402</v>
      </c>
      <c r="AF21">
        <f t="shared" si="14"/>
        <v>480.49727493303004</v>
      </c>
      <c r="AG21">
        <f t="shared" si="15"/>
        <v>34.421115627070797</v>
      </c>
      <c r="AH21">
        <f t="shared" si="16"/>
        <v>3.0408519371767806</v>
      </c>
    </row>
    <row r="22" spans="1:34" x14ac:dyDescent="0.3">
      <c r="A22" t="s">
        <v>33</v>
      </c>
      <c r="B22" t="s">
        <v>12</v>
      </c>
      <c r="C22" s="1">
        <v>43957</v>
      </c>
      <c r="D22">
        <v>2.5</v>
      </c>
      <c r="E22">
        <v>2.4500000000000002</v>
      </c>
      <c r="F22">
        <v>0.05</v>
      </c>
      <c r="G22">
        <f t="shared" si="2"/>
        <v>5</v>
      </c>
      <c r="H22" s="7">
        <v>21</v>
      </c>
      <c r="I22" s="7" t="s">
        <v>141</v>
      </c>
      <c r="J22" s="7" t="s">
        <v>101</v>
      </c>
      <c r="K22" s="7" t="s">
        <v>102</v>
      </c>
      <c r="L22" s="8">
        <v>76.946443543695807</v>
      </c>
      <c r="M22" s="8">
        <v>96.591828428327901</v>
      </c>
      <c r="N22" s="5">
        <v>723.16357297678303</v>
      </c>
      <c r="O22" s="5">
        <v>5.2050897241709304</v>
      </c>
      <c r="P22" s="5">
        <v>71.569025623526997</v>
      </c>
      <c r="Q22" s="5">
        <v>23.428180147945401</v>
      </c>
      <c r="R22" s="5">
        <v>235.17685038161099</v>
      </c>
      <c r="S22" s="5">
        <v>14.8919425782261</v>
      </c>
      <c r="T22" s="5">
        <v>18.127364748149802</v>
      </c>
      <c r="U22" s="16">
        <f t="shared" si="3"/>
        <v>719.43032788335029</v>
      </c>
      <c r="V22" s="16">
        <f t="shared" si="4"/>
        <v>4.550185062661031</v>
      </c>
      <c r="W22" s="16">
        <f t="shared" si="5"/>
        <v>70.455168843791526</v>
      </c>
      <c r="X22" s="16">
        <f t="shared" si="6"/>
        <v>23.29001800649754</v>
      </c>
      <c r="Y22" s="16">
        <f t="shared" si="7"/>
        <v>234.35313030809903</v>
      </c>
      <c r="Z22" s="16">
        <f t="shared" si="8"/>
        <v>13.706719783143921</v>
      </c>
      <c r="AA22" s="16">
        <f t="shared" si="9"/>
        <v>16.508113850718996</v>
      </c>
      <c r="AB22">
        <f t="shared" si="10"/>
        <v>1446.3271459535663</v>
      </c>
      <c r="AC22">
        <f t="shared" si="11"/>
        <v>10.410179448341863</v>
      </c>
      <c r="AD22">
        <f t="shared" si="12"/>
        <v>143.13805124705399</v>
      </c>
      <c r="AE22">
        <f t="shared" si="13"/>
        <v>46.856360295890802</v>
      </c>
      <c r="AF22">
        <f t="shared" si="14"/>
        <v>470.35370076322204</v>
      </c>
      <c r="AG22">
        <f t="shared" si="15"/>
        <v>29.7838851564522</v>
      </c>
      <c r="AH22">
        <f t="shared" si="16"/>
        <v>36.254729496299603</v>
      </c>
    </row>
    <row r="23" spans="1:34" x14ac:dyDescent="0.3">
      <c r="A23" t="s">
        <v>34</v>
      </c>
      <c r="B23" t="s">
        <v>14</v>
      </c>
      <c r="C23" s="1">
        <v>43957</v>
      </c>
      <c r="D23">
        <v>2.5</v>
      </c>
      <c r="E23">
        <v>2.4500000000000002</v>
      </c>
      <c r="F23">
        <v>0.05</v>
      </c>
      <c r="G23">
        <f t="shared" si="2"/>
        <v>5</v>
      </c>
      <c r="H23" s="10">
        <v>22</v>
      </c>
      <c r="I23" s="10" t="s">
        <v>142</v>
      </c>
      <c r="J23" s="10" t="s">
        <v>101</v>
      </c>
      <c r="K23" s="10" t="s">
        <v>102</v>
      </c>
      <c r="L23" s="11">
        <v>75.283800576813903</v>
      </c>
      <c r="M23" s="11">
        <v>96.990435084358296</v>
      </c>
      <c r="N23" s="6">
        <v>704.163659802501</v>
      </c>
      <c r="O23" s="6">
        <v>-0.54291254702888103</v>
      </c>
      <c r="P23" s="6">
        <v>83.200647330854906</v>
      </c>
      <c r="Q23" s="6">
        <v>24.469688277406899</v>
      </c>
      <c r="R23" s="6">
        <v>241.302620365043</v>
      </c>
      <c r="S23" s="6">
        <v>15.498753819265501</v>
      </c>
      <c r="T23" s="6">
        <v>-4.6391926155863503</v>
      </c>
      <c r="U23" s="16">
        <f t="shared" si="3"/>
        <v>700.43041470906826</v>
      </c>
      <c r="V23" s="16">
        <f t="shared" si="4"/>
        <v>-1.197817208538781</v>
      </c>
      <c r="W23" s="16">
        <f t="shared" si="5"/>
        <v>82.086790551119435</v>
      </c>
      <c r="X23" s="16">
        <f t="shared" si="6"/>
        <v>24.331526135959038</v>
      </c>
      <c r="Y23" s="16">
        <f t="shared" si="7"/>
        <v>240.47890029153103</v>
      </c>
      <c r="Z23" s="16">
        <f t="shared" si="8"/>
        <v>14.313531024183321</v>
      </c>
      <c r="AA23" s="16">
        <f t="shared" si="9"/>
        <v>-6.2584435130171556</v>
      </c>
      <c r="AB23">
        <f t="shared" si="10"/>
        <v>1408.3273196050022</v>
      </c>
      <c r="AC23">
        <f t="shared" si="11"/>
        <v>-1.0858250940577621</v>
      </c>
      <c r="AD23">
        <f t="shared" si="12"/>
        <v>166.40129466170981</v>
      </c>
      <c r="AE23">
        <f t="shared" si="13"/>
        <v>48.939376554813798</v>
      </c>
      <c r="AF23">
        <f t="shared" si="14"/>
        <v>482.60524073008605</v>
      </c>
      <c r="AG23">
        <f t="shared" si="15"/>
        <v>30.997507638530998</v>
      </c>
      <c r="AH23">
        <f t="shared" si="16"/>
        <v>-9.2783852311727006</v>
      </c>
    </row>
    <row r="24" spans="1:34" x14ac:dyDescent="0.3">
      <c r="A24" t="s">
        <v>35</v>
      </c>
      <c r="B24" t="s">
        <v>16</v>
      </c>
      <c r="C24" s="1">
        <v>43957</v>
      </c>
      <c r="D24">
        <v>2.5</v>
      </c>
      <c r="E24">
        <v>2.4500000000000002</v>
      </c>
      <c r="F24">
        <v>0.05</v>
      </c>
      <c r="G24">
        <f t="shared" si="2"/>
        <v>5</v>
      </c>
      <c r="H24" s="7">
        <v>23</v>
      </c>
      <c r="I24" s="7" t="s">
        <v>143</v>
      </c>
      <c r="J24" s="7" t="s">
        <v>101</v>
      </c>
      <c r="K24" s="7" t="s">
        <v>102</v>
      </c>
      <c r="L24" s="8">
        <v>75.371100079062799</v>
      </c>
      <c r="M24" s="8">
        <v>96.655134569099204</v>
      </c>
      <c r="N24" s="5">
        <v>145.31525557195701</v>
      </c>
      <c r="O24" s="5">
        <v>-5.1730028914952202</v>
      </c>
      <c r="P24" s="5">
        <v>627.332701624582</v>
      </c>
      <c r="Q24" s="5">
        <v>10.2410503176345</v>
      </c>
      <c r="R24" s="5">
        <v>11.640140762439399</v>
      </c>
      <c r="S24" s="5">
        <v>5.98705814011727</v>
      </c>
      <c r="T24" s="5">
        <v>-2.03660128536381</v>
      </c>
      <c r="U24" s="16">
        <f t="shared" si="3"/>
        <v>141.5820104785243</v>
      </c>
      <c r="V24" s="16">
        <f t="shared" si="4"/>
        <v>-5.8279075530051205</v>
      </c>
      <c r="W24" s="16">
        <f t="shared" si="5"/>
        <v>626.21884484484656</v>
      </c>
      <c r="X24" s="16">
        <f t="shared" si="6"/>
        <v>10.102888176186639</v>
      </c>
      <c r="Y24" s="16">
        <f t="shared" si="7"/>
        <v>10.816420688927435</v>
      </c>
      <c r="Z24" s="16">
        <f t="shared" si="8"/>
        <v>4.8018353450350908</v>
      </c>
      <c r="AA24" s="16">
        <f t="shared" si="9"/>
        <v>-3.6558521827946153</v>
      </c>
      <c r="AB24">
        <f t="shared" si="10"/>
        <v>290.63051114391402</v>
      </c>
      <c r="AC24">
        <f t="shared" si="11"/>
        <v>-10.34600578299044</v>
      </c>
      <c r="AD24">
        <f t="shared" si="12"/>
        <v>1254.665403249164</v>
      </c>
      <c r="AE24">
        <f t="shared" si="13"/>
        <v>20.482100635268999</v>
      </c>
      <c r="AF24">
        <f t="shared" si="14"/>
        <v>23.280281524878799</v>
      </c>
      <c r="AG24">
        <f t="shared" si="15"/>
        <v>11.97411628023454</v>
      </c>
      <c r="AH24">
        <f t="shared" si="16"/>
        <v>-4.07320257072762</v>
      </c>
    </row>
    <row r="25" spans="1:34" x14ac:dyDescent="0.3">
      <c r="A25" t="s">
        <v>36</v>
      </c>
      <c r="B25" t="s">
        <v>18</v>
      </c>
      <c r="C25" s="1">
        <v>43957</v>
      </c>
      <c r="D25">
        <v>4</v>
      </c>
      <c r="E25">
        <v>0.95</v>
      </c>
      <c r="F25">
        <v>0.05</v>
      </c>
      <c r="G25">
        <f t="shared" si="2"/>
        <v>5</v>
      </c>
      <c r="H25" s="10">
        <v>24</v>
      </c>
      <c r="I25" s="10" t="s">
        <v>144</v>
      </c>
      <c r="J25" s="10" t="s">
        <v>101</v>
      </c>
      <c r="K25" s="10" t="s">
        <v>102</v>
      </c>
      <c r="L25" s="11">
        <v>72.9467299481895</v>
      </c>
      <c r="M25" s="11">
        <v>96.577584378886101</v>
      </c>
      <c r="N25" s="6">
        <v>107.022229140793</v>
      </c>
      <c r="O25" s="6">
        <v>-3.8481117557087798</v>
      </c>
      <c r="P25" s="6">
        <v>688.88519564356397</v>
      </c>
      <c r="Q25" s="6">
        <v>10.0565271801138</v>
      </c>
      <c r="R25" s="6">
        <v>57.401045073077597</v>
      </c>
      <c r="S25" s="6">
        <v>4.7604053058842499</v>
      </c>
      <c r="T25" s="6">
        <v>0.80361800681362705</v>
      </c>
      <c r="U25" s="16">
        <f t="shared" si="3"/>
        <v>103.28898404736029</v>
      </c>
      <c r="V25" s="16">
        <f t="shared" si="4"/>
        <v>-4.5030164172186797</v>
      </c>
      <c r="W25" s="16">
        <f t="shared" si="5"/>
        <v>687.77133886382853</v>
      </c>
      <c r="X25" s="16">
        <f t="shared" si="6"/>
        <v>9.9183650386659394</v>
      </c>
      <c r="Y25" s="16">
        <f t="shared" si="7"/>
        <v>56.577324999565633</v>
      </c>
      <c r="Z25" s="16">
        <f t="shared" si="8"/>
        <v>3.5751825108020712</v>
      </c>
      <c r="AA25" s="16">
        <f t="shared" si="9"/>
        <v>-0.81563289061717825</v>
      </c>
      <c r="AB25">
        <f t="shared" si="10"/>
        <v>133.77778642599125</v>
      </c>
      <c r="AC25">
        <f t="shared" si="11"/>
        <v>-4.8101396946359749</v>
      </c>
      <c r="AD25">
        <f t="shared" si="12"/>
        <v>861.10649455445491</v>
      </c>
      <c r="AE25">
        <f t="shared" si="13"/>
        <v>12.570658975142251</v>
      </c>
      <c r="AF25">
        <f t="shared" si="14"/>
        <v>71.751306341347004</v>
      </c>
      <c r="AG25">
        <f t="shared" si="15"/>
        <v>5.950506632355312</v>
      </c>
      <c r="AH25">
        <f t="shared" si="16"/>
        <v>1.0045225085170337</v>
      </c>
    </row>
    <row r="26" spans="1:34" x14ac:dyDescent="0.3">
      <c r="A26" t="s">
        <v>37</v>
      </c>
      <c r="B26" t="s">
        <v>8</v>
      </c>
      <c r="C26" s="1">
        <v>43959</v>
      </c>
      <c r="D26">
        <v>4</v>
      </c>
      <c r="E26">
        <v>0.95</v>
      </c>
      <c r="F26">
        <v>0.05</v>
      </c>
      <c r="G26">
        <f t="shared" si="2"/>
        <v>5</v>
      </c>
      <c r="H26" s="7">
        <v>25</v>
      </c>
      <c r="I26" s="7" t="s">
        <v>145</v>
      </c>
      <c r="J26" s="7" t="s">
        <v>101</v>
      </c>
      <c r="K26" s="7" t="s">
        <v>102</v>
      </c>
      <c r="L26" s="8">
        <v>70.702504948366197</v>
      </c>
      <c r="M26" s="8">
        <v>94.788289755121795</v>
      </c>
      <c r="N26" s="5">
        <v>1540.8703045500199</v>
      </c>
      <c r="O26" s="5">
        <v>-0.76397495709831997</v>
      </c>
      <c r="P26" s="5">
        <v>9.6940329901701308</v>
      </c>
      <c r="Q26" s="5">
        <v>43.425350024303299</v>
      </c>
      <c r="R26" s="5">
        <v>331.35694885597002</v>
      </c>
      <c r="S26" s="5">
        <v>16.717788309675701</v>
      </c>
      <c r="T26" s="5">
        <v>3.3305163173498502</v>
      </c>
      <c r="U26" s="16">
        <f t="shared" si="3"/>
        <v>1537.1370594565872</v>
      </c>
      <c r="V26" s="16">
        <f t="shared" si="4"/>
        <v>-1.4188796186082198</v>
      </c>
      <c r="W26" s="16">
        <f t="shared" si="5"/>
        <v>8.5801762104346615</v>
      </c>
      <c r="X26" s="16">
        <f t="shared" si="6"/>
        <v>43.287187882855442</v>
      </c>
      <c r="Y26" s="16">
        <f t="shared" si="7"/>
        <v>330.53322878245808</v>
      </c>
      <c r="Z26" s="16">
        <f t="shared" si="8"/>
        <v>15.532565514593522</v>
      </c>
      <c r="AA26" s="16">
        <f t="shared" si="9"/>
        <v>1.7112654199190449</v>
      </c>
      <c r="AB26">
        <f t="shared" si="10"/>
        <v>1926.0878806875248</v>
      </c>
      <c r="AC26">
        <f t="shared" si="11"/>
        <v>-0.95496869637289994</v>
      </c>
      <c r="AD26">
        <f t="shared" si="12"/>
        <v>12.117541237712663</v>
      </c>
      <c r="AE26">
        <f t="shared" si="13"/>
        <v>54.281687530379124</v>
      </c>
      <c r="AF26">
        <f t="shared" si="14"/>
        <v>414.19618606996255</v>
      </c>
      <c r="AG26">
        <f t="shared" si="15"/>
        <v>20.897235387094625</v>
      </c>
      <c r="AH26">
        <f t="shared" si="16"/>
        <v>4.1631453966873124</v>
      </c>
    </row>
    <row r="27" spans="1:34" s="2" customFormat="1" x14ac:dyDescent="0.3">
      <c r="A27" s="2" t="s">
        <v>38</v>
      </c>
      <c r="B27" s="2" t="s">
        <v>10</v>
      </c>
      <c r="C27" s="17">
        <v>43959</v>
      </c>
      <c r="D27" s="2">
        <v>4</v>
      </c>
      <c r="E27" s="2">
        <v>0.95</v>
      </c>
      <c r="F27" s="2">
        <v>0.05</v>
      </c>
      <c r="G27" s="2">
        <f t="shared" si="2"/>
        <v>5</v>
      </c>
      <c r="H27" s="18">
        <v>26</v>
      </c>
      <c r="I27" s="18" t="s">
        <v>146</v>
      </c>
      <c r="J27" s="18" t="s">
        <v>101</v>
      </c>
      <c r="K27" s="18" t="s">
        <v>102</v>
      </c>
      <c r="L27" s="19">
        <v>147.99832078047899</v>
      </c>
      <c r="M27" s="19">
        <v>95.233160671598995</v>
      </c>
      <c r="N27" s="20">
        <v>646.12905139668601</v>
      </c>
      <c r="O27" s="20">
        <v>-1.1248665008793599</v>
      </c>
      <c r="P27" s="20">
        <v>3.47047553729249</v>
      </c>
      <c r="Q27" s="20">
        <v>19.197254709944001</v>
      </c>
      <c r="R27" s="20">
        <v>197.715191916061</v>
      </c>
      <c r="S27" s="20">
        <v>10.3990002672477</v>
      </c>
      <c r="T27" s="20">
        <v>1.7872689118421601</v>
      </c>
      <c r="U27" s="21">
        <f t="shared" si="3"/>
        <v>642.39580630325327</v>
      </c>
      <c r="V27" s="21">
        <f t="shared" si="4"/>
        <v>-1.7797711623892598</v>
      </c>
      <c r="W27" s="21">
        <f t="shared" si="5"/>
        <v>2.3566187575570199</v>
      </c>
      <c r="X27" s="21">
        <f t="shared" si="6"/>
        <v>19.059092568496141</v>
      </c>
      <c r="Y27" s="21">
        <f t="shared" si="7"/>
        <v>196.89147184254904</v>
      </c>
      <c r="Z27" s="21">
        <f t="shared" si="8"/>
        <v>9.2137774721655212</v>
      </c>
      <c r="AA27" s="21">
        <f t="shared" si="9"/>
        <v>0.16801801441135478</v>
      </c>
      <c r="AB27" s="2">
        <f>((($G27*N27)/1000)/$D27)*1000*2</f>
        <v>1615.322628491715</v>
      </c>
      <c r="AC27" s="2">
        <f t="shared" ref="AC27:AH27" si="18">((($G27*O27)/1000)/$D27)*1000*2</f>
        <v>-2.8121662521983999</v>
      </c>
      <c r="AD27" s="2">
        <f t="shared" si="18"/>
        <v>8.6761888432312251</v>
      </c>
      <c r="AE27" s="2">
        <f t="shared" si="18"/>
        <v>47.993136774860005</v>
      </c>
      <c r="AF27" s="2">
        <f t="shared" si="18"/>
        <v>494.28797979015252</v>
      </c>
      <c r="AG27" s="2">
        <f t="shared" si="18"/>
        <v>25.997500668119251</v>
      </c>
      <c r="AH27" s="2">
        <f t="shared" si="18"/>
        <v>4.4681722796054002</v>
      </c>
    </row>
    <row r="28" spans="1:34" x14ac:dyDescent="0.3">
      <c r="A28" t="s">
        <v>39</v>
      </c>
      <c r="B28" t="s">
        <v>12</v>
      </c>
      <c r="C28" s="1">
        <v>43959</v>
      </c>
      <c r="D28">
        <v>4</v>
      </c>
      <c r="E28">
        <v>0.95</v>
      </c>
      <c r="F28">
        <v>0.05</v>
      </c>
      <c r="G28">
        <f t="shared" si="2"/>
        <v>5</v>
      </c>
      <c r="H28" s="7">
        <v>27</v>
      </c>
      <c r="I28" s="7" t="s">
        <v>147</v>
      </c>
      <c r="J28" s="7" t="s">
        <v>101</v>
      </c>
      <c r="K28" s="7" t="s">
        <v>102</v>
      </c>
      <c r="L28" s="8">
        <v>73.047021791869895</v>
      </c>
      <c r="M28" s="8">
        <v>94.586243695438597</v>
      </c>
      <c r="N28" s="5">
        <v>1193.92788602621</v>
      </c>
      <c r="O28" s="5">
        <v>0.18250104547202001</v>
      </c>
      <c r="P28" s="5">
        <v>108.425969898917</v>
      </c>
      <c r="Q28" s="5">
        <v>40.046965172053199</v>
      </c>
      <c r="R28" s="5">
        <v>344.16022939250797</v>
      </c>
      <c r="S28" s="5">
        <v>19.612850097243999</v>
      </c>
      <c r="T28" s="5">
        <v>13.1505942001356</v>
      </c>
      <c r="U28" s="16">
        <f t="shared" si="3"/>
        <v>1190.1946409327772</v>
      </c>
      <c r="V28" s="16">
        <f t="shared" si="4"/>
        <v>-0.47240361603787989</v>
      </c>
      <c r="W28" s="16">
        <f t="shared" si="5"/>
        <v>107.31211311918153</v>
      </c>
      <c r="X28" s="16">
        <f t="shared" si="6"/>
        <v>39.908803030605341</v>
      </c>
      <c r="Y28" s="16">
        <f t="shared" si="7"/>
        <v>343.33650931899604</v>
      </c>
      <c r="Z28" s="16">
        <f t="shared" si="8"/>
        <v>18.42762730216182</v>
      </c>
      <c r="AA28" s="16">
        <f t="shared" si="9"/>
        <v>11.531343302704794</v>
      </c>
      <c r="AB28">
        <f t="shared" si="10"/>
        <v>1492.4098575327625</v>
      </c>
      <c r="AC28">
        <f t="shared" si="11"/>
        <v>0.22812630684002499</v>
      </c>
      <c r="AD28">
        <f t="shared" si="12"/>
        <v>135.53246237364624</v>
      </c>
      <c r="AE28">
        <f t="shared" si="13"/>
        <v>50.0587064650665</v>
      </c>
      <c r="AF28">
        <f t="shared" si="14"/>
        <v>430.20028674063497</v>
      </c>
      <c r="AG28">
        <f t="shared" si="15"/>
        <v>24.516062621555001</v>
      </c>
      <c r="AH28">
        <f t="shared" si="16"/>
        <v>16.438242750169501</v>
      </c>
    </row>
    <row r="29" spans="1:34" x14ac:dyDescent="0.3">
      <c r="A29" t="s">
        <v>40</v>
      </c>
      <c r="B29" t="s">
        <v>14</v>
      </c>
      <c r="C29" s="1">
        <v>43959</v>
      </c>
      <c r="D29">
        <v>4</v>
      </c>
      <c r="E29">
        <v>0.95</v>
      </c>
      <c r="F29">
        <v>0.05</v>
      </c>
      <c r="G29">
        <f t="shared" si="2"/>
        <v>5</v>
      </c>
      <c r="H29" s="7">
        <v>28</v>
      </c>
      <c r="I29" s="7" t="s">
        <v>149</v>
      </c>
      <c r="J29" s="7" t="s">
        <v>101</v>
      </c>
      <c r="K29" s="7" t="s">
        <v>102</v>
      </c>
      <c r="L29" s="8">
        <v>74.561135666745102</v>
      </c>
      <c r="M29" s="8">
        <v>94.602861175314601</v>
      </c>
      <c r="N29" s="5">
        <v>1296.7819157071399</v>
      </c>
      <c r="O29" s="5">
        <v>4.9552709316351001E-2</v>
      </c>
      <c r="P29" s="5">
        <v>117.89527756531299</v>
      </c>
      <c r="Q29" s="5">
        <v>39.634950539585702</v>
      </c>
      <c r="R29" s="5">
        <v>301.64410364258703</v>
      </c>
      <c r="S29" s="5">
        <v>18.493931857588102</v>
      </c>
      <c r="T29" s="5">
        <v>10.517329140669901</v>
      </c>
      <c r="U29" s="16">
        <f t="shared" si="3"/>
        <v>1293.0486706137071</v>
      </c>
      <c r="V29" s="16">
        <f t="shared" si="4"/>
        <v>-0.60535195219354887</v>
      </c>
      <c r="W29" s="16">
        <f t="shared" si="5"/>
        <v>116.78142078557752</v>
      </c>
      <c r="X29" s="16">
        <f t="shared" si="6"/>
        <v>39.496788398137845</v>
      </c>
      <c r="Y29" s="16">
        <f t="shared" si="7"/>
        <v>300.82038356907509</v>
      </c>
      <c r="Z29" s="16">
        <f t="shared" si="8"/>
        <v>17.308709062505923</v>
      </c>
      <c r="AA29" s="16">
        <f t="shared" si="9"/>
        <v>8.8980782432390946</v>
      </c>
      <c r="AB29">
        <f t="shared" si="10"/>
        <v>1620.9773946339249</v>
      </c>
      <c r="AC29">
        <f t="shared" si="11"/>
        <v>6.1940886645438759E-2</v>
      </c>
      <c r="AD29">
        <f t="shared" si="12"/>
        <v>147.36909695664124</v>
      </c>
      <c r="AE29">
        <f t="shared" si="13"/>
        <v>49.543688174482128</v>
      </c>
      <c r="AF29">
        <f t="shared" si="14"/>
        <v>377.05512955323377</v>
      </c>
      <c r="AG29">
        <f t="shared" si="15"/>
        <v>23.117414821985129</v>
      </c>
      <c r="AH29">
        <f t="shared" si="16"/>
        <v>13.146661425837376</v>
      </c>
    </row>
    <row r="30" spans="1:34" x14ac:dyDescent="0.3">
      <c r="A30" t="s">
        <v>41</v>
      </c>
      <c r="B30" t="s">
        <v>16</v>
      </c>
      <c r="C30" s="1">
        <v>43959</v>
      </c>
      <c r="D30">
        <v>4</v>
      </c>
      <c r="E30">
        <v>0.95</v>
      </c>
      <c r="F30">
        <v>0.05</v>
      </c>
      <c r="G30">
        <f t="shared" si="2"/>
        <v>5</v>
      </c>
      <c r="H30" s="10">
        <v>29</v>
      </c>
      <c r="I30" s="10" t="s">
        <v>150</v>
      </c>
      <c r="J30" s="10" t="s">
        <v>101</v>
      </c>
      <c r="K30" s="10" t="s">
        <v>102</v>
      </c>
      <c r="L30" s="11">
        <v>73.397006798400298</v>
      </c>
      <c r="M30" s="11">
        <v>92.801586449589905</v>
      </c>
      <c r="N30" s="6">
        <v>166.56116006437401</v>
      </c>
      <c r="O30" s="6">
        <v>-8.3802321305030603</v>
      </c>
      <c r="P30" s="6">
        <v>948.58171174211702</v>
      </c>
      <c r="Q30" s="6">
        <v>23.316095306392999</v>
      </c>
      <c r="R30" s="6">
        <v>1.19119823500071</v>
      </c>
      <c r="S30" s="6">
        <v>7.5652453156406896</v>
      </c>
      <c r="T30" s="6">
        <v>-7.1409560707955899</v>
      </c>
      <c r="U30" s="16">
        <f t="shared" si="3"/>
        <v>162.82791497094129</v>
      </c>
      <c r="V30" s="16">
        <f t="shared" si="4"/>
        <v>-9.0351367920129597</v>
      </c>
      <c r="W30" s="16">
        <f t="shared" si="5"/>
        <v>947.46785496238158</v>
      </c>
      <c r="X30" s="16">
        <f t="shared" si="6"/>
        <v>23.177933164945138</v>
      </c>
      <c r="Y30" s="16">
        <f t="shared" si="7"/>
        <v>0.36747816148874635</v>
      </c>
      <c r="Z30" s="16">
        <f t="shared" si="8"/>
        <v>6.3800225205585104</v>
      </c>
      <c r="AA30" s="16">
        <f t="shared" si="9"/>
        <v>-8.7602069682263952</v>
      </c>
      <c r="AB30">
        <f t="shared" si="10"/>
        <v>208.20145008046751</v>
      </c>
      <c r="AC30">
        <f t="shared" si="11"/>
        <v>-10.475290163128825</v>
      </c>
      <c r="AD30">
        <f t="shared" si="12"/>
        <v>1185.7271396776464</v>
      </c>
      <c r="AE30">
        <f t="shared" si="13"/>
        <v>29.145119132991248</v>
      </c>
      <c r="AF30">
        <f t="shared" si="14"/>
        <v>1.4889977937508876</v>
      </c>
      <c r="AG30">
        <f t="shared" si="15"/>
        <v>9.4565566445508615</v>
      </c>
      <c r="AH30">
        <f t="shared" si="16"/>
        <v>-8.9261950884944881</v>
      </c>
    </row>
    <row r="31" spans="1:34" x14ac:dyDescent="0.3">
      <c r="A31" t="s">
        <v>42</v>
      </c>
      <c r="B31" t="s">
        <v>18</v>
      </c>
      <c r="C31" s="1">
        <v>43959</v>
      </c>
      <c r="D31">
        <v>4</v>
      </c>
      <c r="E31">
        <v>0.95</v>
      </c>
      <c r="F31">
        <v>0.05</v>
      </c>
      <c r="G31">
        <f t="shared" si="2"/>
        <v>5</v>
      </c>
      <c r="H31" s="7">
        <v>30</v>
      </c>
      <c r="I31" s="7" t="s">
        <v>151</v>
      </c>
      <c r="J31" s="7" t="s">
        <v>101</v>
      </c>
      <c r="K31" s="7" t="s">
        <v>102</v>
      </c>
      <c r="L31" s="8">
        <v>75.178632605119901</v>
      </c>
      <c r="M31" s="8">
        <v>92.808307408717297</v>
      </c>
      <c r="N31" s="5">
        <v>373.06714400184899</v>
      </c>
      <c r="O31" s="5">
        <v>-6.0291267616526598</v>
      </c>
      <c r="P31" s="5">
        <v>949.90210339957503</v>
      </c>
      <c r="Q31" s="5">
        <v>22.4064214974102</v>
      </c>
      <c r="R31" s="5">
        <v>2.4217043092159498</v>
      </c>
      <c r="S31" s="5">
        <v>4.3965476382090003</v>
      </c>
      <c r="T31" s="5">
        <v>-1.86222910646503</v>
      </c>
      <c r="U31" s="16">
        <f t="shared" si="3"/>
        <v>369.3338989084163</v>
      </c>
      <c r="V31" s="16">
        <f t="shared" si="4"/>
        <v>-6.6840314231625602</v>
      </c>
      <c r="W31" s="16">
        <f t="shared" si="5"/>
        <v>948.78824661983958</v>
      </c>
      <c r="X31" s="16">
        <f t="shared" si="6"/>
        <v>22.268259355962339</v>
      </c>
      <c r="Y31" s="16">
        <f t="shared" si="7"/>
        <v>1.5979842357039862</v>
      </c>
      <c r="Z31" s="16">
        <f t="shared" si="8"/>
        <v>3.2113248431268215</v>
      </c>
      <c r="AA31" s="16">
        <f t="shared" si="9"/>
        <v>-3.4814800038958351</v>
      </c>
      <c r="AB31">
        <f t="shared" si="10"/>
        <v>466.33393000231126</v>
      </c>
      <c r="AC31">
        <f t="shared" si="11"/>
        <v>-7.5364084520658245</v>
      </c>
      <c r="AD31">
        <f t="shared" si="12"/>
        <v>1187.3776292494688</v>
      </c>
      <c r="AE31">
        <f t="shared" si="13"/>
        <v>28.008026871762752</v>
      </c>
      <c r="AF31">
        <f t="shared" si="14"/>
        <v>3.0271303865199375</v>
      </c>
      <c r="AG31">
        <f t="shared" si="15"/>
        <v>5.4956845477612504</v>
      </c>
      <c r="AH31">
        <f t="shared" si="16"/>
        <v>-2.3277863830812877</v>
      </c>
    </row>
    <row r="32" spans="1:34" x14ac:dyDescent="0.3">
      <c r="A32" t="s">
        <v>43</v>
      </c>
      <c r="B32" t="s">
        <v>8</v>
      </c>
      <c r="C32" s="1">
        <v>43961</v>
      </c>
      <c r="D32">
        <v>4</v>
      </c>
      <c r="E32">
        <v>0.95</v>
      </c>
      <c r="F32">
        <v>0.05</v>
      </c>
      <c r="G32">
        <f t="shared" si="2"/>
        <v>5</v>
      </c>
      <c r="H32" s="7">
        <v>31</v>
      </c>
      <c r="I32" s="7" t="s">
        <v>153</v>
      </c>
      <c r="J32" s="7" t="s">
        <v>101</v>
      </c>
      <c r="K32" s="7" t="s">
        <v>102</v>
      </c>
      <c r="L32" s="8">
        <v>74.321943374933497</v>
      </c>
      <c r="M32" s="8">
        <v>94.126275541347098</v>
      </c>
      <c r="N32" s="5">
        <v>1249.3974564346599</v>
      </c>
      <c r="O32" s="5">
        <v>-2.75308504125839</v>
      </c>
      <c r="P32" s="5">
        <v>9.1382825342920295</v>
      </c>
      <c r="Q32" s="5">
        <v>42.476975790062497</v>
      </c>
      <c r="R32" s="5">
        <v>10.2667048107268</v>
      </c>
      <c r="S32" s="5">
        <v>13.780934849758401</v>
      </c>
      <c r="T32" s="5">
        <v>15.786104945396399</v>
      </c>
      <c r="U32" s="16">
        <f t="shared" si="3"/>
        <v>1245.6642113412272</v>
      </c>
      <c r="V32" s="16">
        <f t="shared" si="4"/>
        <v>-3.4079897027682899</v>
      </c>
      <c r="W32" s="16">
        <f t="shared" si="5"/>
        <v>8.0244257545565603</v>
      </c>
      <c r="X32" s="16">
        <f t="shared" si="6"/>
        <v>42.338813648614639</v>
      </c>
      <c r="Y32" s="16">
        <f t="shared" si="7"/>
        <v>9.4429847372148359</v>
      </c>
      <c r="Z32" s="16">
        <f t="shared" si="8"/>
        <v>12.595712054676222</v>
      </c>
      <c r="AA32" s="16">
        <f t="shared" si="9"/>
        <v>14.166854047965593</v>
      </c>
      <c r="AB32">
        <f t="shared" si="10"/>
        <v>1561.7468205433249</v>
      </c>
      <c r="AC32">
        <f t="shared" si="11"/>
        <v>-3.4413563015729878</v>
      </c>
      <c r="AD32">
        <f t="shared" si="12"/>
        <v>11.422853167865037</v>
      </c>
      <c r="AE32">
        <f t="shared" si="13"/>
        <v>53.096219737578124</v>
      </c>
      <c r="AF32">
        <f t="shared" si="14"/>
        <v>12.8333810134085</v>
      </c>
      <c r="AG32">
        <f t="shared" si="15"/>
        <v>17.226168562198001</v>
      </c>
      <c r="AH32">
        <f t="shared" si="16"/>
        <v>19.7326311817455</v>
      </c>
    </row>
    <row r="33" spans="1:34" x14ac:dyDescent="0.3">
      <c r="A33" t="s">
        <v>44</v>
      </c>
      <c r="B33" t="s">
        <v>10</v>
      </c>
      <c r="C33" s="1">
        <v>43961</v>
      </c>
      <c r="D33">
        <v>4</v>
      </c>
      <c r="E33">
        <v>0.95</v>
      </c>
      <c r="F33">
        <v>0.05</v>
      </c>
      <c r="G33">
        <f t="shared" si="2"/>
        <v>5</v>
      </c>
      <c r="H33" s="10">
        <v>32</v>
      </c>
      <c r="I33" s="10" t="s">
        <v>154</v>
      </c>
      <c r="J33" s="10" t="s">
        <v>101</v>
      </c>
      <c r="K33" s="10" t="s">
        <v>102</v>
      </c>
      <c r="L33" s="11">
        <v>73.113528738382897</v>
      </c>
      <c r="M33" s="11">
        <v>94.675538498901901</v>
      </c>
      <c r="N33" s="6">
        <v>1350.66316293663</v>
      </c>
      <c r="O33" s="6">
        <v>-5.3303389543457903E-2</v>
      </c>
      <c r="P33" s="6">
        <v>9.7432836472741506</v>
      </c>
      <c r="Q33" s="6">
        <v>40.851577076840996</v>
      </c>
      <c r="R33" s="6">
        <v>22.474009069847</v>
      </c>
      <c r="S33" s="6">
        <v>17.504504876470602</v>
      </c>
      <c r="T33" s="6">
        <v>4.0714945281523001</v>
      </c>
      <c r="U33" s="16">
        <f t="shared" si="3"/>
        <v>1346.9299178431972</v>
      </c>
      <c r="V33" s="16">
        <f t="shared" si="4"/>
        <v>-0.70820805105335782</v>
      </c>
      <c r="W33" s="16">
        <f t="shared" si="5"/>
        <v>8.6294268675386796</v>
      </c>
      <c r="X33" s="16">
        <f t="shared" si="6"/>
        <v>40.713414935393139</v>
      </c>
      <c r="Y33" s="16">
        <f t="shared" si="7"/>
        <v>21.650288996335036</v>
      </c>
      <c r="Z33" s="16">
        <f t="shared" si="8"/>
        <v>16.319282081388423</v>
      </c>
      <c r="AA33" s="16">
        <f t="shared" si="9"/>
        <v>2.4522436307214948</v>
      </c>
      <c r="AB33">
        <f t="shared" si="10"/>
        <v>1688.3289536707875</v>
      </c>
      <c r="AC33">
        <f t="shared" si="11"/>
        <v>-6.6629236929322377E-2</v>
      </c>
      <c r="AD33">
        <f t="shared" si="12"/>
        <v>12.179104559092689</v>
      </c>
      <c r="AE33">
        <f t="shared" si="13"/>
        <v>51.064471346051249</v>
      </c>
      <c r="AF33">
        <f t="shared" si="14"/>
        <v>28.09251133730875</v>
      </c>
      <c r="AG33">
        <f t="shared" si="15"/>
        <v>21.880631095588253</v>
      </c>
      <c r="AH33">
        <f t="shared" si="16"/>
        <v>5.0893681601903751</v>
      </c>
    </row>
    <row r="34" spans="1:34" x14ac:dyDescent="0.3">
      <c r="A34" t="s">
        <v>45</v>
      </c>
      <c r="B34" t="s">
        <v>12</v>
      </c>
      <c r="C34" s="1">
        <v>43961</v>
      </c>
      <c r="D34">
        <v>3.5</v>
      </c>
      <c r="E34">
        <v>1.45</v>
      </c>
      <c r="F34">
        <v>0.05</v>
      </c>
      <c r="G34">
        <f t="shared" si="2"/>
        <v>5</v>
      </c>
      <c r="H34" s="7">
        <v>33</v>
      </c>
      <c r="I34" s="7" t="s">
        <v>155</v>
      </c>
      <c r="J34" s="7" t="s">
        <v>101</v>
      </c>
      <c r="K34" s="7" t="s">
        <v>102</v>
      </c>
      <c r="L34" s="8">
        <v>77.445426451515004</v>
      </c>
      <c r="M34" s="8">
        <v>95.104442684617894</v>
      </c>
      <c r="N34" s="5">
        <v>824.89198411585801</v>
      </c>
      <c r="O34" s="5">
        <v>-0.95743698413116796</v>
      </c>
      <c r="P34" s="5">
        <v>87.477102178283801</v>
      </c>
      <c r="Q34" s="5">
        <v>34.998016916034999</v>
      </c>
      <c r="R34" s="5">
        <v>3.6225779325224101</v>
      </c>
      <c r="S34" s="5">
        <v>12.655588911315499</v>
      </c>
      <c r="T34" s="5">
        <v>0.30133517443218799</v>
      </c>
      <c r="U34" s="16">
        <f t="shared" si="3"/>
        <v>821.15873902242527</v>
      </c>
      <c r="V34" s="16">
        <f t="shared" si="4"/>
        <v>-1.612341645641068</v>
      </c>
      <c r="W34" s="16">
        <f t="shared" si="5"/>
        <v>86.363245398548329</v>
      </c>
      <c r="X34" s="16">
        <f t="shared" si="6"/>
        <v>34.859854774587141</v>
      </c>
      <c r="Y34" s="16">
        <f t="shared" si="7"/>
        <v>2.7988578590104467</v>
      </c>
      <c r="Z34" s="16">
        <f t="shared" si="8"/>
        <v>11.47036611623332</v>
      </c>
      <c r="AA34" s="16">
        <f t="shared" si="9"/>
        <v>-1.3179157229986174</v>
      </c>
      <c r="AB34">
        <f t="shared" si="10"/>
        <v>1178.4171201655113</v>
      </c>
      <c r="AC34">
        <f t="shared" si="11"/>
        <v>-1.3677671201873829</v>
      </c>
      <c r="AD34">
        <f t="shared" si="12"/>
        <v>124.96728882611973</v>
      </c>
      <c r="AE34">
        <f t="shared" si="13"/>
        <v>49.997167022907135</v>
      </c>
      <c r="AF34">
        <f t="shared" si="14"/>
        <v>5.1751113321748718</v>
      </c>
      <c r="AG34">
        <f t="shared" si="15"/>
        <v>18.079412730450713</v>
      </c>
      <c r="AH34">
        <f t="shared" si="16"/>
        <v>0.43047882061741138</v>
      </c>
    </row>
    <row r="35" spans="1:34" x14ac:dyDescent="0.3">
      <c r="A35" t="s">
        <v>46</v>
      </c>
      <c r="B35" t="s">
        <v>14</v>
      </c>
      <c r="C35" s="1">
        <v>43961</v>
      </c>
      <c r="D35">
        <v>3.5</v>
      </c>
      <c r="E35">
        <v>1.45</v>
      </c>
      <c r="F35">
        <v>0.05</v>
      </c>
      <c r="G35">
        <f t="shared" si="2"/>
        <v>5</v>
      </c>
      <c r="H35" s="10">
        <v>34</v>
      </c>
      <c r="I35" s="10" t="s">
        <v>156</v>
      </c>
      <c r="J35" s="10" t="s">
        <v>101</v>
      </c>
      <c r="K35" s="10" t="s">
        <v>102</v>
      </c>
      <c r="L35" s="11">
        <v>75.131929591283395</v>
      </c>
      <c r="M35" s="11">
        <v>95.456886979180098</v>
      </c>
      <c r="N35" s="6">
        <v>1032.3658614772901</v>
      </c>
      <c r="O35" s="6">
        <v>-1.58891171966249</v>
      </c>
      <c r="P35" s="6">
        <v>102.587926393367</v>
      </c>
      <c r="Q35" s="6">
        <v>38.049110152112</v>
      </c>
      <c r="R35" s="6">
        <v>3.6671237653244</v>
      </c>
      <c r="S35" s="6">
        <v>13.869494390803901</v>
      </c>
      <c r="T35" s="6">
        <v>4.51306791092727</v>
      </c>
      <c r="U35" s="16">
        <f t="shared" si="3"/>
        <v>1028.6326163838573</v>
      </c>
      <c r="V35" s="16">
        <f t="shared" si="4"/>
        <v>-2.2438163811723899</v>
      </c>
      <c r="W35" s="16">
        <f t="shared" si="5"/>
        <v>101.47406961363153</v>
      </c>
      <c r="X35" s="16">
        <f t="shared" si="6"/>
        <v>37.910948010664143</v>
      </c>
      <c r="Y35" s="16">
        <f t="shared" si="7"/>
        <v>2.8434036918124361</v>
      </c>
      <c r="Z35" s="16">
        <f t="shared" si="8"/>
        <v>12.684271595721722</v>
      </c>
      <c r="AA35" s="16">
        <f t="shared" si="9"/>
        <v>2.8938170134964647</v>
      </c>
      <c r="AB35">
        <f t="shared" si="10"/>
        <v>1474.808373538986</v>
      </c>
      <c r="AC35">
        <f t="shared" si="11"/>
        <v>-2.269873885232129</v>
      </c>
      <c r="AD35">
        <f t="shared" si="12"/>
        <v>146.55418056195285</v>
      </c>
      <c r="AE35">
        <f t="shared" si="13"/>
        <v>54.355871645874295</v>
      </c>
      <c r="AF35">
        <f t="shared" si="14"/>
        <v>5.2387482361777131</v>
      </c>
      <c r="AG35">
        <f t="shared" si="15"/>
        <v>19.813563415434146</v>
      </c>
      <c r="AH35">
        <f t="shared" si="16"/>
        <v>6.4472398727532427</v>
      </c>
    </row>
    <row r="36" spans="1:34" x14ac:dyDescent="0.3">
      <c r="A36" t="s">
        <v>47</v>
      </c>
      <c r="B36" t="s">
        <v>16</v>
      </c>
      <c r="C36" s="1">
        <v>43961</v>
      </c>
      <c r="D36">
        <v>4</v>
      </c>
      <c r="E36">
        <v>0.95</v>
      </c>
      <c r="F36">
        <v>0.05</v>
      </c>
      <c r="G36">
        <f t="shared" si="2"/>
        <v>5</v>
      </c>
      <c r="H36" s="7">
        <v>35</v>
      </c>
      <c r="I36" s="7" t="s">
        <v>157</v>
      </c>
      <c r="J36" s="7" t="s">
        <v>101</v>
      </c>
      <c r="K36" s="7" t="s">
        <v>102</v>
      </c>
      <c r="L36" s="8">
        <v>73.208862803488501</v>
      </c>
      <c r="M36" s="8">
        <v>93.324379995115393</v>
      </c>
      <c r="N36" s="5">
        <v>286.72332871001601</v>
      </c>
      <c r="O36" s="5">
        <v>-5.6949476895804798</v>
      </c>
      <c r="P36" s="5">
        <v>907.81585535825502</v>
      </c>
      <c r="Q36" s="5">
        <v>25.606322585630402</v>
      </c>
      <c r="R36" s="5">
        <v>8.1687549234137204</v>
      </c>
      <c r="S36" s="5">
        <v>7.2941112901382104</v>
      </c>
      <c r="T36" s="5">
        <v>-5.7830849477515702</v>
      </c>
      <c r="U36" s="16">
        <f t="shared" si="3"/>
        <v>282.99008361658332</v>
      </c>
      <c r="V36" s="16">
        <f t="shared" si="4"/>
        <v>-6.3498523510903802</v>
      </c>
      <c r="W36" s="16">
        <f t="shared" si="5"/>
        <v>906.70199857851958</v>
      </c>
      <c r="X36" s="16">
        <f t="shared" si="6"/>
        <v>25.468160444182541</v>
      </c>
      <c r="Y36" s="16">
        <f t="shared" si="7"/>
        <v>7.345034849901757</v>
      </c>
      <c r="Z36" s="16">
        <f t="shared" si="8"/>
        <v>6.108888495056032</v>
      </c>
      <c r="AA36" s="16">
        <f t="shared" si="9"/>
        <v>-7.4023358451823755</v>
      </c>
      <c r="AB36">
        <f t="shared" si="10"/>
        <v>358.40416088751999</v>
      </c>
      <c r="AC36">
        <f t="shared" si="11"/>
        <v>-7.1186846119756</v>
      </c>
      <c r="AD36">
        <f t="shared" si="12"/>
        <v>1134.7698191978188</v>
      </c>
      <c r="AE36">
        <f t="shared" si="13"/>
        <v>32.007903232038004</v>
      </c>
      <c r="AF36">
        <f t="shared" si="14"/>
        <v>10.210943654267151</v>
      </c>
      <c r="AG36">
        <f t="shared" si="15"/>
        <v>9.1176391126727623</v>
      </c>
      <c r="AH36">
        <f t="shared" si="16"/>
        <v>-7.2288561846894623</v>
      </c>
    </row>
    <row r="37" spans="1:34" x14ac:dyDescent="0.3">
      <c r="A37" t="s">
        <v>48</v>
      </c>
      <c r="B37" t="s">
        <v>18</v>
      </c>
      <c r="C37" s="1">
        <v>43961</v>
      </c>
      <c r="D37">
        <v>4</v>
      </c>
      <c r="E37">
        <v>0.95</v>
      </c>
      <c r="F37">
        <v>0.05</v>
      </c>
      <c r="G37">
        <f t="shared" si="2"/>
        <v>5</v>
      </c>
      <c r="H37" s="10">
        <v>36</v>
      </c>
      <c r="I37" s="10" t="s">
        <v>158</v>
      </c>
      <c r="J37" s="10" t="s">
        <v>101</v>
      </c>
      <c r="K37" s="10" t="s">
        <v>102</v>
      </c>
      <c r="L37" s="11">
        <v>72.340089127109493</v>
      </c>
      <c r="M37" s="11">
        <v>93.040242183144201</v>
      </c>
      <c r="N37" s="6">
        <v>182.05263652937799</v>
      </c>
      <c r="O37" s="6">
        <v>-8.27908860184478</v>
      </c>
      <c r="P37" s="6">
        <v>943.14257689159501</v>
      </c>
      <c r="Q37" s="6">
        <v>25.446084919627701</v>
      </c>
      <c r="R37" s="6">
        <v>0.10749282404399101</v>
      </c>
      <c r="S37" s="6">
        <v>4.8594414188436197</v>
      </c>
      <c r="T37" s="6">
        <v>5.2954079241197798</v>
      </c>
      <c r="U37" s="16">
        <f t="shared" si="3"/>
        <v>178.31939143594528</v>
      </c>
      <c r="V37" s="16">
        <f t="shared" si="4"/>
        <v>-8.9339932633546795</v>
      </c>
      <c r="W37" s="16">
        <f t="shared" si="5"/>
        <v>942.02872011185957</v>
      </c>
      <c r="X37" s="16">
        <f t="shared" si="6"/>
        <v>25.30792277817984</v>
      </c>
      <c r="Y37" s="16">
        <f t="shared" si="7"/>
        <v>-0.71622724946797267</v>
      </c>
      <c r="Z37" s="16">
        <f t="shared" si="8"/>
        <v>3.6742186237614409</v>
      </c>
      <c r="AA37" s="16">
        <f t="shared" si="9"/>
        <v>3.6761570266889745</v>
      </c>
      <c r="AB37">
        <f t="shared" si="10"/>
        <v>227.56579566172249</v>
      </c>
      <c r="AC37">
        <f t="shared" si="11"/>
        <v>-10.348860752305974</v>
      </c>
      <c r="AD37">
        <f t="shared" si="12"/>
        <v>1178.9282211144937</v>
      </c>
      <c r="AE37">
        <f t="shared" si="13"/>
        <v>31.807606149534632</v>
      </c>
      <c r="AF37">
        <f t="shared" si="14"/>
        <v>0.13436603005498876</v>
      </c>
      <c r="AG37">
        <f t="shared" si="15"/>
        <v>6.0743017735545246</v>
      </c>
      <c r="AH37">
        <f t="shared" si="16"/>
        <v>6.6192599051497245</v>
      </c>
    </row>
    <row r="38" spans="1:34" x14ac:dyDescent="0.3">
      <c r="A38" t="s">
        <v>49</v>
      </c>
      <c r="B38" t="s">
        <v>8</v>
      </c>
      <c r="C38" s="1">
        <v>43964</v>
      </c>
      <c r="D38">
        <v>4</v>
      </c>
      <c r="E38">
        <v>0.95</v>
      </c>
      <c r="F38">
        <v>0.05</v>
      </c>
      <c r="G38">
        <f t="shared" si="2"/>
        <v>5</v>
      </c>
      <c r="H38" s="10">
        <v>37</v>
      </c>
      <c r="I38" s="10" t="s">
        <v>160</v>
      </c>
      <c r="J38" s="10" t="s">
        <v>101</v>
      </c>
      <c r="K38" s="10" t="s">
        <v>102</v>
      </c>
      <c r="L38" s="11">
        <v>72.701059156454605</v>
      </c>
      <c r="M38" s="11">
        <v>95.149451345670101</v>
      </c>
      <c r="N38" s="6">
        <v>764.50702213570196</v>
      </c>
      <c r="O38" s="6">
        <v>-0.85202956466036905</v>
      </c>
      <c r="P38" s="6">
        <v>9.0874352639074996</v>
      </c>
      <c r="Q38" s="6">
        <v>43.948530503009898</v>
      </c>
      <c r="R38" s="6">
        <v>12.1429801706392</v>
      </c>
      <c r="S38" s="6">
        <v>12.061398190693501</v>
      </c>
      <c r="T38" s="6">
        <v>5.8054532967334502</v>
      </c>
      <c r="U38" s="16">
        <f t="shared" si="3"/>
        <v>760.77377704226922</v>
      </c>
      <c r="V38" s="16">
        <f t="shared" si="4"/>
        <v>-1.506934226170269</v>
      </c>
      <c r="W38" s="16">
        <f t="shared" si="5"/>
        <v>7.9735784841720294</v>
      </c>
      <c r="X38" s="16">
        <f t="shared" si="6"/>
        <v>43.810368361562041</v>
      </c>
      <c r="Y38" s="16">
        <f t="shared" si="7"/>
        <v>11.319260097127236</v>
      </c>
      <c r="Z38" s="16">
        <f t="shared" si="8"/>
        <v>10.876175395611321</v>
      </c>
      <c r="AA38" s="16">
        <f t="shared" si="9"/>
        <v>4.1862023993026449</v>
      </c>
      <c r="AB38">
        <f t="shared" si="10"/>
        <v>955.63377766962742</v>
      </c>
      <c r="AC38">
        <f t="shared" si="11"/>
        <v>-1.0650369558254613</v>
      </c>
      <c r="AD38">
        <f t="shared" si="12"/>
        <v>11.359294079884375</v>
      </c>
      <c r="AE38">
        <f t="shared" si="13"/>
        <v>54.935663128762371</v>
      </c>
      <c r="AF38">
        <f t="shared" si="14"/>
        <v>15.178725213299</v>
      </c>
      <c r="AG38">
        <f t="shared" si="15"/>
        <v>15.076747738366876</v>
      </c>
      <c r="AH38">
        <f t="shared" si="16"/>
        <v>7.2568166209168128</v>
      </c>
    </row>
    <row r="39" spans="1:34" x14ac:dyDescent="0.3">
      <c r="A39" t="s">
        <v>50</v>
      </c>
      <c r="B39" t="s">
        <v>10</v>
      </c>
      <c r="C39" s="1">
        <v>43964</v>
      </c>
      <c r="D39">
        <v>4</v>
      </c>
      <c r="E39">
        <v>0.95</v>
      </c>
      <c r="F39">
        <v>0.05</v>
      </c>
      <c r="G39">
        <f t="shared" si="2"/>
        <v>5</v>
      </c>
      <c r="H39" s="7">
        <v>38</v>
      </c>
      <c r="I39" s="7" t="s">
        <v>161</v>
      </c>
      <c r="J39" s="7" t="s">
        <v>101</v>
      </c>
      <c r="K39" s="7" t="s">
        <v>102</v>
      </c>
      <c r="L39" s="8">
        <v>76.365320896072404</v>
      </c>
      <c r="M39" s="8">
        <v>94.195402150705604</v>
      </c>
      <c r="N39" s="5">
        <v>811.47059322416703</v>
      </c>
      <c r="O39" s="5">
        <v>-0.32309917466678101</v>
      </c>
      <c r="P39" s="5">
        <v>9.0003838269705003</v>
      </c>
      <c r="Q39" s="5">
        <v>41.233032469039998</v>
      </c>
      <c r="R39" s="5">
        <v>18.507944530829398</v>
      </c>
      <c r="S39" s="5">
        <v>14.561202897504501</v>
      </c>
      <c r="T39" s="5">
        <v>7.1995344990223904</v>
      </c>
      <c r="U39" s="16">
        <f t="shared" si="3"/>
        <v>807.73734813073429</v>
      </c>
      <c r="V39" s="16">
        <f t="shared" si="4"/>
        <v>-0.97800383617668096</v>
      </c>
      <c r="W39" s="16">
        <f t="shared" si="5"/>
        <v>7.8865270472350302</v>
      </c>
      <c r="X39" s="16">
        <f t="shared" si="6"/>
        <v>41.09487032759214</v>
      </c>
      <c r="Y39" s="16">
        <f t="shared" si="7"/>
        <v>17.684224457317434</v>
      </c>
      <c r="Z39" s="16">
        <f t="shared" si="8"/>
        <v>13.375980102422321</v>
      </c>
      <c r="AA39" s="16">
        <f t="shared" si="9"/>
        <v>5.5802836015915851</v>
      </c>
      <c r="AB39">
        <f t="shared" si="10"/>
        <v>1014.3382415302087</v>
      </c>
      <c r="AC39">
        <f t="shared" si="11"/>
        <v>-0.40387396833347627</v>
      </c>
      <c r="AD39">
        <f t="shared" si="12"/>
        <v>11.250479783713125</v>
      </c>
      <c r="AE39">
        <f t="shared" si="13"/>
        <v>51.541290586299993</v>
      </c>
      <c r="AF39">
        <f t="shared" si="14"/>
        <v>23.13493066353675</v>
      </c>
      <c r="AG39">
        <f t="shared" si="15"/>
        <v>18.201503621880626</v>
      </c>
      <c r="AH39">
        <f t="shared" si="16"/>
        <v>8.9994181237779873</v>
      </c>
    </row>
    <row r="40" spans="1:34" x14ac:dyDescent="0.3">
      <c r="A40" t="s">
        <v>51</v>
      </c>
      <c r="B40" t="s">
        <v>12</v>
      </c>
      <c r="C40" s="1">
        <v>43964</v>
      </c>
      <c r="D40">
        <v>4</v>
      </c>
      <c r="E40">
        <v>0.95</v>
      </c>
      <c r="F40">
        <v>0.05</v>
      </c>
      <c r="G40">
        <f t="shared" si="2"/>
        <v>5</v>
      </c>
      <c r="H40" s="10">
        <v>39</v>
      </c>
      <c r="I40" s="10" t="s">
        <v>162</v>
      </c>
      <c r="J40" s="10" t="s">
        <v>101</v>
      </c>
      <c r="K40" s="10" t="s">
        <v>102</v>
      </c>
      <c r="L40" s="11">
        <v>74.509379554828499</v>
      </c>
      <c r="M40" s="11">
        <v>93.669480145676104</v>
      </c>
      <c r="N40" s="6">
        <v>833.98651697194805</v>
      </c>
      <c r="O40" s="6">
        <v>-0.99597258457274196</v>
      </c>
      <c r="P40" s="6">
        <v>99.443631567997798</v>
      </c>
      <c r="Q40" s="6">
        <v>41.430246075289098</v>
      </c>
      <c r="R40" s="6">
        <v>6.1966553938467097</v>
      </c>
      <c r="S40" s="6">
        <v>14.1227916369479</v>
      </c>
      <c r="T40" s="6">
        <v>10.261531195693101</v>
      </c>
      <c r="U40" s="16">
        <f t="shared" si="3"/>
        <v>830.25327187851531</v>
      </c>
      <c r="V40" s="16">
        <f t="shared" si="4"/>
        <v>-1.6508772460826417</v>
      </c>
      <c r="W40" s="16">
        <f t="shared" si="5"/>
        <v>98.329774788262327</v>
      </c>
      <c r="X40" s="16">
        <f t="shared" si="6"/>
        <v>41.292083933841241</v>
      </c>
      <c r="Y40" s="16">
        <f t="shared" si="7"/>
        <v>5.3729353203347463</v>
      </c>
      <c r="Z40" s="16">
        <f t="shared" si="8"/>
        <v>12.937568841865721</v>
      </c>
      <c r="AA40" s="16">
        <f t="shared" si="9"/>
        <v>8.6422802982622962</v>
      </c>
      <c r="AB40">
        <f t="shared" si="10"/>
        <v>1042.483146214935</v>
      </c>
      <c r="AC40">
        <f t="shared" si="11"/>
        <v>-1.2449657307159274</v>
      </c>
      <c r="AD40">
        <f t="shared" si="12"/>
        <v>124.30453945999724</v>
      </c>
      <c r="AE40">
        <f t="shared" si="13"/>
        <v>51.787807594111371</v>
      </c>
      <c r="AF40">
        <f t="shared" si="14"/>
        <v>7.7458192423083876</v>
      </c>
      <c r="AG40">
        <f t="shared" si="15"/>
        <v>17.653489546184876</v>
      </c>
      <c r="AH40">
        <f t="shared" si="16"/>
        <v>12.826913994616376</v>
      </c>
    </row>
    <row r="41" spans="1:34" x14ac:dyDescent="0.3">
      <c r="A41" t="s">
        <v>52</v>
      </c>
      <c r="B41" t="s">
        <v>14</v>
      </c>
      <c r="C41" s="1">
        <v>43964</v>
      </c>
      <c r="D41">
        <v>4</v>
      </c>
      <c r="E41">
        <v>0.95</v>
      </c>
      <c r="F41">
        <v>0.05</v>
      </c>
      <c r="G41">
        <f t="shared" si="2"/>
        <v>5</v>
      </c>
      <c r="H41" s="7">
        <v>40</v>
      </c>
      <c r="I41" s="7" t="s">
        <v>163</v>
      </c>
      <c r="J41" s="7" t="s">
        <v>101</v>
      </c>
      <c r="K41" s="7" t="s">
        <v>102</v>
      </c>
      <c r="L41" s="8">
        <v>72.468267119074696</v>
      </c>
      <c r="M41" s="8">
        <v>94.077887685416698</v>
      </c>
      <c r="N41" s="5">
        <v>783.48797033658798</v>
      </c>
      <c r="O41" s="5">
        <v>-0.73163134226394999</v>
      </c>
      <c r="P41" s="5">
        <v>110.99311613171</v>
      </c>
      <c r="Q41" s="5">
        <v>43.081921289612602</v>
      </c>
      <c r="R41" s="5">
        <v>3.7428182340218701</v>
      </c>
      <c r="S41" s="5">
        <v>12.192844238575001</v>
      </c>
      <c r="T41" s="5">
        <v>12.0901011750358</v>
      </c>
      <c r="U41" s="16">
        <f t="shared" si="3"/>
        <v>779.75472524315524</v>
      </c>
      <c r="V41" s="16">
        <f t="shared" si="4"/>
        <v>-1.3865360037738499</v>
      </c>
      <c r="W41" s="16">
        <f t="shared" si="5"/>
        <v>109.87925935197453</v>
      </c>
      <c r="X41" s="16">
        <f t="shared" si="6"/>
        <v>42.943759148164744</v>
      </c>
      <c r="Y41" s="16">
        <f t="shared" si="7"/>
        <v>2.9190981605099067</v>
      </c>
      <c r="Z41" s="16">
        <f t="shared" si="8"/>
        <v>11.007621443492821</v>
      </c>
      <c r="AA41" s="16">
        <f t="shared" si="9"/>
        <v>10.470850277604995</v>
      </c>
      <c r="AB41">
        <f t="shared" si="10"/>
        <v>979.35996292073492</v>
      </c>
      <c r="AC41">
        <f t="shared" si="11"/>
        <v>-0.91453917782993743</v>
      </c>
      <c r="AD41">
        <f t="shared" si="12"/>
        <v>138.74139516463748</v>
      </c>
      <c r="AE41">
        <f t="shared" si="13"/>
        <v>53.852401612015754</v>
      </c>
      <c r="AF41">
        <f t="shared" si="14"/>
        <v>4.6785227925273372</v>
      </c>
      <c r="AG41">
        <f t="shared" si="15"/>
        <v>15.24105529821875</v>
      </c>
      <c r="AH41">
        <f t="shared" si="16"/>
        <v>15.112626468794749</v>
      </c>
    </row>
    <row r="42" spans="1:34" x14ac:dyDescent="0.3">
      <c r="A42" t="s">
        <v>53</v>
      </c>
      <c r="B42" t="s">
        <v>16</v>
      </c>
      <c r="C42" s="1">
        <v>43964</v>
      </c>
      <c r="D42">
        <v>4.95</v>
      </c>
      <c r="E42">
        <v>0</v>
      </c>
      <c r="F42">
        <v>0.05</v>
      </c>
      <c r="G42">
        <f t="shared" si="2"/>
        <v>5</v>
      </c>
      <c r="H42" s="7">
        <v>41</v>
      </c>
      <c r="I42" s="7" t="s">
        <v>165</v>
      </c>
      <c r="J42" s="7" t="s">
        <v>101</v>
      </c>
      <c r="K42" s="7" t="s">
        <v>102</v>
      </c>
      <c r="L42" s="8">
        <v>72.170154858155698</v>
      </c>
      <c r="M42" s="8">
        <v>90.666841194753701</v>
      </c>
      <c r="N42" s="5">
        <v>356.77248385225698</v>
      </c>
      <c r="O42" s="5">
        <v>-5.2912497250558097</v>
      </c>
      <c r="P42" s="5">
        <v>1075.0533234731299</v>
      </c>
      <c r="Q42" s="5">
        <v>32.330424011929402</v>
      </c>
      <c r="R42" s="5">
        <v>5.0957939965669397</v>
      </c>
      <c r="S42" s="5">
        <v>7.5090861872733603</v>
      </c>
      <c r="T42" s="5">
        <v>-5.9474163628000696</v>
      </c>
      <c r="U42" s="16">
        <f t="shared" si="3"/>
        <v>353.0392387588243</v>
      </c>
      <c r="V42" s="16">
        <f t="shared" si="4"/>
        <v>-5.9461543865657092</v>
      </c>
      <c r="W42" s="16">
        <f t="shared" si="5"/>
        <v>1073.9394666933945</v>
      </c>
      <c r="X42" s="16">
        <f t="shared" si="6"/>
        <v>32.192261870481545</v>
      </c>
      <c r="Y42" s="16">
        <f t="shared" si="7"/>
        <v>4.2720739230549762</v>
      </c>
      <c r="Z42" s="16">
        <f t="shared" si="8"/>
        <v>6.323863392191182</v>
      </c>
      <c r="AA42" s="16">
        <f t="shared" si="9"/>
        <v>-7.5666672602308749</v>
      </c>
      <c r="AB42">
        <f t="shared" si="10"/>
        <v>360.37624631541109</v>
      </c>
      <c r="AC42">
        <f t="shared" si="11"/>
        <v>-5.3446966919755647</v>
      </c>
      <c r="AD42">
        <f t="shared" si="12"/>
        <v>1085.9124479526565</v>
      </c>
      <c r="AE42">
        <f t="shared" si="13"/>
        <v>32.656993951443845</v>
      </c>
      <c r="AF42">
        <f t="shared" si="14"/>
        <v>5.1472666631989288</v>
      </c>
      <c r="AG42">
        <f t="shared" si="15"/>
        <v>7.5849355427003635</v>
      </c>
      <c r="AH42">
        <f t="shared" si="16"/>
        <v>-6.0074912755556253</v>
      </c>
    </row>
    <row r="43" spans="1:34" x14ac:dyDescent="0.3">
      <c r="A43" t="s">
        <v>54</v>
      </c>
      <c r="B43" t="s">
        <v>18</v>
      </c>
      <c r="C43" s="1">
        <v>43964</v>
      </c>
      <c r="D43">
        <v>4</v>
      </c>
      <c r="E43">
        <v>0.95</v>
      </c>
      <c r="F43">
        <v>0.05</v>
      </c>
      <c r="G43">
        <f t="shared" si="2"/>
        <v>5</v>
      </c>
      <c r="H43" s="10">
        <v>42</v>
      </c>
      <c r="I43" s="10" t="s">
        <v>166</v>
      </c>
      <c r="J43" s="10" t="s">
        <v>101</v>
      </c>
      <c r="K43" s="10" t="s">
        <v>102</v>
      </c>
      <c r="L43" s="11">
        <v>74.021922527191407</v>
      </c>
      <c r="M43" s="11">
        <v>93.521856079201299</v>
      </c>
      <c r="N43" s="6">
        <v>336.28151765163102</v>
      </c>
      <c r="O43" s="6">
        <v>-6.3098120947475502</v>
      </c>
      <c r="P43" s="6">
        <v>927.60486623404199</v>
      </c>
      <c r="Q43" s="6">
        <v>27.225414272474001</v>
      </c>
      <c r="R43" s="6">
        <v>2.9019888354626699</v>
      </c>
      <c r="S43" s="6">
        <v>2.6371138087411898</v>
      </c>
      <c r="T43" s="6">
        <v>8.3989704639231899</v>
      </c>
      <c r="U43" s="16">
        <f t="shared" si="3"/>
        <v>332.54827255819833</v>
      </c>
      <c r="V43" s="16">
        <f t="shared" si="4"/>
        <v>-6.9647167562574506</v>
      </c>
      <c r="W43" s="16">
        <f t="shared" si="5"/>
        <v>926.49100945430655</v>
      </c>
      <c r="X43" s="16">
        <f t="shared" si="6"/>
        <v>27.08725213102614</v>
      </c>
      <c r="Y43" s="16">
        <f t="shared" si="7"/>
        <v>2.0782687619507065</v>
      </c>
      <c r="Z43" s="16">
        <f t="shared" si="8"/>
        <v>1.4518910136590111</v>
      </c>
      <c r="AA43" s="16">
        <f t="shared" si="9"/>
        <v>6.7797195664923846</v>
      </c>
      <c r="AB43">
        <f t="shared" si="10"/>
        <v>420.35189706453878</v>
      </c>
      <c r="AC43">
        <f t="shared" si="11"/>
        <v>-7.8872651184344367</v>
      </c>
      <c r="AD43">
        <f t="shared" si="12"/>
        <v>1159.5060827925524</v>
      </c>
      <c r="AE43">
        <f t="shared" si="13"/>
        <v>34.031767840592501</v>
      </c>
      <c r="AF43">
        <f t="shared" si="14"/>
        <v>3.6274860443283377</v>
      </c>
      <c r="AG43">
        <f t="shared" si="15"/>
        <v>3.2963922609264875</v>
      </c>
      <c r="AH43">
        <f t="shared" si="16"/>
        <v>10.498713079903988</v>
      </c>
    </row>
    <row r="44" spans="1:34" x14ac:dyDescent="0.3">
      <c r="A44" t="s">
        <v>55</v>
      </c>
      <c r="B44" t="s">
        <v>8</v>
      </c>
      <c r="C44" s="1">
        <v>43966</v>
      </c>
      <c r="D44">
        <v>3.5</v>
      </c>
      <c r="E44">
        <v>1.45</v>
      </c>
      <c r="F44">
        <v>0.05</v>
      </c>
      <c r="G44">
        <f t="shared" si="2"/>
        <v>5</v>
      </c>
      <c r="H44" s="7">
        <v>43</v>
      </c>
      <c r="I44" s="7" t="s">
        <v>167</v>
      </c>
      <c r="J44" s="7" t="s">
        <v>101</v>
      </c>
      <c r="K44" s="7" t="s">
        <v>102</v>
      </c>
      <c r="L44" s="8">
        <v>75.682495219998003</v>
      </c>
      <c r="M44" s="8">
        <v>95.268621325248006</v>
      </c>
      <c r="N44" s="5">
        <v>1181.6221034657301</v>
      </c>
      <c r="O44" s="5">
        <v>-0.56445340115504306</v>
      </c>
      <c r="P44" s="5">
        <v>10.0909820255412</v>
      </c>
      <c r="Q44" s="5">
        <v>46.447109139158101</v>
      </c>
      <c r="R44" s="5">
        <v>4.2715073568742099</v>
      </c>
      <c r="S44" s="5">
        <v>9.7406667849870097</v>
      </c>
      <c r="T44" s="5">
        <v>4.6214206565879996</v>
      </c>
      <c r="U44" s="16">
        <f t="shared" si="3"/>
        <v>1177.8888583722974</v>
      </c>
      <c r="V44" s="16">
        <f t="shared" si="4"/>
        <v>-1.219358062664943</v>
      </c>
      <c r="W44" s="16">
        <f t="shared" si="5"/>
        <v>8.9771252458057305</v>
      </c>
      <c r="X44" s="16">
        <f t="shared" si="6"/>
        <v>46.308946997710244</v>
      </c>
      <c r="Y44" s="16">
        <f t="shared" si="7"/>
        <v>3.4477872833622465</v>
      </c>
      <c r="Z44" s="16">
        <f t="shared" si="8"/>
        <v>8.5554439899048305</v>
      </c>
      <c r="AA44" s="16">
        <f t="shared" si="9"/>
        <v>3.0021697591571943</v>
      </c>
      <c r="AB44">
        <f t="shared" si="10"/>
        <v>1688.0315763796145</v>
      </c>
      <c r="AC44">
        <f t="shared" si="11"/>
        <v>-0.80636200165006156</v>
      </c>
      <c r="AD44">
        <f t="shared" si="12"/>
        <v>14.415688607916</v>
      </c>
      <c r="AE44">
        <f t="shared" si="13"/>
        <v>66.353013055940139</v>
      </c>
      <c r="AF44">
        <f t="shared" si="14"/>
        <v>6.102153366963158</v>
      </c>
      <c r="AG44">
        <f t="shared" si="15"/>
        <v>13.915238264267158</v>
      </c>
      <c r="AH44">
        <f t="shared" si="16"/>
        <v>6.6020295094114276</v>
      </c>
    </row>
    <row r="45" spans="1:34" x14ac:dyDescent="0.3">
      <c r="A45" t="s">
        <v>56</v>
      </c>
      <c r="B45" t="s">
        <v>10</v>
      </c>
      <c r="C45" s="1">
        <v>43966</v>
      </c>
      <c r="D45">
        <v>3.5</v>
      </c>
      <c r="E45">
        <v>1.45</v>
      </c>
      <c r="F45">
        <v>0.05</v>
      </c>
      <c r="G45">
        <f t="shared" si="2"/>
        <v>5</v>
      </c>
      <c r="H45" s="10">
        <v>44</v>
      </c>
      <c r="I45" s="10" t="s">
        <v>168</v>
      </c>
      <c r="J45" s="10" t="s">
        <v>101</v>
      </c>
      <c r="K45" s="10" t="s">
        <v>102</v>
      </c>
      <c r="L45" s="11">
        <v>72.114070287345896</v>
      </c>
      <c r="M45" s="11">
        <v>95.586232742126498</v>
      </c>
      <c r="N45" s="6">
        <v>672.30613861183701</v>
      </c>
      <c r="O45" s="6">
        <v>-1.0188928190269799</v>
      </c>
      <c r="P45" s="6">
        <v>8.4619341158017907</v>
      </c>
      <c r="Q45" s="6">
        <v>38.116346153621301</v>
      </c>
      <c r="R45" s="6">
        <v>0.30590168337280299</v>
      </c>
      <c r="S45" s="6">
        <v>12.7644305494522</v>
      </c>
      <c r="T45" s="6">
        <v>5.4309105006712004</v>
      </c>
      <c r="U45" s="16">
        <f t="shared" si="3"/>
        <v>668.57289351840427</v>
      </c>
      <c r="V45" s="16">
        <f t="shared" si="4"/>
        <v>-1.6737974805368798</v>
      </c>
      <c r="W45" s="16">
        <f t="shared" si="5"/>
        <v>7.3480773360663205</v>
      </c>
      <c r="X45" s="16">
        <f t="shared" si="6"/>
        <v>37.978184012173443</v>
      </c>
      <c r="Y45" s="16">
        <f t="shared" si="7"/>
        <v>-0.51781839013916064</v>
      </c>
      <c r="Z45" s="16">
        <f t="shared" si="8"/>
        <v>11.579207754370021</v>
      </c>
      <c r="AA45" s="16">
        <f t="shared" si="9"/>
        <v>3.8116596032403951</v>
      </c>
      <c r="AB45">
        <f t="shared" si="10"/>
        <v>960.43734087405301</v>
      </c>
      <c r="AC45">
        <f t="shared" si="11"/>
        <v>-1.4555611700385427</v>
      </c>
      <c r="AD45">
        <f t="shared" si="12"/>
        <v>12.088477308288272</v>
      </c>
      <c r="AE45">
        <f t="shared" si="13"/>
        <v>54.451923076601858</v>
      </c>
      <c r="AF45">
        <f t="shared" si="14"/>
        <v>0.43700240481829</v>
      </c>
      <c r="AG45">
        <f t="shared" si="15"/>
        <v>18.23490078493171</v>
      </c>
      <c r="AH45">
        <f t="shared" si="16"/>
        <v>7.7584435723874288</v>
      </c>
    </row>
    <row r="46" spans="1:34" x14ac:dyDescent="0.3">
      <c r="A46" t="s">
        <v>57</v>
      </c>
      <c r="B46" t="s">
        <v>12</v>
      </c>
      <c r="C46" s="1">
        <v>43966</v>
      </c>
      <c r="D46">
        <v>3</v>
      </c>
      <c r="E46">
        <v>1.95</v>
      </c>
      <c r="F46">
        <v>0.05</v>
      </c>
      <c r="G46">
        <f t="shared" si="2"/>
        <v>5</v>
      </c>
      <c r="H46" s="7">
        <v>45</v>
      </c>
      <c r="I46" s="7" t="s">
        <v>169</v>
      </c>
      <c r="J46" s="7" t="s">
        <v>101</v>
      </c>
      <c r="K46" s="7" t="s">
        <v>102</v>
      </c>
      <c r="L46" s="8">
        <v>74.531824740780493</v>
      </c>
      <c r="M46" s="8">
        <v>96.486887448453601</v>
      </c>
      <c r="N46" s="5">
        <v>665.63026186355899</v>
      </c>
      <c r="O46" s="5">
        <v>-1.3556880577017401</v>
      </c>
      <c r="P46" s="5">
        <v>74.446166926988695</v>
      </c>
      <c r="Q46" s="5">
        <v>31.469425542335799</v>
      </c>
      <c r="R46" s="5">
        <v>2.2318609948966701</v>
      </c>
      <c r="S46" s="5">
        <v>10.2851274216648</v>
      </c>
      <c r="T46" s="5">
        <v>8.8189657169617099</v>
      </c>
      <c r="U46" s="16">
        <f t="shared" si="3"/>
        <v>661.89701677012624</v>
      </c>
      <c r="V46" s="16">
        <f t="shared" si="4"/>
        <v>-2.01059271921164</v>
      </c>
      <c r="W46" s="16">
        <f t="shared" si="5"/>
        <v>73.332310147253224</v>
      </c>
      <c r="X46" s="16">
        <f t="shared" si="6"/>
        <v>31.331263400887938</v>
      </c>
      <c r="Y46" s="16">
        <f t="shared" si="7"/>
        <v>1.4081409213847065</v>
      </c>
      <c r="Z46" s="16">
        <f t="shared" si="8"/>
        <v>9.0999046265826209</v>
      </c>
      <c r="AA46" s="16">
        <f t="shared" si="9"/>
        <v>7.1997148195309046</v>
      </c>
      <c r="AB46">
        <f t="shared" si="10"/>
        <v>1109.3837697725983</v>
      </c>
      <c r="AC46">
        <f t="shared" si="11"/>
        <v>-2.2594800961695669</v>
      </c>
      <c r="AD46">
        <f t="shared" si="12"/>
        <v>124.07694487831448</v>
      </c>
      <c r="AE46">
        <f t="shared" si="13"/>
        <v>52.449042570559655</v>
      </c>
      <c r="AF46">
        <f t="shared" si="14"/>
        <v>3.719768324827784</v>
      </c>
      <c r="AG46">
        <f t="shared" si="15"/>
        <v>17.141879036108001</v>
      </c>
      <c r="AH46">
        <f t="shared" si="16"/>
        <v>14.698276194936183</v>
      </c>
    </row>
    <row r="47" spans="1:34" x14ac:dyDescent="0.3">
      <c r="A47" t="s">
        <v>58</v>
      </c>
      <c r="B47" t="s">
        <v>14</v>
      </c>
      <c r="C47" s="1">
        <v>43966</v>
      </c>
      <c r="D47">
        <v>4</v>
      </c>
      <c r="E47">
        <v>0.95</v>
      </c>
      <c r="F47">
        <v>0.05</v>
      </c>
      <c r="G47">
        <f t="shared" si="2"/>
        <v>5</v>
      </c>
      <c r="H47" s="7">
        <v>46</v>
      </c>
      <c r="I47" s="7" t="s">
        <v>171</v>
      </c>
      <c r="J47" s="7" t="s">
        <v>101</v>
      </c>
      <c r="K47" s="7" t="s">
        <v>102</v>
      </c>
      <c r="L47" s="8">
        <v>74.220675694595798</v>
      </c>
      <c r="M47" s="8">
        <v>94.647639151294698</v>
      </c>
      <c r="N47" s="5">
        <v>774.78180947310102</v>
      </c>
      <c r="O47" s="5">
        <v>-1.7047725547783401</v>
      </c>
      <c r="P47" s="5">
        <v>107.856458698274</v>
      </c>
      <c r="Q47" s="5">
        <v>43.841952146209898</v>
      </c>
      <c r="R47" s="5">
        <v>3.47172494009064</v>
      </c>
      <c r="S47" s="5">
        <v>11.395929976826199</v>
      </c>
      <c r="T47" s="5">
        <v>2.2971456731783499</v>
      </c>
      <c r="U47" s="16">
        <f t="shared" si="3"/>
        <v>771.04856437966828</v>
      </c>
      <c r="V47" s="16">
        <f t="shared" si="4"/>
        <v>-2.3596772162882402</v>
      </c>
      <c r="W47" s="16">
        <f t="shared" si="5"/>
        <v>106.74260191853853</v>
      </c>
      <c r="X47" s="16">
        <f t="shared" si="6"/>
        <v>43.703790004762041</v>
      </c>
      <c r="Y47" s="16">
        <f t="shared" si="7"/>
        <v>2.6480048665786766</v>
      </c>
      <c r="Z47" s="16">
        <f t="shared" si="8"/>
        <v>10.21070718174402</v>
      </c>
      <c r="AA47" s="16">
        <f t="shared" si="9"/>
        <v>0.67789477574754464</v>
      </c>
      <c r="AB47">
        <f t="shared" si="10"/>
        <v>968.47726184137628</v>
      </c>
      <c r="AC47">
        <f t="shared" si="11"/>
        <v>-2.1309656934729251</v>
      </c>
      <c r="AD47">
        <f t="shared" si="12"/>
        <v>134.82057337284249</v>
      </c>
      <c r="AE47">
        <f t="shared" si="13"/>
        <v>54.802440182762375</v>
      </c>
      <c r="AF47">
        <f t="shared" si="14"/>
        <v>4.3396561751132996</v>
      </c>
      <c r="AG47">
        <f t="shared" si="15"/>
        <v>14.244912471032748</v>
      </c>
      <c r="AH47">
        <f t="shared" si="16"/>
        <v>2.8714320914729372</v>
      </c>
    </row>
    <row r="48" spans="1:34" x14ac:dyDescent="0.3">
      <c r="A48" t="s">
        <v>59</v>
      </c>
      <c r="B48" t="s">
        <v>16</v>
      </c>
      <c r="C48" s="1">
        <v>43966</v>
      </c>
      <c r="D48">
        <v>4.5</v>
      </c>
      <c r="E48">
        <v>0.45</v>
      </c>
      <c r="F48">
        <v>0.05</v>
      </c>
      <c r="G48">
        <f t="shared" si="2"/>
        <v>5</v>
      </c>
      <c r="H48" s="10">
        <v>47</v>
      </c>
      <c r="I48" s="10" t="s">
        <v>172</v>
      </c>
      <c r="J48" s="10" t="s">
        <v>101</v>
      </c>
      <c r="K48" s="10" t="s">
        <v>102</v>
      </c>
      <c r="L48" s="11">
        <v>74.2556150677012</v>
      </c>
      <c r="M48" s="11">
        <v>92.065854345846901</v>
      </c>
      <c r="N48" s="6">
        <v>380.949782776902</v>
      </c>
      <c r="O48" s="6">
        <v>-6.5605061636726196</v>
      </c>
      <c r="P48" s="6">
        <v>927.74560027103803</v>
      </c>
      <c r="Q48" s="6">
        <v>45.716066798138399</v>
      </c>
      <c r="R48" s="6">
        <v>5.4406816916243104</v>
      </c>
      <c r="S48" s="6">
        <v>6.7667324252436902</v>
      </c>
      <c r="T48" s="6">
        <v>-5.2797196396521802</v>
      </c>
      <c r="U48" s="16">
        <f t="shared" si="3"/>
        <v>377.21653768346931</v>
      </c>
      <c r="V48" s="16">
        <f t="shared" si="4"/>
        <v>-7.21541082518252</v>
      </c>
      <c r="W48" s="16">
        <f t="shared" si="5"/>
        <v>926.63174349130259</v>
      </c>
      <c r="X48" s="16">
        <f t="shared" si="6"/>
        <v>45.577904656690542</v>
      </c>
      <c r="Y48" s="16">
        <f t="shared" si="7"/>
        <v>4.616961618112347</v>
      </c>
      <c r="Z48" s="16">
        <f t="shared" si="8"/>
        <v>5.581509630161511</v>
      </c>
      <c r="AA48" s="16">
        <f t="shared" si="9"/>
        <v>-6.8989705370829855</v>
      </c>
      <c r="AB48">
        <f t="shared" si="10"/>
        <v>423.27753641877996</v>
      </c>
      <c r="AC48">
        <f t="shared" si="11"/>
        <v>-7.2894512929695772</v>
      </c>
      <c r="AD48">
        <f t="shared" si="12"/>
        <v>1030.8284447455978</v>
      </c>
      <c r="AE48">
        <f t="shared" si="13"/>
        <v>50.79562977570933</v>
      </c>
      <c r="AF48">
        <f t="shared" si="14"/>
        <v>6.0452018795825664</v>
      </c>
      <c r="AG48">
        <f t="shared" si="15"/>
        <v>7.5185915836041008</v>
      </c>
      <c r="AH48">
        <f t="shared" si="16"/>
        <v>-5.8663551551690887</v>
      </c>
    </row>
    <row r="49" spans="1:34" x14ac:dyDescent="0.3">
      <c r="A49" t="s">
        <v>60</v>
      </c>
      <c r="B49" t="s">
        <v>18</v>
      </c>
      <c r="C49" s="1">
        <v>43966</v>
      </c>
      <c r="D49">
        <v>4</v>
      </c>
      <c r="E49">
        <v>0.95</v>
      </c>
      <c r="F49">
        <v>0.05</v>
      </c>
      <c r="G49">
        <f t="shared" si="2"/>
        <v>5</v>
      </c>
      <c r="H49" s="7">
        <v>48</v>
      </c>
      <c r="I49" s="7" t="s">
        <v>173</v>
      </c>
      <c r="J49" s="7" t="s">
        <v>101</v>
      </c>
      <c r="K49" s="7" t="s">
        <v>102</v>
      </c>
      <c r="L49" s="8">
        <v>75.869577816848803</v>
      </c>
      <c r="M49" s="8">
        <v>93.365549087108107</v>
      </c>
      <c r="N49" s="5">
        <v>358.11864833514198</v>
      </c>
      <c r="O49" s="5">
        <v>-5.96504772326377</v>
      </c>
      <c r="P49" s="5">
        <v>919.79749167024397</v>
      </c>
      <c r="Q49" s="5">
        <v>30.845396368232699</v>
      </c>
      <c r="R49" s="5">
        <v>3.5453632396824899</v>
      </c>
      <c r="S49" s="5">
        <v>4.5176807559621999</v>
      </c>
      <c r="T49" s="5">
        <v>9.2350803127560805</v>
      </c>
      <c r="U49" s="16">
        <f t="shared" si="3"/>
        <v>354.3854032417093</v>
      </c>
      <c r="V49" s="16">
        <f t="shared" si="4"/>
        <v>-6.6199523847736703</v>
      </c>
      <c r="W49" s="16">
        <f t="shared" si="5"/>
        <v>918.68363489050853</v>
      </c>
      <c r="X49" s="16">
        <f t="shared" si="6"/>
        <v>30.707234226784838</v>
      </c>
      <c r="Y49" s="16">
        <f t="shared" si="7"/>
        <v>2.7216431661705265</v>
      </c>
      <c r="Z49" s="16">
        <f t="shared" si="8"/>
        <v>3.3324579608800211</v>
      </c>
      <c r="AA49" s="16">
        <f t="shared" si="9"/>
        <v>7.6158294153252752</v>
      </c>
      <c r="AB49">
        <f t="shared" si="10"/>
        <v>447.64831041892751</v>
      </c>
      <c r="AC49">
        <f t="shared" si="11"/>
        <v>-7.4563096540797122</v>
      </c>
      <c r="AD49">
        <f t="shared" si="12"/>
        <v>1149.746864587805</v>
      </c>
      <c r="AE49">
        <f t="shared" si="13"/>
        <v>38.55674546029087</v>
      </c>
      <c r="AF49">
        <f t="shared" si="14"/>
        <v>4.4317040496031126</v>
      </c>
      <c r="AG49">
        <f t="shared" si="15"/>
        <v>5.6471009449527498</v>
      </c>
      <c r="AH49">
        <f t="shared" si="16"/>
        <v>11.543850390945101</v>
      </c>
    </row>
    <row r="50" spans="1:34" x14ac:dyDescent="0.3">
      <c r="A50" t="s">
        <v>61</v>
      </c>
      <c r="B50" t="s">
        <v>8</v>
      </c>
      <c r="C50" s="1">
        <v>43968</v>
      </c>
      <c r="D50">
        <v>4</v>
      </c>
      <c r="E50">
        <v>0.95</v>
      </c>
      <c r="F50">
        <v>0.05</v>
      </c>
      <c r="G50">
        <f t="shared" si="2"/>
        <v>5</v>
      </c>
      <c r="H50" s="10">
        <v>49</v>
      </c>
      <c r="I50" s="10" t="s">
        <v>174</v>
      </c>
      <c r="J50" s="10" t="s">
        <v>101</v>
      </c>
      <c r="K50" s="10" t="s">
        <v>102</v>
      </c>
      <c r="L50" s="11">
        <v>75.770695114765104</v>
      </c>
      <c r="M50" s="11">
        <v>94.1958331225743</v>
      </c>
      <c r="N50" s="6">
        <v>774.67615838597101</v>
      </c>
      <c r="O50" s="6">
        <v>-0.66220636500089103</v>
      </c>
      <c r="P50" s="6">
        <v>8.9755203048941592</v>
      </c>
      <c r="Q50" s="6">
        <v>43.3103863262197</v>
      </c>
      <c r="R50" s="6">
        <v>5.4226147460512601</v>
      </c>
      <c r="S50" s="6">
        <v>11.620197203204199</v>
      </c>
      <c r="T50" s="6">
        <v>15.029682362998701</v>
      </c>
      <c r="U50" s="16">
        <f t="shared" si="3"/>
        <v>770.94291329253826</v>
      </c>
      <c r="V50" s="16">
        <f t="shared" si="4"/>
        <v>-1.317111026510791</v>
      </c>
      <c r="W50" s="16">
        <f t="shared" si="5"/>
        <v>7.861663525158689</v>
      </c>
      <c r="X50" s="16">
        <f t="shared" si="6"/>
        <v>43.172224184771842</v>
      </c>
      <c r="Y50" s="16">
        <f t="shared" si="7"/>
        <v>4.5988946725392967</v>
      </c>
      <c r="Z50" s="16">
        <f t="shared" si="8"/>
        <v>10.43497440812202</v>
      </c>
      <c r="AA50" s="16">
        <f t="shared" si="9"/>
        <v>13.410431465567896</v>
      </c>
      <c r="AB50">
        <f t="shared" si="10"/>
        <v>968.34519798246379</v>
      </c>
      <c r="AC50">
        <f t="shared" si="11"/>
        <v>-0.82775795625111381</v>
      </c>
      <c r="AD50">
        <f t="shared" si="12"/>
        <v>11.219400381117699</v>
      </c>
      <c r="AE50">
        <f t="shared" si="13"/>
        <v>54.137982907774628</v>
      </c>
      <c r="AF50">
        <f t="shared" si="14"/>
        <v>6.778268432564075</v>
      </c>
      <c r="AG50">
        <f t="shared" si="15"/>
        <v>14.525246504005249</v>
      </c>
      <c r="AH50">
        <f t="shared" si="16"/>
        <v>18.787102953748377</v>
      </c>
    </row>
    <row r="51" spans="1:34" x14ac:dyDescent="0.3">
      <c r="A51" t="s">
        <v>62</v>
      </c>
      <c r="B51" t="s">
        <v>10</v>
      </c>
      <c r="C51" s="1">
        <v>43968</v>
      </c>
      <c r="D51">
        <v>4</v>
      </c>
      <c r="E51">
        <v>0.95</v>
      </c>
      <c r="F51">
        <v>0.05</v>
      </c>
      <c r="G51">
        <f t="shared" si="2"/>
        <v>5</v>
      </c>
      <c r="H51" s="7">
        <v>50</v>
      </c>
      <c r="I51" s="7" t="s">
        <v>175</v>
      </c>
      <c r="J51" s="7" t="s">
        <v>101</v>
      </c>
      <c r="K51" s="7" t="s">
        <v>102</v>
      </c>
      <c r="L51" s="8">
        <v>75.119028789683</v>
      </c>
      <c r="M51" s="8">
        <v>93.455528924040905</v>
      </c>
      <c r="N51" s="5">
        <v>770.13395233521101</v>
      </c>
      <c r="O51" s="5">
        <v>0.37522292907574301</v>
      </c>
      <c r="P51" s="5">
        <v>9.0385841182043407</v>
      </c>
      <c r="Q51" s="5">
        <v>42.380333522331199</v>
      </c>
      <c r="R51" s="5">
        <v>2.5742320311743101</v>
      </c>
      <c r="S51" s="5">
        <v>13.342377649943201</v>
      </c>
      <c r="T51" s="5">
        <v>3.7076963905741902</v>
      </c>
      <c r="U51" s="16">
        <f t="shared" si="3"/>
        <v>766.40070724177826</v>
      </c>
      <c r="V51" s="16">
        <f t="shared" si="4"/>
        <v>-0.27968173243415689</v>
      </c>
      <c r="W51" s="16">
        <f t="shared" si="5"/>
        <v>7.9247273384688706</v>
      </c>
      <c r="X51" s="16">
        <f t="shared" si="6"/>
        <v>42.242171380883342</v>
      </c>
      <c r="Y51" s="16">
        <f t="shared" si="7"/>
        <v>1.7505119576623465</v>
      </c>
      <c r="Z51" s="16">
        <f t="shared" si="8"/>
        <v>12.157154854861021</v>
      </c>
      <c r="AA51" s="16">
        <f t="shared" si="9"/>
        <v>2.0884454931433849</v>
      </c>
      <c r="AB51">
        <f t="shared" si="10"/>
        <v>962.6674404190137</v>
      </c>
      <c r="AC51">
        <f t="shared" si="11"/>
        <v>0.46902866134467874</v>
      </c>
      <c r="AD51">
        <f t="shared" si="12"/>
        <v>11.298230147755426</v>
      </c>
      <c r="AE51">
        <f t="shared" si="13"/>
        <v>52.975416902913999</v>
      </c>
      <c r="AF51">
        <f t="shared" si="14"/>
        <v>3.2177900389678875</v>
      </c>
      <c r="AG51">
        <f t="shared" si="15"/>
        <v>16.677972062428999</v>
      </c>
      <c r="AH51">
        <f t="shared" si="16"/>
        <v>4.6346204882177382</v>
      </c>
    </row>
    <row r="52" spans="1:34" x14ac:dyDescent="0.3">
      <c r="A52" t="s">
        <v>63</v>
      </c>
      <c r="B52" t="s">
        <v>12</v>
      </c>
      <c r="C52" s="1">
        <v>43968</v>
      </c>
      <c r="D52">
        <v>4</v>
      </c>
      <c r="E52">
        <v>0.95</v>
      </c>
      <c r="F52">
        <v>0.05</v>
      </c>
      <c r="G52">
        <f t="shared" si="2"/>
        <v>5</v>
      </c>
      <c r="H52" s="7">
        <v>51</v>
      </c>
      <c r="I52" s="7" t="s">
        <v>177</v>
      </c>
      <c r="J52" s="7" t="s">
        <v>101</v>
      </c>
      <c r="K52" s="7" t="s">
        <v>102</v>
      </c>
      <c r="L52" s="8">
        <v>71.1325998332685</v>
      </c>
      <c r="M52" s="8">
        <v>93.676626365639905</v>
      </c>
      <c r="N52" s="5">
        <v>837.49006964341902</v>
      </c>
      <c r="O52" s="5">
        <v>1.67213805813934E-2</v>
      </c>
      <c r="P52" s="5">
        <v>94.038866841278306</v>
      </c>
      <c r="Q52" s="5">
        <v>42.0436804284072</v>
      </c>
      <c r="R52" s="5">
        <v>2.8329131530314799</v>
      </c>
      <c r="S52" s="5">
        <v>14.0173953738504</v>
      </c>
      <c r="T52" s="5">
        <v>-2.5316121601014001</v>
      </c>
      <c r="U52" s="16">
        <f t="shared" si="3"/>
        <v>833.75682454998628</v>
      </c>
      <c r="V52" s="16">
        <f t="shared" si="4"/>
        <v>-0.63818328092850651</v>
      </c>
      <c r="W52" s="16">
        <f t="shared" si="5"/>
        <v>92.925010061542835</v>
      </c>
      <c r="X52" s="16">
        <f t="shared" si="6"/>
        <v>41.905518286959342</v>
      </c>
      <c r="Y52" s="16">
        <f t="shared" si="7"/>
        <v>2.0091930795195161</v>
      </c>
      <c r="Z52" s="16">
        <f t="shared" si="8"/>
        <v>12.832172578768221</v>
      </c>
      <c r="AA52" s="16">
        <f t="shared" si="9"/>
        <v>-4.1508630575322059</v>
      </c>
      <c r="AB52">
        <f t="shared" si="10"/>
        <v>1046.8625870542737</v>
      </c>
      <c r="AC52">
        <f t="shared" si="11"/>
        <v>2.090172572674175E-2</v>
      </c>
      <c r="AD52">
        <f t="shared" si="12"/>
        <v>117.54858355159789</v>
      </c>
      <c r="AE52">
        <f t="shared" si="13"/>
        <v>52.554600535508996</v>
      </c>
      <c r="AF52">
        <f t="shared" si="14"/>
        <v>3.54114144128935</v>
      </c>
      <c r="AG52">
        <f t="shared" si="15"/>
        <v>17.521744217313</v>
      </c>
      <c r="AH52">
        <f t="shared" si="16"/>
        <v>-3.16451520012675</v>
      </c>
    </row>
    <row r="53" spans="1:34" x14ac:dyDescent="0.3">
      <c r="A53" t="s">
        <v>64</v>
      </c>
      <c r="B53" t="s">
        <v>14</v>
      </c>
      <c r="C53" s="1">
        <v>43968</v>
      </c>
      <c r="D53">
        <v>4</v>
      </c>
      <c r="E53">
        <v>0.95</v>
      </c>
      <c r="F53">
        <v>0.05</v>
      </c>
      <c r="G53">
        <f t="shared" si="2"/>
        <v>5</v>
      </c>
      <c r="H53" s="10">
        <v>52</v>
      </c>
      <c r="I53" s="10" t="s">
        <v>178</v>
      </c>
      <c r="J53" s="10" t="s">
        <v>101</v>
      </c>
      <c r="K53" s="10" t="s">
        <v>102</v>
      </c>
      <c r="L53" s="11">
        <v>76.604763793589697</v>
      </c>
      <c r="M53" s="11">
        <v>93.965832215228005</v>
      </c>
      <c r="N53" s="6">
        <v>773.93538408556401</v>
      </c>
      <c r="O53" s="6">
        <v>-2.6067624688047202</v>
      </c>
      <c r="P53" s="6">
        <v>99.268293760489101</v>
      </c>
      <c r="Q53" s="6">
        <v>41.585815503386797</v>
      </c>
      <c r="R53" s="6">
        <v>5.4384416155177799</v>
      </c>
      <c r="S53" s="6">
        <v>12.3640873023806</v>
      </c>
      <c r="T53" s="6">
        <v>2.3128615272853699</v>
      </c>
      <c r="U53" s="16">
        <f t="shared" si="3"/>
        <v>770.20213899213127</v>
      </c>
      <c r="V53" s="16">
        <f t="shared" si="4"/>
        <v>-3.2616671303146201</v>
      </c>
      <c r="W53" s="16">
        <f t="shared" si="5"/>
        <v>98.15443698075363</v>
      </c>
      <c r="X53" s="16">
        <f t="shared" si="6"/>
        <v>41.44765336193894</v>
      </c>
      <c r="Y53" s="16">
        <f t="shared" si="7"/>
        <v>4.6147215420058165</v>
      </c>
      <c r="Z53" s="16">
        <f t="shared" si="8"/>
        <v>11.178864507298421</v>
      </c>
      <c r="AA53" s="16">
        <f t="shared" si="9"/>
        <v>0.69361062985456456</v>
      </c>
      <c r="AB53">
        <f t="shared" si="10"/>
        <v>967.41923010695496</v>
      </c>
      <c r="AC53">
        <f t="shared" si="11"/>
        <v>-3.2584530860059004</v>
      </c>
      <c r="AD53">
        <f t="shared" si="12"/>
        <v>124.08536720061137</v>
      </c>
      <c r="AE53">
        <f t="shared" si="13"/>
        <v>51.9822693792335</v>
      </c>
      <c r="AF53">
        <f t="shared" si="14"/>
        <v>6.7980520193972254</v>
      </c>
      <c r="AG53">
        <f t="shared" si="15"/>
        <v>15.455109127975749</v>
      </c>
      <c r="AH53">
        <f t="shared" si="16"/>
        <v>2.8910769091067126</v>
      </c>
    </row>
    <row r="54" spans="1:34" x14ac:dyDescent="0.3">
      <c r="A54" t="s">
        <v>65</v>
      </c>
      <c r="B54" t="s">
        <v>16</v>
      </c>
      <c r="C54" s="1">
        <v>43968</v>
      </c>
      <c r="D54">
        <v>4.95</v>
      </c>
      <c r="E54">
        <v>0</v>
      </c>
      <c r="F54">
        <v>0.05</v>
      </c>
      <c r="G54">
        <f t="shared" si="2"/>
        <v>5</v>
      </c>
      <c r="H54" s="7">
        <v>53</v>
      </c>
      <c r="I54" s="7" t="s">
        <v>179</v>
      </c>
      <c r="J54" s="7" t="s">
        <v>101</v>
      </c>
      <c r="K54" s="7" t="s">
        <v>102</v>
      </c>
      <c r="L54" s="8">
        <v>73.098918330110706</v>
      </c>
      <c r="M54" s="8">
        <v>91.161665959791407</v>
      </c>
      <c r="N54" s="5">
        <v>428.77347568099498</v>
      </c>
      <c r="O54" s="5">
        <v>-6.4215002704940503</v>
      </c>
      <c r="P54" s="5">
        <v>979.77014525585605</v>
      </c>
      <c r="Q54" s="5">
        <v>38.594467043934102</v>
      </c>
      <c r="R54" s="5">
        <v>5.7718110125158004</v>
      </c>
      <c r="S54" s="5">
        <v>7.6604386751333902</v>
      </c>
      <c r="T54" s="5">
        <v>5.0463118354690897</v>
      </c>
      <c r="U54" s="16">
        <f t="shared" si="3"/>
        <v>425.04023058756229</v>
      </c>
      <c r="V54" s="16">
        <f t="shared" si="4"/>
        <v>-7.0764049320039497</v>
      </c>
      <c r="W54" s="16">
        <f t="shared" si="5"/>
        <v>978.65628847612061</v>
      </c>
      <c r="X54" s="16">
        <f t="shared" si="6"/>
        <v>38.456304902486245</v>
      </c>
      <c r="Y54" s="16">
        <f t="shared" si="7"/>
        <v>4.948090939003837</v>
      </c>
      <c r="Z54" s="16">
        <f t="shared" si="8"/>
        <v>6.475215880051211</v>
      </c>
      <c r="AA54" s="16">
        <f t="shared" si="9"/>
        <v>3.4270609380382844</v>
      </c>
      <c r="AB54">
        <f t="shared" si="10"/>
        <v>433.10452088989388</v>
      </c>
      <c r="AC54">
        <f t="shared" si="11"/>
        <v>-6.4863639095899499</v>
      </c>
      <c r="AD54">
        <f t="shared" si="12"/>
        <v>989.66681338975354</v>
      </c>
      <c r="AE54">
        <f t="shared" si="13"/>
        <v>38.98431014538798</v>
      </c>
      <c r="AF54">
        <f t="shared" si="14"/>
        <v>5.8301121338543433</v>
      </c>
      <c r="AG54">
        <f t="shared" si="15"/>
        <v>7.7378168435690817</v>
      </c>
      <c r="AH54">
        <f t="shared" si="16"/>
        <v>5.0972846822920097</v>
      </c>
    </row>
    <row r="55" spans="1:34" x14ac:dyDescent="0.3">
      <c r="A55" t="s">
        <v>66</v>
      </c>
      <c r="B55" t="s">
        <v>18</v>
      </c>
      <c r="C55" s="1">
        <v>43968</v>
      </c>
      <c r="D55">
        <v>4.5</v>
      </c>
      <c r="E55">
        <v>0.45</v>
      </c>
      <c r="F55">
        <v>0.05</v>
      </c>
      <c r="G55">
        <f t="shared" si="2"/>
        <v>5</v>
      </c>
      <c r="H55" s="10">
        <v>54</v>
      </c>
      <c r="I55" s="10" t="s">
        <v>180</v>
      </c>
      <c r="J55" s="10" t="s">
        <v>101</v>
      </c>
      <c r="K55" s="10" t="s">
        <v>102</v>
      </c>
      <c r="L55" s="11">
        <v>73.436832186849699</v>
      </c>
      <c r="M55" s="11">
        <v>92.328029562932798</v>
      </c>
      <c r="N55" s="6">
        <v>421.310724021299</v>
      </c>
      <c r="O55" s="6">
        <v>-8.0063353150466998</v>
      </c>
      <c r="P55" s="6">
        <v>1006.68412125877</v>
      </c>
      <c r="Q55" s="6">
        <v>36.001078574618099</v>
      </c>
      <c r="R55" s="6">
        <v>5.3860038164387296</v>
      </c>
      <c r="S55" s="6">
        <v>5.7764643761630596</v>
      </c>
      <c r="T55" s="6">
        <v>18.4212443286279</v>
      </c>
      <c r="U55" s="16">
        <f t="shared" si="3"/>
        <v>417.57747892786631</v>
      </c>
      <c r="V55" s="16">
        <f t="shared" si="4"/>
        <v>-8.6612399765565993</v>
      </c>
      <c r="W55" s="16">
        <f t="shared" si="5"/>
        <v>1005.5702644790346</v>
      </c>
      <c r="X55" s="16">
        <f t="shared" si="6"/>
        <v>35.862916433170241</v>
      </c>
      <c r="Y55" s="16">
        <f t="shared" si="7"/>
        <v>4.5622837429267662</v>
      </c>
      <c r="Z55" s="16">
        <f t="shared" si="8"/>
        <v>4.5912415810808813</v>
      </c>
      <c r="AA55" s="16">
        <f t="shared" si="9"/>
        <v>16.801993431197094</v>
      </c>
      <c r="AB55">
        <f t="shared" si="10"/>
        <v>468.12302669033221</v>
      </c>
      <c r="AC55">
        <f t="shared" si="11"/>
        <v>-8.8959281278296665</v>
      </c>
      <c r="AD55">
        <f t="shared" si="12"/>
        <v>1118.5379125097445</v>
      </c>
      <c r="AE55">
        <f t="shared" si="13"/>
        <v>40.001198416242332</v>
      </c>
      <c r="AF55">
        <f t="shared" si="14"/>
        <v>5.9844486849319214</v>
      </c>
      <c r="AG55">
        <f t="shared" si="15"/>
        <v>6.4182937512922882</v>
      </c>
      <c r="AH55">
        <f t="shared" si="16"/>
        <v>20.468049254030998</v>
      </c>
    </row>
    <row r="56" spans="1:34" x14ac:dyDescent="0.3">
      <c r="A56" t="s">
        <v>67</v>
      </c>
      <c r="B56" t="s">
        <v>8</v>
      </c>
      <c r="C56" s="1">
        <v>43971</v>
      </c>
      <c r="D56">
        <v>2.5</v>
      </c>
      <c r="E56">
        <v>2.4500000000000002</v>
      </c>
      <c r="F56">
        <v>0.05</v>
      </c>
      <c r="G56">
        <f t="shared" si="2"/>
        <v>5</v>
      </c>
      <c r="H56" s="10">
        <v>55</v>
      </c>
      <c r="I56" s="10" t="s">
        <v>182</v>
      </c>
      <c r="J56" s="10" t="s">
        <v>101</v>
      </c>
      <c r="K56" s="10" t="s">
        <v>102</v>
      </c>
      <c r="L56" s="11">
        <v>76.5843114899222</v>
      </c>
      <c r="M56" s="11">
        <v>97.309657061457301</v>
      </c>
      <c r="N56" s="6">
        <v>481.71441896495202</v>
      </c>
      <c r="O56" s="6">
        <v>-1.38026389068916</v>
      </c>
      <c r="P56" s="6">
        <v>5.9674172960138998</v>
      </c>
      <c r="Q56" s="6">
        <v>27.4155388489092</v>
      </c>
      <c r="R56" s="6">
        <v>63.041078161580799</v>
      </c>
      <c r="S56" s="6">
        <v>8.1751848219262495</v>
      </c>
      <c r="T56" s="6">
        <v>5.5054787841787496</v>
      </c>
      <c r="U56" s="16">
        <f t="shared" si="3"/>
        <v>477.98117387151933</v>
      </c>
      <c r="V56" s="16">
        <f t="shared" si="4"/>
        <v>-2.0351685521990599</v>
      </c>
      <c r="W56" s="16">
        <f t="shared" si="5"/>
        <v>4.8535605162784297</v>
      </c>
      <c r="X56" s="16">
        <f t="shared" si="6"/>
        <v>27.27737670746134</v>
      </c>
      <c r="Y56" s="16">
        <f t="shared" si="7"/>
        <v>62.217358088068835</v>
      </c>
      <c r="Z56" s="16">
        <f t="shared" si="8"/>
        <v>6.9899620268440703</v>
      </c>
      <c r="AA56" s="16">
        <f t="shared" si="9"/>
        <v>3.8862278867479443</v>
      </c>
      <c r="AB56">
        <f t="shared" si="10"/>
        <v>963.42883792990392</v>
      </c>
      <c r="AC56">
        <f t="shared" si="11"/>
        <v>-2.76052778137832</v>
      </c>
      <c r="AD56">
        <f t="shared" si="12"/>
        <v>11.934834592027798</v>
      </c>
      <c r="AE56">
        <f t="shared" si="13"/>
        <v>54.831077697818401</v>
      </c>
      <c r="AF56">
        <f t="shared" si="14"/>
        <v>126.08215632316161</v>
      </c>
      <c r="AG56">
        <f t="shared" si="15"/>
        <v>16.350369643852499</v>
      </c>
      <c r="AH56">
        <f t="shared" si="16"/>
        <v>11.010957568357497</v>
      </c>
    </row>
    <row r="57" spans="1:34" x14ac:dyDescent="0.3">
      <c r="A57" t="s">
        <v>68</v>
      </c>
      <c r="B57" t="s">
        <v>10</v>
      </c>
      <c r="C57" s="1">
        <v>43971</v>
      </c>
      <c r="D57">
        <v>2.5</v>
      </c>
      <c r="E57">
        <v>2.4500000000000002</v>
      </c>
      <c r="F57">
        <v>0.05</v>
      </c>
      <c r="G57">
        <f t="shared" si="2"/>
        <v>5</v>
      </c>
      <c r="H57" s="7">
        <v>56</v>
      </c>
      <c r="I57" s="7" t="s">
        <v>183</v>
      </c>
      <c r="J57" s="7" t="s">
        <v>101</v>
      </c>
      <c r="K57" s="7" t="s">
        <v>102</v>
      </c>
      <c r="L57" s="8">
        <v>74.844797889636297</v>
      </c>
      <c r="M57" s="8">
        <v>97.410405042156796</v>
      </c>
      <c r="N57" s="5">
        <v>489.89945160446598</v>
      </c>
      <c r="O57" s="5">
        <v>-0.266655126515153</v>
      </c>
      <c r="P57" s="5">
        <v>5.0089201105527401</v>
      </c>
      <c r="Q57" s="5">
        <v>26.926702367897001</v>
      </c>
      <c r="R57" s="5">
        <v>116.135025868995</v>
      </c>
      <c r="S57" s="5">
        <v>8.7665161973963102</v>
      </c>
      <c r="T57" s="5">
        <v>5.0554146310157702</v>
      </c>
      <c r="U57" s="16">
        <f t="shared" si="3"/>
        <v>486.16620651103329</v>
      </c>
      <c r="V57" s="16">
        <f t="shared" si="4"/>
        <v>-0.9215597880250529</v>
      </c>
      <c r="W57" s="16">
        <f t="shared" si="5"/>
        <v>3.89506333081727</v>
      </c>
      <c r="X57" s="16">
        <f t="shared" si="6"/>
        <v>26.78854022644914</v>
      </c>
      <c r="Y57" s="16">
        <f t="shared" si="7"/>
        <v>115.31130579548304</v>
      </c>
      <c r="Z57" s="16">
        <f t="shared" si="8"/>
        <v>7.581293402314131</v>
      </c>
      <c r="AA57" s="16">
        <f t="shared" si="9"/>
        <v>3.4361637335849649</v>
      </c>
      <c r="AB57">
        <f t="shared" si="10"/>
        <v>979.79890320893196</v>
      </c>
      <c r="AC57">
        <f t="shared" si="11"/>
        <v>-0.5333102530303061</v>
      </c>
      <c r="AD57">
        <f t="shared" si="12"/>
        <v>10.01784022110548</v>
      </c>
      <c r="AE57">
        <f t="shared" si="13"/>
        <v>53.853404735794008</v>
      </c>
      <c r="AF57">
        <f t="shared" si="14"/>
        <v>232.27005173798995</v>
      </c>
      <c r="AG57">
        <f t="shared" si="15"/>
        <v>17.533032394792624</v>
      </c>
      <c r="AH57">
        <f t="shared" si="16"/>
        <v>10.11082926203154</v>
      </c>
    </row>
    <row r="58" spans="1:34" x14ac:dyDescent="0.3">
      <c r="A58" t="s">
        <v>69</v>
      </c>
      <c r="B58" t="s">
        <v>12</v>
      </c>
      <c r="C58" s="1">
        <v>43971</v>
      </c>
      <c r="D58">
        <v>2.5</v>
      </c>
      <c r="E58">
        <v>2.4500000000000002</v>
      </c>
      <c r="F58">
        <v>0.05</v>
      </c>
      <c r="G58">
        <f t="shared" si="2"/>
        <v>5</v>
      </c>
      <c r="H58" s="10">
        <v>57</v>
      </c>
      <c r="I58" s="10" t="s">
        <v>184</v>
      </c>
      <c r="J58" s="10" t="s">
        <v>101</v>
      </c>
      <c r="K58" s="10" t="s">
        <v>102</v>
      </c>
      <c r="L58" s="11">
        <v>76.889522285669102</v>
      </c>
      <c r="M58" s="11">
        <v>97.547771788873206</v>
      </c>
      <c r="N58" s="6">
        <v>557.95396487078995</v>
      </c>
      <c r="O58" s="6">
        <v>-2.4448671361148202</v>
      </c>
      <c r="P58" s="6">
        <v>55.537489787627301</v>
      </c>
      <c r="Q58" s="6">
        <v>26.032726111063301</v>
      </c>
      <c r="R58" s="6">
        <v>79.329713510460394</v>
      </c>
      <c r="S58" s="6">
        <v>8.8652368300653297</v>
      </c>
      <c r="T58" s="6">
        <v>-0.65635651389116301</v>
      </c>
      <c r="U58" s="16">
        <f t="shared" si="3"/>
        <v>554.2207197773572</v>
      </c>
      <c r="V58" s="16">
        <f t="shared" si="4"/>
        <v>-3.0997717976247201</v>
      </c>
      <c r="W58" s="16">
        <f t="shared" si="5"/>
        <v>54.42363300789183</v>
      </c>
      <c r="X58" s="16">
        <f t="shared" si="6"/>
        <v>25.89456396961544</v>
      </c>
      <c r="Y58" s="16">
        <f t="shared" si="7"/>
        <v>78.50599343694843</v>
      </c>
      <c r="Z58" s="16">
        <f t="shared" si="8"/>
        <v>7.6800140349831505</v>
      </c>
      <c r="AA58" s="16">
        <f t="shared" si="9"/>
        <v>-2.2756074113219684</v>
      </c>
      <c r="AB58">
        <f t="shared" si="10"/>
        <v>1115.9079297415799</v>
      </c>
      <c r="AC58">
        <f t="shared" si="11"/>
        <v>-4.8897342722296395</v>
      </c>
      <c r="AD58">
        <f t="shared" si="12"/>
        <v>111.07497957525462</v>
      </c>
      <c r="AE58">
        <f t="shared" si="13"/>
        <v>52.065452222126595</v>
      </c>
      <c r="AF58">
        <f t="shared" si="14"/>
        <v>158.65942702092079</v>
      </c>
      <c r="AG58">
        <f t="shared" si="15"/>
        <v>17.730473660130659</v>
      </c>
      <c r="AH58">
        <f t="shared" si="16"/>
        <v>-1.312713027782326</v>
      </c>
    </row>
    <row r="59" spans="1:34" x14ac:dyDescent="0.3">
      <c r="A59" t="s">
        <v>70</v>
      </c>
      <c r="B59" t="s">
        <v>14</v>
      </c>
      <c r="C59" s="1">
        <v>43971</v>
      </c>
      <c r="D59">
        <v>2.5</v>
      </c>
      <c r="E59">
        <v>2.4500000000000002</v>
      </c>
      <c r="F59">
        <v>0.05</v>
      </c>
      <c r="G59">
        <f t="shared" si="2"/>
        <v>5</v>
      </c>
      <c r="H59" s="7">
        <v>58</v>
      </c>
      <c r="I59" s="7" t="s">
        <v>185</v>
      </c>
      <c r="J59" s="7" t="s">
        <v>101</v>
      </c>
      <c r="K59" s="7" t="s">
        <v>102</v>
      </c>
      <c r="L59" s="8">
        <v>76.2408709261978</v>
      </c>
      <c r="M59" s="8">
        <v>96.9602969987302</v>
      </c>
      <c r="N59" s="5">
        <v>558.14132317236499</v>
      </c>
      <c r="O59" s="5">
        <v>-3.81695648942318</v>
      </c>
      <c r="P59" s="5">
        <v>61.553479078106903</v>
      </c>
      <c r="Q59" s="5">
        <v>26.3685171580854</v>
      </c>
      <c r="R59" s="5">
        <v>64.635509315970296</v>
      </c>
      <c r="S59" s="5">
        <v>6.7727227888816497</v>
      </c>
      <c r="T59" s="5">
        <v>-0.32909542655213397</v>
      </c>
      <c r="U59" s="16">
        <f t="shared" si="3"/>
        <v>554.40807807893225</v>
      </c>
      <c r="V59" s="16">
        <f t="shared" si="4"/>
        <v>-4.4718611509330799</v>
      </c>
      <c r="W59" s="16">
        <f t="shared" si="5"/>
        <v>60.439622298371432</v>
      </c>
      <c r="X59" s="16">
        <f t="shared" si="6"/>
        <v>26.230355016637539</v>
      </c>
      <c r="Y59" s="16">
        <f t="shared" si="7"/>
        <v>63.811789242458332</v>
      </c>
      <c r="Z59" s="16">
        <f t="shared" si="8"/>
        <v>5.5874999937994705</v>
      </c>
      <c r="AA59" s="16">
        <f t="shared" si="9"/>
        <v>-1.9483463239829393</v>
      </c>
      <c r="AB59">
        <f t="shared" si="10"/>
        <v>1116.28264634473</v>
      </c>
      <c r="AC59">
        <f t="shared" si="11"/>
        <v>-7.6339129788463591</v>
      </c>
      <c r="AD59">
        <f t="shared" si="12"/>
        <v>123.10695815621379</v>
      </c>
      <c r="AE59">
        <f t="shared" si="13"/>
        <v>52.737034316170792</v>
      </c>
      <c r="AF59">
        <f t="shared" si="14"/>
        <v>129.27101863194059</v>
      </c>
      <c r="AG59">
        <f t="shared" si="15"/>
        <v>13.545445577763299</v>
      </c>
      <c r="AH59">
        <f t="shared" si="16"/>
        <v>-0.65819085310426795</v>
      </c>
    </row>
    <row r="60" spans="1:34" x14ac:dyDescent="0.3">
      <c r="A60" t="s">
        <v>71</v>
      </c>
      <c r="B60" t="s">
        <v>16</v>
      </c>
      <c r="C60" s="1">
        <v>43971</v>
      </c>
      <c r="D60">
        <v>3</v>
      </c>
      <c r="E60">
        <v>1.95</v>
      </c>
      <c r="F60">
        <v>0.05</v>
      </c>
      <c r="G60">
        <f t="shared" si="2"/>
        <v>5</v>
      </c>
      <c r="H60" s="10">
        <v>59</v>
      </c>
      <c r="I60" s="10" t="s">
        <v>186</v>
      </c>
      <c r="J60" s="10" t="s">
        <v>101</v>
      </c>
      <c r="K60" s="10" t="s">
        <v>102</v>
      </c>
      <c r="L60" s="11">
        <v>74.666086307471105</v>
      </c>
      <c r="M60" s="11">
        <v>95.734735965719395</v>
      </c>
      <c r="N60" s="6">
        <v>369.97902102941799</v>
      </c>
      <c r="O60" s="6">
        <v>-5.2037568976045598</v>
      </c>
      <c r="P60" s="6">
        <v>737.49100410821097</v>
      </c>
      <c r="Q60" s="6">
        <v>25.0600673510131</v>
      </c>
      <c r="R60" s="6">
        <v>64.970984588071602</v>
      </c>
      <c r="S60" s="6">
        <v>6.3813448339135199</v>
      </c>
      <c r="T60" s="6">
        <v>-1.4550761433330901</v>
      </c>
      <c r="U60" s="16">
        <f t="shared" si="3"/>
        <v>366.24577593598531</v>
      </c>
      <c r="V60" s="16">
        <f t="shared" si="4"/>
        <v>-5.8586615591144593</v>
      </c>
      <c r="W60" s="16">
        <f t="shared" si="5"/>
        <v>736.37714732847553</v>
      </c>
      <c r="X60" s="16">
        <f t="shared" si="6"/>
        <v>24.921905209565239</v>
      </c>
      <c r="Y60" s="16">
        <f t="shared" si="7"/>
        <v>64.147264514559637</v>
      </c>
      <c r="Z60" s="16">
        <f t="shared" si="8"/>
        <v>5.1961220388313407</v>
      </c>
      <c r="AA60" s="16">
        <f t="shared" si="9"/>
        <v>-3.0743270407638956</v>
      </c>
      <c r="AB60">
        <f t="shared" si="10"/>
        <v>616.63170171569675</v>
      </c>
      <c r="AC60">
        <f t="shared" si="11"/>
        <v>-8.6729281626742658</v>
      </c>
      <c r="AD60">
        <f t="shared" si="12"/>
        <v>1229.151673513685</v>
      </c>
      <c r="AE60">
        <f t="shared" si="13"/>
        <v>41.766778918355165</v>
      </c>
      <c r="AF60">
        <f t="shared" si="14"/>
        <v>108.28497431345268</v>
      </c>
      <c r="AG60">
        <f t="shared" si="15"/>
        <v>10.635574723189199</v>
      </c>
      <c r="AH60">
        <f t="shared" si="16"/>
        <v>-2.4251269055551501</v>
      </c>
    </row>
    <row r="61" spans="1:34" x14ac:dyDescent="0.3">
      <c r="A61" t="s">
        <v>72</v>
      </c>
      <c r="B61" t="s">
        <v>18</v>
      </c>
      <c r="C61" s="1">
        <v>43971</v>
      </c>
      <c r="D61">
        <v>3</v>
      </c>
      <c r="E61">
        <v>1.95</v>
      </c>
      <c r="F61">
        <v>0.05</v>
      </c>
      <c r="G61">
        <f t="shared" si="2"/>
        <v>5</v>
      </c>
      <c r="H61" s="7">
        <v>60</v>
      </c>
      <c r="I61" s="7" t="s">
        <v>187</v>
      </c>
      <c r="J61" s="7" t="s">
        <v>101</v>
      </c>
      <c r="K61" s="7" t="s">
        <v>102</v>
      </c>
      <c r="L61" s="8">
        <v>74.866179893785301</v>
      </c>
      <c r="M61" s="8">
        <v>95.110008886565694</v>
      </c>
      <c r="N61" s="5">
        <v>390.44542062534799</v>
      </c>
      <c r="O61" s="5">
        <v>-5.5847046775974603</v>
      </c>
      <c r="P61" s="5">
        <v>862.77575324683903</v>
      </c>
      <c r="Q61" s="5">
        <v>24.147190869623302</v>
      </c>
      <c r="R61" s="5">
        <v>77.5549023473517</v>
      </c>
      <c r="S61" s="5">
        <v>4.5816779401733498</v>
      </c>
      <c r="T61" s="5">
        <v>-1.1906535459446801</v>
      </c>
      <c r="U61" s="16">
        <f t="shared" si="3"/>
        <v>386.71217553191531</v>
      </c>
      <c r="V61" s="16">
        <f t="shared" si="4"/>
        <v>-6.2396093391073606</v>
      </c>
      <c r="W61" s="16">
        <f t="shared" si="5"/>
        <v>861.66189646710359</v>
      </c>
      <c r="X61" s="16">
        <f t="shared" si="6"/>
        <v>24.009028728175441</v>
      </c>
      <c r="Y61" s="16">
        <f t="shared" si="7"/>
        <v>76.731182273839735</v>
      </c>
      <c r="Z61" s="16">
        <f t="shared" si="8"/>
        <v>3.3964551450911711</v>
      </c>
      <c r="AA61" s="16">
        <f t="shared" si="9"/>
        <v>-2.8099044433754852</v>
      </c>
      <c r="AB61">
        <f t="shared" si="10"/>
        <v>650.74236770891332</v>
      </c>
      <c r="AC61">
        <f t="shared" si="11"/>
        <v>-9.3078411293291001</v>
      </c>
      <c r="AD61">
        <f t="shared" si="12"/>
        <v>1437.9595887447317</v>
      </c>
      <c r="AE61">
        <f t="shared" si="13"/>
        <v>40.245318116038838</v>
      </c>
      <c r="AF61">
        <f t="shared" si="14"/>
        <v>129.2581705789195</v>
      </c>
      <c r="AG61">
        <f t="shared" si="15"/>
        <v>7.6361299002889158</v>
      </c>
      <c r="AH61">
        <f t="shared" si="16"/>
        <v>-1.984422576574467</v>
      </c>
    </row>
    <row r="62" spans="1:34" x14ac:dyDescent="0.3">
      <c r="A62" t="s">
        <v>73</v>
      </c>
      <c r="B62" t="s">
        <v>8</v>
      </c>
      <c r="C62" s="1">
        <v>43973</v>
      </c>
      <c r="D62">
        <v>4.95</v>
      </c>
      <c r="E62">
        <v>0</v>
      </c>
      <c r="F62">
        <v>0.05</v>
      </c>
      <c r="G62">
        <f t="shared" si="2"/>
        <v>5</v>
      </c>
      <c r="H62" s="7">
        <v>61</v>
      </c>
      <c r="I62" s="7" t="s">
        <v>189</v>
      </c>
      <c r="J62" s="7" t="s">
        <v>101</v>
      </c>
      <c r="K62" s="7" t="s">
        <v>102</v>
      </c>
      <c r="L62" s="8">
        <v>71.877573688886201</v>
      </c>
      <c r="M62" s="8">
        <v>92.688111224269093</v>
      </c>
      <c r="N62" s="5">
        <v>923.53195388845904</v>
      </c>
      <c r="O62" s="5">
        <v>-0.12917917998161299</v>
      </c>
      <c r="P62" s="5">
        <v>9.9664198945762106</v>
      </c>
      <c r="Q62" s="5">
        <v>52.539229195452201</v>
      </c>
      <c r="R62" s="5">
        <v>78.485339864756</v>
      </c>
      <c r="S62" s="5">
        <v>14.842200842524001</v>
      </c>
      <c r="T62" s="5">
        <v>4.3675766371861</v>
      </c>
      <c r="U62" s="16">
        <f t="shared" si="3"/>
        <v>919.7987087950263</v>
      </c>
      <c r="V62" s="16">
        <f t="shared" si="4"/>
        <v>-0.78408384149151289</v>
      </c>
      <c r="W62" s="16">
        <f t="shared" si="5"/>
        <v>8.8525631148407413</v>
      </c>
      <c r="X62" s="16">
        <f t="shared" si="6"/>
        <v>52.401067054004344</v>
      </c>
      <c r="Y62" s="16">
        <f t="shared" si="7"/>
        <v>77.661619791244036</v>
      </c>
      <c r="Z62" s="16">
        <f t="shared" si="8"/>
        <v>13.656978047441822</v>
      </c>
      <c r="AA62" s="16">
        <f t="shared" si="9"/>
        <v>2.7483257397552947</v>
      </c>
      <c r="AB62">
        <f t="shared" si="10"/>
        <v>932.86055948329192</v>
      </c>
      <c r="AC62">
        <f t="shared" si="11"/>
        <v>-0.13048402018344746</v>
      </c>
      <c r="AD62">
        <f t="shared" si="12"/>
        <v>10.067090802602232</v>
      </c>
      <c r="AE62">
        <f t="shared" si="13"/>
        <v>53.069928480254738</v>
      </c>
      <c r="AF62">
        <f t="shared" si="14"/>
        <v>79.278121075511109</v>
      </c>
      <c r="AG62">
        <f t="shared" si="15"/>
        <v>14.992122063155556</v>
      </c>
      <c r="AH62">
        <f t="shared" si="16"/>
        <v>4.4116935729152527</v>
      </c>
    </row>
    <row r="63" spans="1:34" x14ac:dyDescent="0.3">
      <c r="A63" t="s">
        <v>74</v>
      </c>
      <c r="B63" t="s">
        <v>10</v>
      </c>
      <c r="C63" s="1">
        <v>43973</v>
      </c>
      <c r="D63">
        <v>4.95</v>
      </c>
      <c r="E63">
        <v>0</v>
      </c>
      <c r="F63">
        <v>0.05</v>
      </c>
      <c r="G63">
        <f t="shared" si="2"/>
        <v>5</v>
      </c>
      <c r="H63" s="10">
        <v>62</v>
      </c>
      <c r="I63" s="10" t="s">
        <v>190</v>
      </c>
      <c r="J63" s="10" t="s">
        <v>101</v>
      </c>
      <c r="K63" s="10" t="s">
        <v>102</v>
      </c>
      <c r="L63" s="11">
        <v>73.130465868595195</v>
      </c>
      <c r="M63" s="11">
        <v>92.0609073434549</v>
      </c>
      <c r="N63" s="6">
        <v>913.70550608817098</v>
      </c>
      <c r="O63" s="6">
        <v>-0.466453160613505</v>
      </c>
      <c r="P63" s="6">
        <v>10.5247268790334</v>
      </c>
      <c r="Q63" s="6">
        <v>51.468767727351597</v>
      </c>
      <c r="R63" s="6">
        <v>84.170550113167494</v>
      </c>
      <c r="S63" s="6">
        <v>22.237754697299799</v>
      </c>
      <c r="T63" s="6">
        <v>8.7338543877360397</v>
      </c>
      <c r="U63" s="16">
        <f t="shared" si="3"/>
        <v>909.97226099473824</v>
      </c>
      <c r="V63" s="16">
        <f t="shared" si="4"/>
        <v>-1.1213578221234048</v>
      </c>
      <c r="W63" s="16">
        <f t="shared" si="5"/>
        <v>9.4108700992979308</v>
      </c>
      <c r="X63" s="16">
        <f t="shared" si="6"/>
        <v>51.33060558590374</v>
      </c>
      <c r="Y63" s="16">
        <f t="shared" si="7"/>
        <v>83.346830039655529</v>
      </c>
      <c r="Z63" s="16">
        <f t="shared" si="8"/>
        <v>21.05253190221762</v>
      </c>
      <c r="AA63" s="16">
        <f t="shared" si="9"/>
        <v>7.1146034903052344</v>
      </c>
      <c r="AB63">
        <f t="shared" si="10"/>
        <v>922.93485463451623</v>
      </c>
      <c r="AC63">
        <f t="shared" si="11"/>
        <v>-0.47116480870051003</v>
      </c>
      <c r="AD63">
        <f t="shared" si="12"/>
        <v>10.631037251548889</v>
      </c>
      <c r="AE63">
        <f t="shared" si="13"/>
        <v>51.988654270052116</v>
      </c>
      <c r="AF63">
        <f t="shared" si="14"/>
        <v>85.020757690068166</v>
      </c>
      <c r="AG63">
        <f t="shared" si="15"/>
        <v>22.462378482121007</v>
      </c>
      <c r="AH63">
        <f t="shared" si="16"/>
        <v>8.8220751391273122</v>
      </c>
    </row>
    <row r="64" spans="1:34" x14ac:dyDescent="0.3">
      <c r="A64" t="s">
        <v>75</v>
      </c>
      <c r="B64" t="s">
        <v>12</v>
      </c>
      <c r="C64" s="1">
        <v>43973</v>
      </c>
      <c r="D64">
        <v>4.95</v>
      </c>
      <c r="E64">
        <v>0</v>
      </c>
      <c r="F64">
        <v>0.05</v>
      </c>
      <c r="G64">
        <f t="shared" si="2"/>
        <v>5</v>
      </c>
      <c r="H64" s="7">
        <v>63</v>
      </c>
      <c r="I64" s="7" t="s">
        <v>191</v>
      </c>
      <c r="J64" s="7" t="s">
        <v>101</v>
      </c>
      <c r="K64" s="7" t="s">
        <v>102</v>
      </c>
      <c r="L64" s="8">
        <v>73.420725954850397</v>
      </c>
      <c r="M64" s="8">
        <v>91.974811759513301</v>
      </c>
      <c r="N64" s="5">
        <v>999.04766418823601</v>
      </c>
      <c r="O64" s="5">
        <v>-1.42615153213447</v>
      </c>
      <c r="P64" s="5">
        <v>108.331320068501</v>
      </c>
      <c r="Q64" s="5">
        <v>50.880216975937799</v>
      </c>
      <c r="R64" s="5">
        <v>45.2794214986857</v>
      </c>
      <c r="S64" s="5">
        <v>15.4601508236206</v>
      </c>
      <c r="T64" s="5">
        <v>2.1924208280319801</v>
      </c>
      <c r="U64" s="16">
        <f t="shared" si="3"/>
        <v>995.31441909480327</v>
      </c>
      <c r="V64" s="16">
        <f t="shared" si="4"/>
        <v>-2.0810561936443701</v>
      </c>
      <c r="W64" s="16">
        <f t="shared" si="5"/>
        <v>107.21746328876553</v>
      </c>
      <c r="X64" s="16">
        <f t="shared" si="6"/>
        <v>50.742054834489942</v>
      </c>
      <c r="Y64" s="16">
        <f t="shared" si="7"/>
        <v>44.455701425173736</v>
      </c>
      <c r="Z64" s="16">
        <f t="shared" si="8"/>
        <v>14.274928028538421</v>
      </c>
      <c r="AA64" s="16">
        <f t="shared" si="9"/>
        <v>0.57316993060117483</v>
      </c>
      <c r="AB64">
        <f t="shared" si="10"/>
        <v>1009.1390547355918</v>
      </c>
      <c r="AC64">
        <f t="shared" si="11"/>
        <v>-1.4405571031661313</v>
      </c>
      <c r="AD64">
        <f t="shared" si="12"/>
        <v>109.42557582676869</v>
      </c>
      <c r="AE64">
        <f t="shared" si="13"/>
        <v>51.394158561553326</v>
      </c>
      <c r="AF64">
        <f t="shared" si="14"/>
        <v>45.736789392611819</v>
      </c>
      <c r="AG64">
        <f t="shared" si="15"/>
        <v>15.61631396325313</v>
      </c>
      <c r="AH64">
        <f t="shared" si="16"/>
        <v>2.2145664929615965</v>
      </c>
    </row>
    <row r="65" spans="1:34" x14ac:dyDescent="0.3">
      <c r="A65" t="s">
        <v>76</v>
      </c>
      <c r="B65" t="s">
        <v>14</v>
      </c>
      <c r="C65" s="1">
        <v>43973</v>
      </c>
      <c r="D65">
        <v>4.95</v>
      </c>
      <c r="E65">
        <v>0</v>
      </c>
      <c r="F65">
        <v>0.05</v>
      </c>
      <c r="G65">
        <f t="shared" si="2"/>
        <v>5</v>
      </c>
      <c r="H65" s="7">
        <v>64</v>
      </c>
      <c r="I65" s="7" t="s">
        <v>193</v>
      </c>
      <c r="J65" s="7" t="s">
        <v>101</v>
      </c>
      <c r="K65" s="7" t="s">
        <v>102</v>
      </c>
      <c r="L65" s="8">
        <v>72.655564604090401</v>
      </c>
      <c r="M65" s="8">
        <v>92.534460738670504</v>
      </c>
      <c r="N65" s="5">
        <v>1017.23107512467</v>
      </c>
      <c r="O65" s="5">
        <v>-1.9850207107767299</v>
      </c>
      <c r="P65" s="5">
        <v>118.384596534056</v>
      </c>
      <c r="Q65" s="5">
        <v>52.3144249389156</v>
      </c>
      <c r="R65" s="5">
        <v>84.145350609784799</v>
      </c>
      <c r="S65" s="5">
        <v>14.378163578024401</v>
      </c>
      <c r="T65" s="5">
        <v>11.693845974129401</v>
      </c>
      <c r="U65" s="16">
        <f t="shared" si="3"/>
        <v>1013.4978300312373</v>
      </c>
      <c r="V65" s="16">
        <f t="shared" si="4"/>
        <v>-2.6399253722866298</v>
      </c>
      <c r="W65" s="16">
        <f t="shared" si="5"/>
        <v>117.27073975432053</v>
      </c>
      <c r="X65" s="16">
        <f t="shared" si="6"/>
        <v>52.176262797467743</v>
      </c>
      <c r="Y65" s="16">
        <f t="shared" si="7"/>
        <v>83.321630536272835</v>
      </c>
      <c r="Z65" s="16">
        <f t="shared" si="8"/>
        <v>13.192940782942221</v>
      </c>
      <c r="AA65" s="16">
        <f t="shared" si="9"/>
        <v>10.074595076698596</v>
      </c>
      <c r="AB65">
        <f t="shared" si="10"/>
        <v>1027.5061364895657</v>
      </c>
      <c r="AC65">
        <f t="shared" si="11"/>
        <v>-2.0050714250269999</v>
      </c>
      <c r="AD65">
        <f t="shared" si="12"/>
        <v>119.58040053945051</v>
      </c>
      <c r="AE65">
        <f t="shared" si="13"/>
        <v>52.842853473652127</v>
      </c>
      <c r="AF65">
        <f t="shared" si="14"/>
        <v>84.995303646247265</v>
      </c>
      <c r="AG65">
        <f t="shared" si="15"/>
        <v>14.523397553560002</v>
      </c>
      <c r="AH65">
        <f t="shared" si="16"/>
        <v>11.811965630433738</v>
      </c>
    </row>
    <row r="66" spans="1:34" x14ac:dyDescent="0.3">
      <c r="A66" t="s">
        <v>77</v>
      </c>
      <c r="B66" t="s">
        <v>16</v>
      </c>
      <c r="C66" s="1">
        <v>43973</v>
      </c>
      <c r="D66">
        <v>4.95</v>
      </c>
      <c r="E66">
        <v>0</v>
      </c>
      <c r="F66">
        <v>0.05</v>
      </c>
      <c r="G66">
        <f t="shared" si="2"/>
        <v>5</v>
      </c>
      <c r="H66" s="10">
        <v>65</v>
      </c>
      <c r="I66" s="10" t="s">
        <v>194</v>
      </c>
      <c r="J66" s="10" t="s">
        <v>101</v>
      </c>
      <c r="K66" s="10" t="s">
        <v>102</v>
      </c>
      <c r="L66" s="11">
        <v>72.508880132361</v>
      </c>
      <c r="M66" s="11">
        <v>91.167734981481303</v>
      </c>
      <c r="N66" s="6">
        <v>522.84464224317401</v>
      </c>
      <c r="O66" s="6">
        <v>-6.5060009557854599</v>
      </c>
      <c r="P66" s="6">
        <v>969.19248839393902</v>
      </c>
      <c r="Q66" s="6">
        <v>38.387528922707403</v>
      </c>
      <c r="R66" s="6">
        <v>35.294795908345399</v>
      </c>
      <c r="S66" s="6">
        <v>9.4763811729060894</v>
      </c>
      <c r="T66" s="6">
        <v>2.66454897180185</v>
      </c>
      <c r="U66" s="16">
        <f t="shared" si="3"/>
        <v>519.11139714974126</v>
      </c>
      <c r="V66" s="16">
        <f t="shared" si="4"/>
        <v>-7.1609056172953593</v>
      </c>
      <c r="W66" s="16">
        <f t="shared" si="5"/>
        <v>968.07863161420357</v>
      </c>
      <c r="X66" s="16">
        <f t="shared" si="6"/>
        <v>38.249366781259546</v>
      </c>
      <c r="Y66" s="16">
        <f t="shared" si="7"/>
        <v>34.471075834833435</v>
      </c>
      <c r="Z66" s="16">
        <f t="shared" si="8"/>
        <v>8.2911583778239102</v>
      </c>
      <c r="AA66" s="16">
        <f t="shared" si="9"/>
        <v>1.0452980743710447</v>
      </c>
      <c r="AB66">
        <f t="shared" si="10"/>
        <v>528.12590125573138</v>
      </c>
      <c r="AC66">
        <f t="shared" si="11"/>
        <v>-6.5717181371570295</v>
      </c>
      <c r="AD66">
        <f t="shared" si="12"/>
        <v>978.98231150902927</v>
      </c>
      <c r="AE66">
        <f t="shared" si="13"/>
        <v>38.77528174010849</v>
      </c>
      <c r="AF66">
        <f t="shared" si="14"/>
        <v>35.65130899832868</v>
      </c>
      <c r="AG66">
        <f t="shared" si="15"/>
        <v>9.5721021948546348</v>
      </c>
      <c r="AH66">
        <f t="shared" si="16"/>
        <v>2.6914636078806566</v>
      </c>
    </row>
    <row r="67" spans="1:34" x14ac:dyDescent="0.3">
      <c r="A67" t="s">
        <v>78</v>
      </c>
      <c r="B67" t="s">
        <v>18</v>
      </c>
      <c r="C67" s="1">
        <v>43973</v>
      </c>
      <c r="D67">
        <v>4.95</v>
      </c>
      <c r="E67">
        <v>0</v>
      </c>
      <c r="F67">
        <v>0.05</v>
      </c>
      <c r="G67">
        <f t="shared" ref="G67:G73" si="19">D67+E67+F67</f>
        <v>5</v>
      </c>
      <c r="H67" s="7">
        <v>66</v>
      </c>
      <c r="I67" s="7" t="s">
        <v>195</v>
      </c>
      <c r="J67" s="7" t="s">
        <v>101</v>
      </c>
      <c r="K67" s="7" t="s">
        <v>102</v>
      </c>
      <c r="L67" s="8">
        <v>73.884544385103695</v>
      </c>
      <c r="M67" s="8">
        <v>91.174858725215998</v>
      </c>
      <c r="N67" s="5">
        <v>560.33406174512197</v>
      </c>
      <c r="O67" s="5">
        <v>-4.7491236418043101</v>
      </c>
      <c r="P67" s="5">
        <v>1057.2736420607</v>
      </c>
      <c r="Q67" s="5">
        <v>36.908623139124103</v>
      </c>
      <c r="R67" s="5">
        <v>53.462173732736098</v>
      </c>
      <c r="S67" s="5">
        <v>6.9910044622889798</v>
      </c>
      <c r="T67" s="5">
        <v>2.1944180742455499</v>
      </c>
      <c r="U67" s="16">
        <f t="shared" ref="U67:U73" si="20">N67-(AVERAGE(N$74:N$82))</f>
        <v>556.60081665168923</v>
      </c>
      <c r="V67" s="16">
        <f t="shared" ref="V67:V73" si="21">O67-(AVERAGE(O$74:O$82))</f>
        <v>-5.4040283033142096</v>
      </c>
      <c r="W67" s="16">
        <f t="shared" ref="W67:W73" si="22">P67-(AVERAGE(P$74:P$82))</f>
        <v>1056.1597852809646</v>
      </c>
      <c r="X67" s="16">
        <f t="shared" ref="X67:X73" si="23">Q67-(AVERAGE(Q$74:Q$82))</f>
        <v>36.770460997676246</v>
      </c>
      <c r="Y67" s="16">
        <f t="shared" ref="Y67:Y73" si="24">R67-(AVERAGE(R$74:R$82))</f>
        <v>52.638453659224133</v>
      </c>
      <c r="Z67" s="16">
        <f t="shared" ref="Z67:Z73" si="25">S67-(AVERAGE(S$74:S$82))</f>
        <v>5.8057816672068014</v>
      </c>
      <c r="AA67" s="16">
        <f t="shared" ref="AA67:AA72" si="26">T67-(AVERAGE(T$74:T$82))</f>
        <v>0.57516717681474461</v>
      </c>
      <c r="AB67">
        <f t="shared" ref="AB67:AB73" si="27">((($G67*N67)/1000)/$D67)*1000</f>
        <v>565.99400176274946</v>
      </c>
      <c r="AC67">
        <f t="shared" ref="AC67:AC73" si="28">((($G67*O67)/1000)/$D67)*1000</f>
        <v>-4.7970945876811211</v>
      </c>
      <c r="AD67">
        <f t="shared" ref="AD67:AD73" si="29">((($G67*P67)/1000)/$D67)*1000</f>
        <v>1067.9531737986867</v>
      </c>
      <c r="AE67">
        <f t="shared" ref="AE67:AE73" si="30">((($G67*Q67)/1000)/$D67)*1000</f>
        <v>37.28143751426677</v>
      </c>
      <c r="AF67">
        <f t="shared" ref="AF67:AF73" si="31">((($G67*R67)/1000)/$D67)*1000</f>
        <v>54.002195689632416</v>
      </c>
      <c r="AG67">
        <f t="shared" ref="AG67:AG73" si="32">((($G67*S67)/1000)/$D67)*1000</f>
        <v>7.0616206689787679</v>
      </c>
      <c r="AH67">
        <f t="shared" ref="AH67:AH73" si="33">((($G67*T67)/1000)/$D67)*1000</f>
        <v>2.2165839133793432</v>
      </c>
    </row>
    <row r="68" spans="1:34" x14ac:dyDescent="0.3">
      <c r="A68" t="s">
        <v>79</v>
      </c>
      <c r="B68" t="s">
        <v>8</v>
      </c>
      <c r="C68" s="1">
        <v>43980</v>
      </c>
      <c r="D68">
        <v>3</v>
      </c>
      <c r="E68">
        <v>1.95</v>
      </c>
      <c r="F68">
        <v>0.05</v>
      </c>
      <c r="G68">
        <f t="shared" si="19"/>
        <v>5</v>
      </c>
      <c r="H68" s="10">
        <v>67</v>
      </c>
      <c r="I68" s="10" t="s">
        <v>196</v>
      </c>
      <c r="J68" s="10" t="s">
        <v>101</v>
      </c>
      <c r="K68" s="10" t="s">
        <v>102</v>
      </c>
      <c r="L68" s="11">
        <v>72.771585276866205</v>
      </c>
      <c r="M68" s="11">
        <v>96.012875237858296</v>
      </c>
      <c r="N68" s="6">
        <v>629.57808523023505</v>
      </c>
      <c r="O68" s="6">
        <v>1.36652340620813</v>
      </c>
      <c r="P68" s="6">
        <v>6.5832715828481803</v>
      </c>
      <c r="Q68" s="6">
        <v>35.311699287381998</v>
      </c>
      <c r="R68" s="6">
        <v>58.119046198960902</v>
      </c>
      <c r="S68" s="6">
        <v>9.9185671350490701</v>
      </c>
      <c r="T68" s="6">
        <v>2.7716291775633901</v>
      </c>
      <c r="U68" s="16">
        <f t="shared" si="20"/>
        <v>625.8448401368023</v>
      </c>
      <c r="V68" s="16">
        <f t="shared" si="21"/>
        <v>0.71161874469823005</v>
      </c>
      <c r="W68" s="16">
        <f t="shared" si="22"/>
        <v>5.4694148031127101</v>
      </c>
      <c r="X68" s="16">
        <f t="shared" si="23"/>
        <v>35.173537145934141</v>
      </c>
      <c r="Y68" s="16">
        <f t="shared" si="24"/>
        <v>57.295326125448938</v>
      </c>
      <c r="Z68" s="16">
        <f t="shared" si="25"/>
        <v>8.7333443399668909</v>
      </c>
      <c r="AA68" s="16">
        <f t="shared" si="26"/>
        <v>1.1523782801325848</v>
      </c>
      <c r="AB68">
        <f t="shared" si="27"/>
        <v>1049.2968087170584</v>
      </c>
      <c r="AC68">
        <f t="shared" si="28"/>
        <v>2.2775390103468833</v>
      </c>
      <c r="AD68">
        <f t="shared" si="29"/>
        <v>10.972119304746968</v>
      </c>
      <c r="AE68">
        <f t="shared" si="30"/>
        <v>58.852832145636661</v>
      </c>
      <c r="AF68">
        <f t="shared" si="31"/>
        <v>96.865076998268165</v>
      </c>
      <c r="AG68">
        <f t="shared" si="32"/>
        <v>16.530945225081783</v>
      </c>
      <c r="AH68">
        <f t="shared" si="33"/>
        <v>4.61938196260565</v>
      </c>
    </row>
    <row r="69" spans="1:34" x14ac:dyDescent="0.3">
      <c r="A69" t="s">
        <v>80</v>
      </c>
      <c r="B69" t="s">
        <v>10</v>
      </c>
      <c r="C69" s="1">
        <v>43980</v>
      </c>
      <c r="D69">
        <v>3.5</v>
      </c>
      <c r="E69">
        <v>1.45</v>
      </c>
      <c r="F69">
        <v>0.05</v>
      </c>
      <c r="G69">
        <f t="shared" si="19"/>
        <v>5</v>
      </c>
      <c r="H69" s="7">
        <v>68</v>
      </c>
      <c r="I69" s="7" t="s">
        <v>197</v>
      </c>
      <c r="J69" s="7" t="s">
        <v>101</v>
      </c>
      <c r="K69" s="7" t="s">
        <v>102</v>
      </c>
      <c r="L69" s="8">
        <v>75.209744545217305</v>
      </c>
      <c r="M69" s="8">
        <v>95.126139827877395</v>
      </c>
      <c r="N69" s="5">
        <v>616.96197726181401</v>
      </c>
      <c r="O69" s="5">
        <v>-1.02675971709592</v>
      </c>
      <c r="P69" s="5">
        <v>8.9506454201351708</v>
      </c>
      <c r="Q69" s="5">
        <v>37.013499904653699</v>
      </c>
      <c r="R69" s="5">
        <v>47.260894964539098</v>
      </c>
      <c r="S69" s="5">
        <v>25.535242572873202</v>
      </c>
      <c r="T69" s="5">
        <v>10.476592468329001</v>
      </c>
      <c r="U69" s="16">
        <f t="shared" si="20"/>
        <v>613.22873216838127</v>
      </c>
      <c r="V69" s="16">
        <f t="shared" si="21"/>
        <v>-1.6816643786058199</v>
      </c>
      <c r="W69" s="16">
        <f t="shared" si="22"/>
        <v>7.8367886403997007</v>
      </c>
      <c r="X69" s="16">
        <f t="shared" si="23"/>
        <v>36.875337763205842</v>
      </c>
      <c r="Y69" s="16">
        <f t="shared" si="24"/>
        <v>46.437174891027134</v>
      </c>
      <c r="Z69" s="16">
        <f t="shared" si="25"/>
        <v>24.350019777791022</v>
      </c>
      <c r="AA69" s="16">
        <f t="shared" si="26"/>
        <v>8.8573415708981962</v>
      </c>
      <c r="AB69">
        <f t="shared" si="27"/>
        <v>881.37425323116292</v>
      </c>
      <c r="AC69">
        <f t="shared" si="28"/>
        <v>-1.4667995958513143</v>
      </c>
      <c r="AD69">
        <f t="shared" si="29"/>
        <v>12.786636314478816</v>
      </c>
      <c r="AE69">
        <f t="shared" si="30"/>
        <v>52.876428435219573</v>
      </c>
      <c r="AF69">
        <f t="shared" si="31"/>
        <v>67.515564235055848</v>
      </c>
      <c r="AG69">
        <f t="shared" si="32"/>
        <v>36.478917961247426</v>
      </c>
      <c r="AH69">
        <f t="shared" si="33"/>
        <v>14.966560669041428</v>
      </c>
    </row>
    <row r="70" spans="1:34" x14ac:dyDescent="0.3">
      <c r="A70" t="s">
        <v>81</v>
      </c>
      <c r="B70" t="s">
        <v>12</v>
      </c>
      <c r="C70" s="1">
        <v>43980</v>
      </c>
      <c r="D70">
        <v>3.5</v>
      </c>
      <c r="E70">
        <v>1.45</v>
      </c>
      <c r="F70">
        <v>0.05</v>
      </c>
      <c r="G70">
        <f t="shared" si="19"/>
        <v>5</v>
      </c>
      <c r="H70" s="10">
        <v>69</v>
      </c>
      <c r="I70" s="10" t="s">
        <v>198</v>
      </c>
      <c r="J70" s="10" t="s">
        <v>101</v>
      </c>
      <c r="K70" s="10" t="s">
        <v>102</v>
      </c>
      <c r="L70" s="11">
        <v>76.469411328999399</v>
      </c>
      <c r="M70" s="11">
        <v>95.273375659112503</v>
      </c>
      <c r="N70" s="6">
        <v>650.00643865581503</v>
      </c>
      <c r="O70" s="6">
        <v>-0.68816457805131503</v>
      </c>
      <c r="P70" s="6">
        <v>68.820114657142994</v>
      </c>
      <c r="Q70" s="6">
        <v>34.760276302942501</v>
      </c>
      <c r="R70" s="6">
        <v>36.841630764680701</v>
      </c>
      <c r="S70" s="6">
        <v>11.4851083623218</v>
      </c>
      <c r="T70" s="6">
        <v>14.1787054432916</v>
      </c>
      <c r="U70" s="16">
        <f t="shared" si="20"/>
        <v>646.27319356238229</v>
      </c>
      <c r="V70" s="16">
        <f t="shared" si="21"/>
        <v>-1.3430692395612149</v>
      </c>
      <c r="W70" s="16">
        <f t="shared" si="22"/>
        <v>67.706257877407523</v>
      </c>
      <c r="X70" s="16">
        <f t="shared" si="23"/>
        <v>34.622114161494643</v>
      </c>
      <c r="Y70" s="16">
        <f t="shared" si="24"/>
        <v>36.017910691168737</v>
      </c>
      <c r="Z70" s="16">
        <f t="shared" si="25"/>
        <v>10.29988556723962</v>
      </c>
      <c r="AA70" s="16">
        <f t="shared" si="26"/>
        <v>12.559454545860795</v>
      </c>
      <c r="AB70">
        <f t="shared" si="27"/>
        <v>928.58062665116438</v>
      </c>
      <c r="AC70">
        <f t="shared" si="28"/>
        <v>-0.98309225435902159</v>
      </c>
      <c r="AD70">
        <f t="shared" si="29"/>
        <v>98.314449510204284</v>
      </c>
      <c r="AE70">
        <f t="shared" si="30"/>
        <v>49.657537575632141</v>
      </c>
      <c r="AF70">
        <f t="shared" si="31"/>
        <v>52.630901092400997</v>
      </c>
      <c r="AG70">
        <f t="shared" si="32"/>
        <v>16.407297660459712</v>
      </c>
      <c r="AH70">
        <f t="shared" si="33"/>
        <v>20.255293490416573</v>
      </c>
    </row>
    <row r="71" spans="1:34" s="2" customFormat="1" x14ac:dyDescent="0.3">
      <c r="A71" s="2" t="s">
        <v>82</v>
      </c>
      <c r="B71" s="2" t="s">
        <v>14</v>
      </c>
      <c r="C71" s="17">
        <v>43980</v>
      </c>
      <c r="D71" s="2">
        <v>2.5</v>
      </c>
      <c r="E71" s="2">
        <v>2.4500000000000002</v>
      </c>
      <c r="F71" s="2">
        <v>0.05</v>
      </c>
      <c r="G71" s="2">
        <f t="shared" si="19"/>
        <v>5</v>
      </c>
      <c r="H71" s="22">
        <v>70</v>
      </c>
      <c r="I71" s="22" t="s">
        <v>199</v>
      </c>
      <c r="J71" s="22" t="s">
        <v>101</v>
      </c>
      <c r="K71" s="22" t="s">
        <v>102</v>
      </c>
      <c r="L71" s="23">
        <v>158.636103399169</v>
      </c>
      <c r="M71" s="23">
        <v>97.232361543696399</v>
      </c>
      <c r="N71" s="24">
        <v>231.94389949445201</v>
      </c>
      <c r="O71" s="24">
        <v>-0.92645649045599898</v>
      </c>
      <c r="P71" s="24">
        <v>26.0801597090394</v>
      </c>
      <c r="Q71" s="24">
        <v>12.0499500462839</v>
      </c>
      <c r="R71" s="24">
        <v>11.3136193865619</v>
      </c>
      <c r="S71" s="24">
        <v>4.2232616960851797</v>
      </c>
      <c r="T71" s="24">
        <v>-2.6451772359278598</v>
      </c>
      <c r="U71" s="21">
        <f t="shared" si="20"/>
        <v>228.2106544010193</v>
      </c>
      <c r="V71" s="21">
        <f t="shared" si="21"/>
        <v>-1.5813611519658988</v>
      </c>
      <c r="W71" s="21">
        <f t="shared" si="22"/>
        <v>24.966302929303929</v>
      </c>
      <c r="X71" s="21">
        <f t="shared" si="23"/>
        <v>11.911787904836039</v>
      </c>
      <c r="Y71" s="21">
        <f t="shared" si="24"/>
        <v>10.489899313049936</v>
      </c>
      <c r="Z71" s="21">
        <f t="shared" si="25"/>
        <v>3.0380389010030009</v>
      </c>
      <c r="AA71" s="21">
        <f t="shared" si="26"/>
        <v>-4.2644281333586651</v>
      </c>
      <c r="AB71" s="2">
        <f>((($G71*N71)/1000)/$D71)*1000*2</f>
        <v>927.77559797780816</v>
      </c>
      <c r="AC71" s="2">
        <f t="shared" ref="AC71:AH71" si="34">((($G71*O71)/1000)/$D71)*1000*2</f>
        <v>-3.7058259618239959</v>
      </c>
      <c r="AD71" s="2">
        <f t="shared" si="34"/>
        <v>104.32063883615761</v>
      </c>
      <c r="AE71" s="2">
        <f t="shared" si="34"/>
        <v>48.199800185135601</v>
      </c>
      <c r="AF71" s="2">
        <f t="shared" si="34"/>
        <v>45.2544775462476</v>
      </c>
      <c r="AG71" s="2">
        <f t="shared" si="34"/>
        <v>16.893046784340719</v>
      </c>
      <c r="AH71" s="2">
        <f t="shared" si="34"/>
        <v>-10.580708943711439</v>
      </c>
    </row>
    <row r="72" spans="1:34" x14ac:dyDescent="0.3">
      <c r="A72" t="s">
        <v>83</v>
      </c>
      <c r="B72" t="s">
        <v>16</v>
      </c>
      <c r="C72" s="1">
        <v>43980</v>
      </c>
      <c r="D72">
        <v>4.95</v>
      </c>
      <c r="E72">
        <v>0</v>
      </c>
      <c r="F72">
        <v>0.05</v>
      </c>
      <c r="G72">
        <f t="shared" si="19"/>
        <v>5</v>
      </c>
      <c r="H72" s="7">
        <v>71</v>
      </c>
      <c r="I72" s="7" t="s">
        <v>201</v>
      </c>
      <c r="J72" s="7" t="s">
        <v>101</v>
      </c>
      <c r="K72" s="7" t="s">
        <v>102</v>
      </c>
      <c r="L72" s="8">
        <v>72.819104296160901</v>
      </c>
      <c r="M72" s="8">
        <v>90.614595948275706</v>
      </c>
      <c r="N72" s="5">
        <v>511.969997177236</v>
      </c>
      <c r="O72" s="5">
        <v>-5.1336993604495396</v>
      </c>
      <c r="P72" s="5">
        <v>892.54821941152102</v>
      </c>
      <c r="Q72" s="5">
        <v>35.835866200121998</v>
      </c>
      <c r="R72" s="5">
        <v>92.444730715389497</v>
      </c>
      <c r="S72" s="5">
        <v>8.7686133171256699</v>
      </c>
      <c r="T72" s="5">
        <v>-3.9415547929414401</v>
      </c>
      <c r="U72" s="16">
        <f t="shared" si="20"/>
        <v>508.23675208380331</v>
      </c>
      <c r="V72" s="16">
        <f t="shared" si="21"/>
        <v>-5.7886040219594399</v>
      </c>
      <c r="W72" s="16">
        <f t="shared" si="22"/>
        <v>891.43436263178558</v>
      </c>
      <c r="X72" s="16">
        <f t="shared" si="23"/>
        <v>35.697704058674141</v>
      </c>
      <c r="Y72" s="16">
        <f t="shared" si="24"/>
        <v>91.621010641877533</v>
      </c>
      <c r="Z72" s="16">
        <f t="shared" si="25"/>
        <v>7.5833905220434907</v>
      </c>
      <c r="AA72" s="16">
        <f t="shared" si="26"/>
        <v>-5.5608056903722449</v>
      </c>
      <c r="AB72">
        <f t="shared" si="27"/>
        <v>517.1414112901374</v>
      </c>
      <c r="AC72">
        <f t="shared" si="28"/>
        <v>-5.1855549095449893</v>
      </c>
      <c r="AD72">
        <f t="shared" si="29"/>
        <v>901.56385799143538</v>
      </c>
      <c r="AE72">
        <f t="shared" si="30"/>
        <v>36.197844646587875</v>
      </c>
      <c r="AF72">
        <f t="shared" si="31"/>
        <v>93.378515874130784</v>
      </c>
      <c r="AG72">
        <f t="shared" si="32"/>
        <v>8.8571851688138086</v>
      </c>
      <c r="AH72">
        <f t="shared" si="33"/>
        <v>-3.9813684777186267</v>
      </c>
    </row>
    <row r="73" spans="1:34" x14ac:dyDescent="0.3">
      <c r="A73" t="s">
        <v>84</v>
      </c>
      <c r="B73" t="s">
        <v>18</v>
      </c>
      <c r="C73" s="1">
        <v>43980</v>
      </c>
      <c r="D73">
        <v>4.95</v>
      </c>
      <c r="E73">
        <v>0</v>
      </c>
      <c r="F73">
        <v>0.05</v>
      </c>
      <c r="G73">
        <f t="shared" si="19"/>
        <v>5</v>
      </c>
      <c r="H73" s="10">
        <v>72</v>
      </c>
      <c r="I73" s="10" t="s">
        <v>202</v>
      </c>
      <c r="J73" s="10" t="s">
        <v>101</v>
      </c>
      <c r="K73" s="10" t="s">
        <v>102</v>
      </c>
      <c r="L73" s="11">
        <v>73.078746359468596</v>
      </c>
      <c r="M73" s="11">
        <v>90.763697331920795</v>
      </c>
      <c r="N73" s="6">
        <v>427.82039371425202</v>
      </c>
      <c r="O73" s="6">
        <v>-5.8205339608157596</v>
      </c>
      <c r="P73" s="6">
        <v>1054.43974601491</v>
      </c>
      <c r="Q73" s="6">
        <v>32.8065739601982</v>
      </c>
      <c r="R73" s="6">
        <v>43.078219083609198</v>
      </c>
      <c r="S73" s="6">
        <v>8.0768974524041006</v>
      </c>
      <c r="T73" s="6">
        <v>9.2192462084692401</v>
      </c>
      <c r="U73" s="16">
        <f t="shared" si="20"/>
        <v>424.08714862081933</v>
      </c>
      <c r="V73" s="16">
        <f t="shared" si="21"/>
        <v>-6.4754386223256599</v>
      </c>
      <c r="W73" s="16">
        <f t="shared" si="22"/>
        <v>1053.3258892351746</v>
      </c>
      <c r="X73" s="16">
        <f t="shared" si="23"/>
        <v>32.668411818750343</v>
      </c>
      <c r="Y73" s="16">
        <f t="shared" si="24"/>
        <v>42.254499010097234</v>
      </c>
      <c r="Z73" s="16">
        <f t="shared" si="25"/>
        <v>6.8916746573219214</v>
      </c>
      <c r="AA73" s="16">
        <f>T73-(AVERAGE(T$74:T$82))</f>
        <v>7.5999953110384348</v>
      </c>
      <c r="AB73">
        <f t="shared" si="27"/>
        <v>432.14181183257773</v>
      </c>
      <c r="AC73">
        <f t="shared" si="28"/>
        <v>-5.8793272331472322</v>
      </c>
      <c r="AD73">
        <f t="shared" si="29"/>
        <v>1065.0906525403132</v>
      </c>
      <c r="AE73">
        <f t="shared" si="30"/>
        <v>33.137953495149695</v>
      </c>
      <c r="AF73">
        <f t="shared" si="31"/>
        <v>43.51335260970626</v>
      </c>
      <c r="AG73">
        <f t="shared" si="32"/>
        <v>8.1584822751556576</v>
      </c>
      <c r="AH73">
        <f t="shared" si="33"/>
        <v>9.3123699075446886</v>
      </c>
    </row>
    <row r="74" spans="1:34" x14ac:dyDescent="0.3">
      <c r="H74" s="10" t="s">
        <v>115</v>
      </c>
      <c r="I74" s="10" t="s">
        <v>116</v>
      </c>
      <c r="J74" s="10" t="s">
        <v>101</v>
      </c>
      <c r="K74" s="10" t="s">
        <v>102</v>
      </c>
      <c r="L74" s="11">
        <v>100.639388724981</v>
      </c>
      <c r="M74" s="11">
        <v>100.619717363672</v>
      </c>
      <c r="N74" s="6">
        <v>4.2746590746003497</v>
      </c>
      <c r="O74" s="6">
        <v>2.3310105258156102</v>
      </c>
      <c r="P74" s="6">
        <v>2.21001398501997</v>
      </c>
      <c r="Q74" s="6">
        <v>1.41890154864982</v>
      </c>
      <c r="R74" s="6">
        <v>2.4607803686357901</v>
      </c>
      <c r="S74" s="6">
        <v>1.7116346823009501</v>
      </c>
      <c r="T74" s="6">
        <v>1.87508885868674</v>
      </c>
      <c r="AB74" t="e">
        <f t="shared" ref="AB74:AB99" si="35">((($G74*U74)/1000)/$D74)*1000</f>
        <v>#DIV/0!</v>
      </c>
      <c r="AC74" t="e">
        <f t="shared" ref="AC74:AC99" si="36">((($G74*V74)/1000)/$D74)*1000</f>
        <v>#DIV/0!</v>
      </c>
      <c r="AD74" t="e">
        <f t="shared" ref="AD74:AD99" si="37">((($G74*W74)/1000)/$D74)*1000</f>
        <v>#DIV/0!</v>
      </c>
      <c r="AE74" t="e">
        <f t="shared" ref="AE74:AE99" si="38">((($G74*X74)/1000)/$D74)*1000</f>
        <v>#DIV/0!</v>
      </c>
      <c r="AF74" t="e">
        <f t="shared" ref="AF74:AF99" si="39">((($G74*Y74)/1000)/$D74)*1000</f>
        <v>#DIV/0!</v>
      </c>
      <c r="AG74" t="e">
        <f t="shared" ref="AG74:AG99" si="40">((($G74*Z74)/1000)/$D74)*1000</f>
        <v>#DIV/0!</v>
      </c>
      <c r="AH74" t="e">
        <f t="shared" ref="AH74:AH99" si="41">((($G74*AA74)/1000)/$D74)*1000</f>
        <v>#DIV/0!</v>
      </c>
    </row>
    <row r="75" spans="1:34" x14ac:dyDescent="0.3">
      <c r="H75" s="10" t="s">
        <v>115</v>
      </c>
      <c r="I75" s="10" t="s">
        <v>128</v>
      </c>
      <c r="J75" s="10" t="s">
        <v>101</v>
      </c>
      <c r="K75" s="10" t="s">
        <v>102</v>
      </c>
      <c r="L75" s="11">
        <v>104.519447795193</v>
      </c>
      <c r="M75" s="11">
        <v>100.35974347397099</v>
      </c>
      <c r="N75" s="6">
        <v>5.1202882333990001</v>
      </c>
      <c r="O75" s="6">
        <v>2.3483518110223298</v>
      </c>
      <c r="P75" s="6">
        <v>1.9944417881818299</v>
      </c>
      <c r="Q75" s="6">
        <v>1.4498750840107499</v>
      </c>
      <c r="R75" s="6">
        <v>2.10794122404599</v>
      </c>
      <c r="S75" s="6">
        <v>2.6394112365945199</v>
      </c>
      <c r="T75" s="6">
        <v>4.2863120009112103</v>
      </c>
      <c r="AB75" t="e">
        <f t="shared" si="35"/>
        <v>#DIV/0!</v>
      </c>
      <c r="AC75" t="e">
        <f t="shared" si="36"/>
        <v>#DIV/0!</v>
      </c>
      <c r="AD75" t="e">
        <f t="shared" si="37"/>
        <v>#DIV/0!</v>
      </c>
      <c r="AE75" t="e">
        <f t="shared" si="38"/>
        <v>#DIV/0!</v>
      </c>
      <c r="AF75" t="e">
        <f t="shared" si="39"/>
        <v>#DIV/0!</v>
      </c>
      <c r="AG75" t="e">
        <f t="shared" si="40"/>
        <v>#DIV/0!</v>
      </c>
      <c r="AH75" t="e">
        <f t="shared" si="41"/>
        <v>#DIV/0!</v>
      </c>
    </row>
    <row r="76" spans="1:34" x14ac:dyDescent="0.3">
      <c r="H76" s="10" t="s">
        <v>115</v>
      </c>
      <c r="I76" s="10" t="s">
        <v>140</v>
      </c>
      <c r="J76" s="10" t="s">
        <v>101</v>
      </c>
      <c r="K76" s="10" t="s">
        <v>102</v>
      </c>
      <c r="L76" s="11">
        <v>102.100390112448</v>
      </c>
      <c r="M76" s="11">
        <v>99.816012662065305</v>
      </c>
      <c r="N76" s="6">
        <v>6.6928165256775403</v>
      </c>
      <c r="O76" s="6">
        <v>2.37029354757644</v>
      </c>
      <c r="P76" s="6">
        <v>3.01540150803593</v>
      </c>
      <c r="Q76" s="6">
        <v>1.6314828830522301</v>
      </c>
      <c r="R76" s="6">
        <v>2.5829899809206198</v>
      </c>
      <c r="S76" s="6">
        <v>3.2688196824824098</v>
      </c>
      <c r="T76" s="6">
        <v>5.7090351056726396</v>
      </c>
      <c r="AB76" t="e">
        <f t="shared" si="35"/>
        <v>#DIV/0!</v>
      </c>
      <c r="AC76" t="e">
        <f t="shared" si="36"/>
        <v>#DIV/0!</v>
      </c>
      <c r="AD76" t="e">
        <f t="shared" si="37"/>
        <v>#DIV/0!</v>
      </c>
      <c r="AE76" t="e">
        <f t="shared" si="38"/>
        <v>#DIV/0!</v>
      </c>
      <c r="AF76" t="e">
        <f t="shared" si="39"/>
        <v>#DIV/0!</v>
      </c>
      <c r="AG76" t="e">
        <f t="shared" si="40"/>
        <v>#DIV/0!</v>
      </c>
      <c r="AH76" t="e">
        <f t="shared" si="41"/>
        <v>#DIV/0!</v>
      </c>
    </row>
    <row r="77" spans="1:34" x14ac:dyDescent="0.3">
      <c r="H77" s="10" t="s">
        <v>115</v>
      </c>
      <c r="I77" s="10" t="s">
        <v>152</v>
      </c>
      <c r="J77" s="10" t="s">
        <v>101</v>
      </c>
      <c r="K77" s="10" t="s">
        <v>102</v>
      </c>
      <c r="L77" s="11">
        <v>101.38384710676701</v>
      </c>
      <c r="M77" s="11">
        <v>99.869113289008396</v>
      </c>
      <c r="N77" s="6">
        <v>5.5465875809111598</v>
      </c>
      <c r="O77" s="6">
        <v>2.06936182037275</v>
      </c>
      <c r="P77" s="6">
        <v>2.7034964782744502</v>
      </c>
      <c r="Q77" s="6">
        <v>1.5747600297095801</v>
      </c>
      <c r="R77" s="6">
        <v>2.4494480117587401</v>
      </c>
      <c r="S77" s="6">
        <v>2.7306019903058898</v>
      </c>
      <c r="T77" s="6">
        <v>6.8385737925188401</v>
      </c>
      <c r="AB77" t="e">
        <f t="shared" si="35"/>
        <v>#DIV/0!</v>
      </c>
      <c r="AC77" t="e">
        <f t="shared" si="36"/>
        <v>#DIV/0!</v>
      </c>
      <c r="AD77" t="e">
        <f t="shared" si="37"/>
        <v>#DIV/0!</v>
      </c>
      <c r="AE77" t="e">
        <f t="shared" si="38"/>
        <v>#DIV/0!</v>
      </c>
      <c r="AF77" t="e">
        <f t="shared" si="39"/>
        <v>#DIV/0!</v>
      </c>
      <c r="AG77" t="e">
        <f t="shared" si="40"/>
        <v>#DIV/0!</v>
      </c>
      <c r="AH77" t="e">
        <f t="shared" si="41"/>
        <v>#DIV/0!</v>
      </c>
    </row>
    <row r="78" spans="1:34" x14ac:dyDescent="0.3">
      <c r="H78" s="10" t="s">
        <v>115</v>
      </c>
      <c r="I78" s="10" t="s">
        <v>164</v>
      </c>
      <c r="J78" s="10" t="s">
        <v>101</v>
      </c>
      <c r="K78" s="10" t="s">
        <v>102</v>
      </c>
      <c r="L78" s="11">
        <v>103.310316084981</v>
      </c>
      <c r="M78" s="11">
        <v>100.110765529658</v>
      </c>
      <c r="N78" s="6">
        <v>1.5215788277933699</v>
      </c>
      <c r="O78" s="6">
        <v>-0.97886660091049804</v>
      </c>
      <c r="P78" s="6">
        <v>-0.68025389462507402</v>
      </c>
      <c r="Q78" s="6">
        <v>-1.2749347164173499</v>
      </c>
      <c r="R78" s="6">
        <v>-0.57982279039127305</v>
      </c>
      <c r="S78" s="6">
        <v>0.120521038854616</v>
      </c>
      <c r="T78" s="6">
        <v>4.7376716198253002</v>
      </c>
      <c r="AB78" t="e">
        <f t="shared" si="35"/>
        <v>#DIV/0!</v>
      </c>
      <c r="AC78" t="e">
        <f t="shared" si="36"/>
        <v>#DIV/0!</v>
      </c>
      <c r="AD78" t="e">
        <f t="shared" si="37"/>
        <v>#DIV/0!</v>
      </c>
      <c r="AE78" t="e">
        <f t="shared" si="38"/>
        <v>#DIV/0!</v>
      </c>
      <c r="AF78" t="e">
        <f t="shared" si="39"/>
        <v>#DIV/0!</v>
      </c>
      <c r="AG78" t="e">
        <f t="shared" si="40"/>
        <v>#DIV/0!</v>
      </c>
      <c r="AH78" t="e">
        <f t="shared" si="41"/>
        <v>#DIV/0!</v>
      </c>
    </row>
    <row r="79" spans="1:34" x14ac:dyDescent="0.3">
      <c r="H79" s="10" t="s">
        <v>115</v>
      </c>
      <c r="I79" s="10" t="s">
        <v>176</v>
      </c>
      <c r="J79" s="10" t="s">
        <v>101</v>
      </c>
      <c r="K79" s="10" t="s">
        <v>102</v>
      </c>
      <c r="L79" s="11">
        <v>101.00843180004701</v>
      </c>
      <c r="M79" s="11">
        <v>100.000085531889</v>
      </c>
      <c r="N79" s="6">
        <v>1.5856483468187601</v>
      </c>
      <c r="O79" s="6">
        <v>0.34883556631792401</v>
      </c>
      <c r="P79" s="6">
        <v>-0.28954268425146101</v>
      </c>
      <c r="Q79" s="6">
        <v>-1.2287730947792299</v>
      </c>
      <c r="R79" s="6">
        <v>-0.80489109056012298</v>
      </c>
      <c r="S79" s="6">
        <v>-0.27088729502706299</v>
      </c>
      <c r="T79" s="6">
        <v>-4.5774656846486801</v>
      </c>
      <c r="AB79" t="e">
        <f t="shared" si="35"/>
        <v>#DIV/0!</v>
      </c>
      <c r="AC79" t="e">
        <f t="shared" si="36"/>
        <v>#DIV/0!</v>
      </c>
      <c r="AD79" t="e">
        <f t="shared" si="37"/>
        <v>#DIV/0!</v>
      </c>
      <c r="AE79" t="e">
        <f t="shared" si="38"/>
        <v>#DIV/0!</v>
      </c>
      <c r="AF79" t="e">
        <f t="shared" si="39"/>
        <v>#DIV/0!</v>
      </c>
      <c r="AG79" t="e">
        <f t="shared" si="40"/>
        <v>#DIV/0!</v>
      </c>
      <c r="AH79" t="e">
        <f t="shared" si="41"/>
        <v>#DIV/0!</v>
      </c>
    </row>
    <row r="80" spans="1:34" x14ac:dyDescent="0.3">
      <c r="H80" s="10" t="s">
        <v>115</v>
      </c>
      <c r="I80" s="10" t="s">
        <v>188</v>
      </c>
      <c r="J80" s="10" t="s">
        <v>101</v>
      </c>
      <c r="K80" s="10" t="s">
        <v>102</v>
      </c>
      <c r="L80" s="11">
        <v>103.789012666202</v>
      </c>
      <c r="M80" s="11">
        <v>100.413843729162</v>
      </c>
      <c r="N80" s="6">
        <v>1.38314060673371</v>
      </c>
      <c r="O80" s="6">
        <v>-1.11788848246131</v>
      </c>
      <c r="P80" s="6">
        <v>-0.26111365064249198</v>
      </c>
      <c r="Q80" s="6">
        <v>-1.2381287695961001</v>
      </c>
      <c r="R80" s="6">
        <v>-0.82067009745417396</v>
      </c>
      <c r="S80" s="6">
        <v>0.60283512289422203</v>
      </c>
      <c r="T80" s="6">
        <v>1.53539569584328</v>
      </c>
      <c r="AB80" t="e">
        <f t="shared" si="35"/>
        <v>#DIV/0!</v>
      </c>
      <c r="AC80" t="e">
        <f t="shared" si="36"/>
        <v>#DIV/0!</v>
      </c>
      <c r="AD80" t="e">
        <f t="shared" si="37"/>
        <v>#DIV/0!</v>
      </c>
      <c r="AE80" t="e">
        <f t="shared" si="38"/>
        <v>#DIV/0!</v>
      </c>
      <c r="AF80" t="e">
        <f t="shared" si="39"/>
        <v>#DIV/0!</v>
      </c>
      <c r="AG80" t="e">
        <f t="shared" si="40"/>
        <v>#DIV/0!</v>
      </c>
      <c r="AH80" t="e">
        <f t="shared" si="41"/>
        <v>#DIV/0!</v>
      </c>
    </row>
    <row r="81" spans="8:34" x14ac:dyDescent="0.3">
      <c r="H81" s="10" t="s">
        <v>115</v>
      </c>
      <c r="I81" s="10" t="s">
        <v>200</v>
      </c>
      <c r="J81" s="10" t="s">
        <v>101</v>
      </c>
      <c r="K81" s="10" t="s">
        <v>102</v>
      </c>
      <c r="L81" s="11">
        <v>101.364723181931</v>
      </c>
      <c r="M81" s="11">
        <v>100.53346277111</v>
      </c>
      <c r="N81" s="6">
        <v>2.9227388268188998</v>
      </c>
      <c r="O81" s="6">
        <v>-0.87820189165946905</v>
      </c>
      <c r="P81" s="6">
        <v>0.46503884908747101</v>
      </c>
      <c r="Q81" s="6">
        <v>-0.67588899127586999</v>
      </c>
      <c r="R81" s="6">
        <v>-7.05053045756944E-2</v>
      </c>
      <c r="S81" s="6">
        <v>0.30421621773604002</v>
      </c>
      <c r="T81" s="6">
        <v>-4.8982954945344304</v>
      </c>
      <c r="AB81" t="e">
        <f t="shared" si="35"/>
        <v>#DIV/0!</v>
      </c>
      <c r="AC81" t="e">
        <f t="shared" si="36"/>
        <v>#DIV/0!</v>
      </c>
      <c r="AD81" t="e">
        <f t="shared" si="37"/>
        <v>#DIV/0!</v>
      </c>
      <c r="AE81" t="e">
        <f t="shared" si="38"/>
        <v>#DIV/0!</v>
      </c>
      <c r="AF81" t="e">
        <f t="shared" si="39"/>
        <v>#DIV/0!</v>
      </c>
      <c r="AG81" t="e">
        <f t="shared" si="40"/>
        <v>#DIV/0!</v>
      </c>
      <c r="AH81" t="e">
        <f t="shared" si="41"/>
        <v>#DIV/0!</v>
      </c>
    </row>
    <row r="82" spans="8:34" x14ac:dyDescent="0.3">
      <c r="H82" s="10" t="s">
        <v>115</v>
      </c>
      <c r="I82" s="10" t="s">
        <v>222</v>
      </c>
      <c r="J82" s="10" t="s">
        <v>101</v>
      </c>
      <c r="K82" s="10" t="s">
        <v>102</v>
      </c>
      <c r="L82" s="11">
        <v>99.244646026781297</v>
      </c>
      <c r="M82" s="11">
        <v>100.22973860041201</v>
      </c>
      <c r="N82" s="6">
        <v>4.5517478181415996</v>
      </c>
      <c r="O82" s="6">
        <v>-0.59875434248467696</v>
      </c>
      <c r="P82" s="6">
        <v>0.86722863853860999</v>
      </c>
      <c r="Q82" s="6">
        <v>-0.413834700323086</v>
      </c>
      <c r="R82" s="6">
        <v>8.8210359227796298E-2</v>
      </c>
      <c r="S82" s="6">
        <v>-0.44014752040197502</v>
      </c>
      <c r="T82" s="6">
        <v>-0.93305781739765303</v>
      </c>
      <c r="AB82" t="e">
        <f t="shared" si="35"/>
        <v>#DIV/0!</v>
      </c>
      <c r="AC82" t="e">
        <f t="shared" si="36"/>
        <v>#DIV/0!</v>
      </c>
      <c r="AD82" t="e">
        <f t="shared" si="37"/>
        <v>#DIV/0!</v>
      </c>
      <c r="AE82" t="e">
        <f t="shared" si="38"/>
        <v>#DIV/0!</v>
      </c>
      <c r="AF82" t="e">
        <f t="shared" si="39"/>
        <v>#DIV/0!</v>
      </c>
      <c r="AG82" t="e">
        <f t="shared" si="40"/>
        <v>#DIV/0!</v>
      </c>
      <c r="AH82" t="e">
        <f t="shared" si="41"/>
        <v>#DIV/0!</v>
      </c>
    </row>
    <row r="83" spans="8:34" x14ac:dyDescent="0.3">
      <c r="H83" s="7" t="s">
        <v>98</v>
      </c>
      <c r="I83" s="7" t="s">
        <v>100</v>
      </c>
      <c r="J83" s="7" t="s">
        <v>101</v>
      </c>
      <c r="K83" s="7" t="s">
        <v>102</v>
      </c>
      <c r="L83" s="8">
        <v>101.506491790018</v>
      </c>
      <c r="M83" s="8">
        <v>100.45734450703701</v>
      </c>
      <c r="N83" s="9"/>
      <c r="O83" s="9"/>
      <c r="P83" s="9"/>
      <c r="Q83" s="9"/>
      <c r="R83" s="9"/>
      <c r="S83" s="9"/>
      <c r="T83" s="9"/>
      <c r="AB83" t="e">
        <f t="shared" si="35"/>
        <v>#DIV/0!</v>
      </c>
      <c r="AC83" t="e">
        <f t="shared" si="36"/>
        <v>#DIV/0!</v>
      </c>
      <c r="AD83" t="e">
        <f t="shared" si="37"/>
        <v>#DIV/0!</v>
      </c>
      <c r="AE83" t="e">
        <f t="shared" si="38"/>
        <v>#DIV/0!</v>
      </c>
      <c r="AF83" t="e">
        <f t="shared" si="39"/>
        <v>#DIV/0!</v>
      </c>
      <c r="AG83" t="e">
        <f t="shared" si="40"/>
        <v>#DIV/0!</v>
      </c>
      <c r="AH83" t="e">
        <f t="shared" si="41"/>
        <v>#DIV/0!</v>
      </c>
    </row>
    <row r="84" spans="8:34" x14ac:dyDescent="0.3">
      <c r="H84" s="10" t="s">
        <v>111</v>
      </c>
      <c r="I84" s="10" t="s">
        <v>112</v>
      </c>
      <c r="J84" s="10" t="s">
        <v>101</v>
      </c>
      <c r="K84" s="10" t="s">
        <v>102</v>
      </c>
      <c r="L84" s="11">
        <v>97.603996671443895</v>
      </c>
      <c r="M84" s="11">
        <v>100.052461641176</v>
      </c>
      <c r="N84" s="12"/>
      <c r="O84" s="12"/>
      <c r="P84" s="12"/>
      <c r="Q84" s="12"/>
      <c r="R84" s="12"/>
      <c r="S84" s="12"/>
      <c r="T84" s="12"/>
      <c r="AB84" t="e">
        <f t="shared" si="35"/>
        <v>#DIV/0!</v>
      </c>
      <c r="AC84" t="e">
        <f t="shared" si="36"/>
        <v>#DIV/0!</v>
      </c>
      <c r="AD84" t="e">
        <f t="shared" si="37"/>
        <v>#DIV/0!</v>
      </c>
      <c r="AE84" t="e">
        <f t="shared" si="38"/>
        <v>#DIV/0!</v>
      </c>
      <c r="AF84" t="e">
        <f t="shared" si="39"/>
        <v>#DIV/0!</v>
      </c>
      <c r="AG84" t="e">
        <f t="shared" si="40"/>
        <v>#DIV/0!</v>
      </c>
      <c r="AH84" t="e">
        <f t="shared" si="41"/>
        <v>#DIV/0!</v>
      </c>
    </row>
    <row r="85" spans="8:34" x14ac:dyDescent="0.3">
      <c r="H85" s="10" t="s">
        <v>103</v>
      </c>
      <c r="I85" s="10" t="s">
        <v>104</v>
      </c>
      <c r="J85" s="10" t="s">
        <v>101</v>
      </c>
      <c r="K85" s="10" t="s">
        <v>102</v>
      </c>
      <c r="L85" s="11">
        <v>97.686775891755502</v>
      </c>
      <c r="M85" s="11">
        <v>100.803058129503</v>
      </c>
      <c r="N85" s="12"/>
      <c r="O85" s="12"/>
      <c r="P85" s="12"/>
      <c r="Q85" s="12"/>
      <c r="R85" s="12"/>
      <c r="S85" s="12"/>
      <c r="T85" s="12"/>
      <c r="AB85" t="e">
        <f t="shared" si="35"/>
        <v>#DIV/0!</v>
      </c>
      <c r="AC85" t="e">
        <f t="shared" si="36"/>
        <v>#DIV/0!</v>
      </c>
      <c r="AD85" t="e">
        <f t="shared" si="37"/>
        <v>#DIV/0!</v>
      </c>
      <c r="AE85" t="e">
        <f t="shared" si="38"/>
        <v>#DIV/0!</v>
      </c>
      <c r="AF85" t="e">
        <f t="shared" si="39"/>
        <v>#DIV/0!</v>
      </c>
      <c r="AG85" t="e">
        <f t="shared" si="40"/>
        <v>#DIV/0!</v>
      </c>
      <c r="AH85" t="e">
        <f t="shared" si="41"/>
        <v>#DIV/0!</v>
      </c>
    </row>
    <row r="86" spans="8:34" x14ac:dyDescent="0.3">
      <c r="H86" s="7" t="s">
        <v>105</v>
      </c>
      <c r="I86" s="7" t="s">
        <v>106</v>
      </c>
      <c r="J86" s="7" t="s">
        <v>101</v>
      </c>
      <c r="K86" s="7" t="s">
        <v>102</v>
      </c>
      <c r="L86" s="8">
        <v>101.961584276919</v>
      </c>
      <c r="M86" s="8">
        <v>101.05693575736601</v>
      </c>
      <c r="N86" s="9"/>
      <c r="O86" s="9"/>
      <c r="P86" s="9"/>
      <c r="Q86" s="9"/>
      <c r="R86" s="9"/>
      <c r="S86" s="9"/>
      <c r="T86" s="9"/>
      <c r="AB86" t="e">
        <f t="shared" si="35"/>
        <v>#DIV/0!</v>
      </c>
      <c r="AC86" t="e">
        <f t="shared" si="36"/>
        <v>#DIV/0!</v>
      </c>
      <c r="AD86" t="e">
        <f t="shared" si="37"/>
        <v>#DIV/0!</v>
      </c>
      <c r="AE86" t="e">
        <f t="shared" si="38"/>
        <v>#DIV/0!</v>
      </c>
      <c r="AF86" t="e">
        <f t="shared" si="39"/>
        <v>#DIV/0!</v>
      </c>
      <c r="AG86" t="e">
        <f t="shared" si="40"/>
        <v>#DIV/0!</v>
      </c>
      <c r="AH86" t="e">
        <f t="shared" si="41"/>
        <v>#DIV/0!</v>
      </c>
    </row>
    <row r="87" spans="8:34" x14ac:dyDescent="0.3">
      <c r="H87" s="10" t="s">
        <v>107</v>
      </c>
      <c r="I87" s="10" t="s">
        <v>108</v>
      </c>
      <c r="J87" s="10" t="s">
        <v>101</v>
      </c>
      <c r="K87" s="10" t="s">
        <v>102</v>
      </c>
      <c r="L87" s="11">
        <v>100.856844538025</v>
      </c>
      <c r="M87" s="11">
        <v>100.48763268654299</v>
      </c>
      <c r="N87" s="12"/>
      <c r="O87" s="12"/>
      <c r="P87" s="12"/>
      <c r="Q87" s="12"/>
      <c r="R87" s="12"/>
      <c r="S87" s="12"/>
      <c r="T87" s="12"/>
      <c r="AB87" t="e">
        <f t="shared" si="35"/>
        <v>#DIV/0!</v>
      </c>
      <c r="AC87" t="e">
        <f t="shared" si="36"/>
        <v>#DIV/0!</v>
      </c>
      <c r="AD87" t="e">
        <f t="shared" si="37"/>
        <v>#DIV/0!</v>
      </c>
      <c r="AE87" t="e">
        <f t="shared" si="38"/>
        <v>#DIV/0!</v>
      </c>
      <c r="AF87" t="e">
        <f t="shared" si="39"/>
        <v>#DIV/0!</v>
      </c>
      <c r="AG87" t="e">
        <f t="shared" si="40"/>
        <v>#DIV/0!</v>
      </c>
      <c r="AH87" t="e">
        <f t="shared" si="41"/>
        <v>#DIV/0!</v>
      </c>
    </row>
    <row r="88" spans="8:34" x14ac:dyDescent="0.3">
      <c r="H88" s="7" t="s">
        <v>109</v>
      </c>
      <c r="I88" s="7" t="s">
        <v>110</v>
      </c>
      <c r="J88" s="7" t="s">
        <v>101</v>
      </c>
      <c r="K88" s="7" t="s">
        <v>102</v>
      </c>
      <c r="L88" s="8">
        <v>101.557405031949</v>
      </c>
      <c r="M88" s="8">
        <v>100.33180851028401</v>
      </c>
      <c r="N88" s="9"/>
      <c r="O88" s="9"/>
      <c r="P88" s="9"/>
      <c r="Q88" s="9"/>
      <c r="R88" s="9"/>
      <c r="S88" s="9"/>
      <c r="T88" s="9"/>
      <c r="AB88" t="e">
        <f t="shared" si="35"/>
        <v>#DIV/0!</v>
      </c>
      <c r="AC88" t="e">
        <f t="shared" si="36"/>
        <v>#DIV/0!</v>
      </c>
      <c r="AD88" t="e">
        <f t="shared" si="37"/>
        <v>#DIV/0!</v>
      </c>
      <c r="AE88" t="e">
        <f t="shared" si="38"/>
        <v>#DIV/0!</v>
      </c>
      <c r="AF88" t="e">
        <f t="shared" si="39"/>
        <v>#DIV/0!</v>
      </c>
      <c r="AG88" t="e">
        <f t="shared" si="40"/>
        <v>#DIV/0!</v>
      </c>
      <c r="AH88" t="e">
        <f t="shared" si="41"/>
        <v>#DIV/0!</v>
      </c>
    </row>
    <row r="89" spans="8:34" x14ac:dyDescent="0.3">
      <c r="H89" s="7" t="s">
        <v>113</v>
      </c>
      <c r="I89" s="7" t="s">
        <v>114</v>
      </c>
      <c r="J89" s="7" t="s">
        <v>101</v>
      </c>
      <c r="K89" s="7" t="s">
        <v>102</v>
      </c>
      <c r="L89" s="8">
        <v>98.620159193687201</v>
      </c>
      <c r="M89" s="8">
        <v>99.478266150854907</v>
      </c>
      <c r="N89" s="5">
        <v>97.046858152985607</v>
      </c>
      <c r="O89" s="5">
        <v>105.645432152827</v>
      </c>
      <c r="P89" s="5">
        <v>106.399852094861</v>
      </c>
      <c r="Q89" s="5">
        <v>103.198356869798</v>
      </c>
      <c r="R89" s="5">
        <v>103.46035709638301</v>
      </c>
      <c r="S89" s="5">
        <v>105.457121945971</v>
      </c>
      <c r="T89" s="5">
        <v>104.361302665973</v>
      </c>
      <c r="AB89" t="e">
        <f t="shared" si="35"/>
        <v>#DIV/0!</v>
      </c>
      <c r="AC89" t="e">
        <f t="shared" si="36"/>
        <v>#DIV/0!</v>
      </c>
      <c r="AD89" t="e">
        <f t="shared" si="37"/>
        <v>#DIV/0!</v>
      </c>
      <c r="AE89" t="e">
        <f t="shared" si="38"/>
        <v>#DIV/0!</v>
      </c>
      <c r="AF89" t="e">
        <f t="shared" si="39"/>
        <v>#DIV/0!</v>
      </c>
      <c r="AG89" t="e">
        <f t="shared" si="40"/>
        <v>#DIV/0!</v>
      </c>
      <c r="AH89" t="e">
        <f t="shared" si="41"/>
        <v>#DIV/0!</v>
      </c>
    </row>
    <row r="90" spans="8:34" x14ac:dyDescent="0.3">
      <c r="H90" s="10" t="s">
        <v>113</v>
      </c>
      <c r="I90" s="10" t="s">
        <v>126</v>
      </c>
      <c r="J90" s="10" t="s">
        <v>101</v>
      </c>
      <c r="K90" s="10" t="s">
        <v>102</v>
      </c>
      <c r="L90" s="11">
        <v>97.176405296811296</v>
      </c>
      <c r="M90" s="11">
        <v>100.162757615164</v>
      </c>
      <c r="N90" s="6">
        <v>99.790966917024207</v>
      </c>
      <c r="O90" s="6">
        <v>108.599574099924</v>
      </c>
      <c r="P90" s="6">
        <v>106.67538561382</v>
      </c>
      <c r="Q90" s="6">
        <v>103.59668784388001</v>
      </c>
      <c r="R90" s="6">
        <v>101.925092213197</v>
      </c>
      <c r="S90" s="6">
        <v>106.312804773026</v>
      </c>
      <c r="T90" s="6">
        <v>98.758175058755498</v>
      </c>
      <c r="AB90" t="e">
        <f t="shared" si="35"/>
        <v>#DIV/0!</v>
      </c>
      <c r="AC90" t="e">
        <f t="shared" si="36"/>
        <v>#DIV/0!</v>
      </c>
      <c r="AD90" t="e">
        <f t="shared" si="37"/>
        <v>#DIV/0!</v>
      </c>
      <c r="AE90" t="e">
        <f t="shared" si="38"/>
        <v>#DIV/0!</v>
      </c>
      <c r="AF90" t="e">
        <f t="shared" si="39"/>
        <v>#DIV/0!</v>
      </c>
      <c r="AG90" t="e">
        <f t="shared" si="40"/>
        <v>#DIV/0!</v>
      </c>
      <c r="AH90" t="e">
        <f t="shared" si="41"/>
        <v>#DIV/0!</v>
      </c>
    </row>
    <row r="91" spans="8:34" x14ac:dyDescent="0.3">
      <c r="H91" s="7" t="s">
        <v>113</v>
      </c>
      <c r="I91" s="7" t="s">
        <v>137</v>
      </c>
      <c r="J91" s="7" t="s">
        <v>101</v>
      </c>
      <c r="K91" s="7" t="s">
        <v>102</v>
      </c>
      <c r="L91" s="8">
        <v>98.989805031938403</v>
      </c>
      <c r="M91" s="8">
        <v>100.184810140276</v>
      </c>
      <c r="N91" s="5">
        <v>97.735047822262104</v>
      </c>
      <c r="O91" s="5">
        <v>104.634284910891</v>
      </c>
      <c r="P91" s="5">
        <v>105.997511343827</v>
      </c>
      <c r="Q91" s="5">
        <v>102.929660464856</v>
      </c>
      <c r="R91" s="5">
        <v>100.16901220493899</v>
      </c>
      <c r="S91" s="5">
        <v>104.958821976783</v>
      </c>
      <c r="T91" s="5">
        <v>94.821370190052505</v>
      </c>
      <c r="AB91" t="e">
        <f t="shared" si="35"/>
        <v>#DIV/0!</v>
      </c>
      <c r="AC91" t="e">
        <f t="shared" si="36"/>
        <v>#DIV/0!</v>
      </c>
      <c r="AD91" t="e">
        <f t="shared" si="37"/>
        <v>#DIV/0!</v>
      </c>
      <c r="AE91" t="e">
        <f t="shared" si="38"/>
        <v>#DIV/0!</v>
      </c>
      <c r="AF91" t="e">
        <f t="shared" si="39"/>
        <v>#DIV/0!</v>
      </c>
      <c r="AG91" t="e">
        <f t="shared" si="40"/>
        <v>#DIV/0!</v>
      </c>
      <c r="AH91" t="e">
        <f t="shared" si="41"/>
        <v>#DIV/0!</v>
      </c>
    </row>
    <row r="92" spans="8:34" x14ac:dyDescent="0.3">
      <c r="H92" s="10" t="s">
        <v>113</v>
      </c>
      <c r="I92" s="10" t="s">
        <v>148</v>
      </c>
      <c r="J92" s="10" t="s">
        <v>101</v>
      </c>
      <c r="K92" s="10" t="s">
        <v>102</v>
      </c>
      <c r="L92" s="11">
        <v>99.070166448208099</v>
      </c>
      <c r="M92" s="11">
        <v>100.09077046005601</v>
      </c>
      <c r="N92" s="6">
        <v>98.9408928013261</v>
      </c>
      <c r="O92" s="6">
        <v>103.99651374554701</v>
      </c>
      <c r="P92" s="6">
        <v>103.550696428438</v>
      </c>
      <c r="Q92" s="6">
        <v>102.898313391285</v>
      </c>
      <c r="R92" s="6">
        <v>98.337076877104707</v>
      </c>
      <c r="S92" s="6">
        <v>104.124300839656</v>
      </c>
      <c r="T92" s="6">
        <v>90.018142936058098</v>
      </c>
      <c r="AB92" t="e">
        <f t="shared" si="35"/>
        <v>#DIV/0!</v>
      </c>
      <c r="AC92" t="e">
        <f t="shared" si="36"/>
        <v>#DIV/0!</v>
      </c>
      <c r="AD92" t="e">
        <f t="shared" si="37"/>
        <v>#DIV/0!</v>
      </c>
      <c r="AE92" t="e">
        <f t="shared" si="38"/>
        <v>#DIV/0!</v>
      </c>
      <c r="AF92" t="e">
        <f t="shared" si="39"/>
        <v>#DIV/0!</v>
      </c>
      <c r="AG92" t="e">
        <f t="shared" si="40"/>
        <v>#DIV/0!</v>
      </c>
      <c r="AH92" t="e">
        <f t="shared" si="41"/>
        <v>#DIV/0!</v>
      </c>
    </row>
    <row r="93" spans="8:34" x14ac:dyDescent="0.3">
      <c r="H93" s="13" t="s">
        <v>113</v>
      </c>
      <c r="I93" s="7" t="s">
        <v>159</v>
      </c>
      <c r="J93" s="7" t="s">
        <v>101</v>
      </c>
      <c r="K93" s="7" t="s">
        <v>102</v>
      </c>
      <c r="L93" s="14">
        <v>99.702407341752505</v>
      </c>
      <c r="M93" s="14">
        <v>100.70058151328401</v>
      </c>
      <c r="N93" s="5">
        <v>96.035596312412594</v>
      </c>
      <c r="O93" s="5">
        <v>104.15729166923001</v>
      </c>
      <c r="P93" s="5">
        <v>102.763764801607</v>
      </c>
      <c r="Q93" s="5">
        <v>102.693568202817</v>
      </c>
      <c r="R93" s="5">
        <v>98.365883479111503</v>
      </c>
      <c r="S93" s="5">
        <v>102.193797799819</v>
      </c>
      <c r="T93" s="15">
        <v>89.600625951328098</v>
      </c>
      <c r="AB93" t="e">
        <f t="shared" si="35"/>
        <v>#DIV/0!</v>
      </c>
      <c r="AC93" t="e">
        <f t="shared" si="36"/>
        <v>#DIV/0!</v>
      </c>
      <c r="AD93" t="e">
        <f t="shared" si="37"/>
        <v>#DIV/0!</v>
      </c>
      <c r="AE93" t="e">
        <f t="shared" si="38"/>
        <v>#DIV/0!</v>
      </c>
      <c r="AF93" t="e">
        <f t="shared" si="39"/>
        <v>#DIV/0!</v>
      </c>
      <c r="AG93" t="e">
        <f t="shared" si="40"/>
        <v>#DIV/0!</v>
      </c>
      <c r="AH93" t="e">
        <f t="shared" si="41"/>
        <v>#DIV/0!</v>
      </c>
    </row>
    <row r="94" spans="8:34" x14ac:dyDescent="0.3">
      <c r="H94" s="10" t="s">
        <v>113</v>
      </c>
      <c r="I94" s="10" t="s">
        <v>170</v>
      </c>
      <c r="J94" s="10" t="s">
        <v>101</v>
      </c>
      <c r="K94" s="10" t="s">
        <v>102</v>
      </c>
      <c r="L94" s="11">
        <v>101.022808257214</v>
      </c>
      <c r="M94" s="11">
        <v>100.236977790399</v>
      </c>
      <c r="N94" s="6">
        <v>97.902303873096301</v>
      </c>
      <c r="O94" s="6">
        <v>106.481488925028</v>
      </c>
      <c r="P94" s="6">
        <v>105.297960588905</v>
      </c>
      <c r="Q94" s="6">
        <v>102.126404229267</v>
      </c>
      <c r="R94" s="6">
        <v>100.897329479349</v>
      </c>
      <c r="S94" s="6">
        <v>105.431298472477</v>
      </c>
      <c r="T94" s="6">
        <v>97.910160685838903</v>
      </c>
      <c r="AB94" t="e">
        <f t="shared" si="35"/>
        <v>#DIV/0!</v>
      </c>
      <c r="AC94" t="e">
        <f t="shared" si="36"/>
        <v>#DIV/0!</v>
      </c>
      <c r="AD94" t="e">
        <f t="shared" si="37"/>
        <v>#DIV/0!</v>
      </c>
      <c r="AE94" t="e">
        <f t="shared" si="38"/>
        <v>#DIV/0!</v>
      </c>
      <c r="AF94" t="e">
        <f t="shared" si="39"/>
        <v>#DIV/0!</v>
      </c>
      <c r="AG94" t="e">
        <f t="shared" si="40"/>
        <v>#DIV/0!</v>
      </c>
      <c r="AH94" t="e">
        <f t="shared" si="41"/>
        <v>#DIV/0!</v>
      </c>
    </row>
    <row r="95" spans="8:34" x14ac:dyDescent="0.3">
      <c r="H95" s="7" t="s">
        <v>113</v>
      </c>
      <c r="I95" s="7" t="s">
        <v>181</v>
      </c>
      <c r="J95" s="7" t="s">
        <v>101</v>
      </c>
      <c r="K95" s="7" t="s">
        <v>102</v>
      </c>
      <c r="L95" s="8">
        <v>99.099254858628498</v>
      </c>
      <c r="M95" s="8">
        <v>100.41344989225099</v>
      </c>
      <c r="N95" s="5">
        <v>97.756003553440095</v>
      </c>
      <c r="O95" s="5">
        <v>105.53973567230599</v>
      </c>
      <c r="P95" s="5">
        <v>104.648677654129</v>
      </c>
      <c r="Q95" s="5">
        <v>102.206425128391</v>
      </c>
      <c r="R95" s="5">
        <v>101.22153230507</v>
      </c>
      <c r="S95" s="5">
        <v>105.617110273855</v>
      </c>
      <c r="T95" s="5">
        <v>99.668448787230304</v>
      </c>
      <c r="AB95" t="e">
        <f t="shared" si="35"/>
        <v>#DIV/0!</v>
      </c>
      <c r="AC95" t="e">
        <f t="shared" si="36"/>
        <v>#DIV/0!</v>
      </c>
      <c r="AD95" t="e">
        <f t="shared" si="37"/>
        <v>#DIV/0!</v>
      </c>
      <c r="AE95" t="e">
        <f t="shared" si="38"/>
        <v>#DIV/0!</v>
      </c>
      <c r="AF95" t="e">
        <f t="shared" si="39"/>
        <v>#DIV/0!</v>
      </c>
      <c r="AG95" t="e">
        <f t="shared" si="40"/>
        <v>#DIV/0!</v>
      </c>
      <c r="AH95" t="e">
        <f t="shared" si="41"/>
        <v>#DIV/0!</v>
      </c>
    </row>
    <row r="96" spans="8:34" x14ac:dyDescent="0.3">
      <c r="H96" s="10" t="s">
        <v>113</v>
      </c>
      <c r="I96" s="10" t="s">
        <v>192</v>
      </c>
      <c r="J96" s="10" t="s">
        <v>101</v>
      </c>
      <c r="K96" s="10" t="s">
        <v>102</v>
      </c>
      <c r="L96" s="11">
        <v>99.555481189974302</v>
      </c>
      <c r="M96" s="11">
        <v>99.338653706680304</v>
      </c>
      <c r="N96" s="6">
        <v>97.5640445279967</v>
      </c>
      <c r="O96" s="6">
        <v>105.257444231601</v>
      </c>
      <c r="P96" s="6">
        <v>104.031024493657</v>
      </c>
      <c r="Q96" s="6">
        <v>102.244080511684</v>
      </c>
      <c r="R96" s="6">
        <v>99.551153232534801</v>
      </c>
      <c r="S96" s="6">
        <v>104.266128727256</v>
      </c>
      <c r="T96" s="6">
        <v>99.407706126689504</v>
      </c>
      <c r="AB96" t="e">
        <f t="shared" si="35"/>
        <v>#DIV/0!</v>
      </c>
      <c r="AC96" t="e">
        <f t="shared" si="36"/>
        <v>#DIV/0!</v>
      </c>
      <c r="AD96" t="e">
        <f t="shared" si="37"/>
        <v>#DIV/0!</v>
      </c>
      <c r="AE96" t="e">
        <f t="shared" si="38"/>
        <v>#DIV/0!</v>
      </c>
      <c r="AF96" t="e">
        <f t="shared" si="39"/>
        <v>#DIV/0!</v>
      </c>
      <c r="AG96" t="e">
        <f t="shared" si="40"/>
        <v>#DIV/0!</v>
      </c>
      <c r="AH96" t="e">
        <f t="shared" si="41"/>
        <v>#DIV/0!</v>
      </c>
    </row>
    <row r="97" spans="8:34" x14ac:dyDescent="0.3">
      <c r="H97" s="13" t="s">
        <v>113</v>
      </c>
      <c r="I97" s="7" t="s">
        <v>203</v>
      </c>
      <c r="J97" s="7" t="s">
        <v>101</v>
      </c>
      <c r="K97" s="7" t="s">
        <v>102</v>
      </c>
      <c r="L97" s="14">
        <v>101.442136135064</v>
      </c>
      <c r="M97" s="14">
        <v>99.336503838855506</v>
      </c>
      <c r="N97" s="5">
        <v>95.408780506735894</v>
      </c>
      <c r="O97" s="5">
        <v>103.096570612468</v>
      </c>
      <c r="P97" s="5">
        <v>103.032603032704</v>
      </c>
      <c r="Q97" s="5">
        <v>101.507772838112</v>
      </c>
      <c r="R97" s="5">
        <v>99.844919492774096</v>
      </c>
      <c r="S97" s="5">
        <v>104.048172346428</v>
      </c>
      <c r="T97" s="15">
        <v>85.730971860903793</v>
      </c>
      <c r="AB97" t="e">
        <f t="shared" si="35"/>
        <v>#DIV/0!</v>
      </c>
      <c r="AC97" t="e">
        <f t="shared" si="36"/>
        <v>#DIV/0!</v>
      </c>
      <c r="AD97" t="e">
        <f t="shared" si="37"/>
        <v>#DIV/0!</v>
      </c>
      <c r="AE97" t="e">
        <f t="shared" si="38"/>
        <v>#DIV/0!</v>
      </c>
      <c r="AF97" t="e">
        <f t="shared" si="39"/>
        <v>#DIV/0!</v>
      </c>
      <c r="AG97" t="e">
        <f t="shared" si="40"/>
        <v>#DIV/0!</v>
      </c>
      <c r="AH97" t="e">
        <f t="shared" si="41"/>
        <v>#DIV/0!</v>
      </c>
    </row>
    <row r="98" spans="8:34" x14ac:dyDescent="0.3">
      <c r="H98" s="10" t="s">
        <v>113</v>
      </c>
      <c r="I98" s="10" t="s">
        <v>214</v>
      </c>
      <c r="J98" s="10" t="s">
        <v>101</v>
      </c>
      <c r="K98" s="10" t="s">
        <v>102</v>
      </c>
      <c r="L98" s="11">
        <v>99.911267205662796</v>
      </c>
      <c r="M98" s="11">
        <v>99.851731936560597</v>
      </c>
      <c r="N98" s="6">
        <v>99.437671464672107</v>
      </c>
      <c r="O98" s="6">
        <v>104.71031511824199</v>
      </c>
      <c r="P98" s="6">
        <v>106.394249639225</v>
      </c>
      <c r="Q98" s="6">
        <v>102.252644485459</v>
      </c>
      <c r="R98" s="6">
        <v>104.142059966826</v>
      </c>
      <c r="S98" s="6">
        <v>104.63215604123801</v>
      </c>
      <c r="T98" s="6">
        <v>94.792176964862307</v>
      </c>
      <c r="AB98" t="e">
        <f t="shared" si="35"/>
        <v>#DIV/0!</v>
      </c>
      <c r="AC98" t="e">
        <f t="shared" si="36"/>
        <v>#DIV/0!</v>
      </c>
      <c r="AD98" t="e">
        <f t="shared" si="37"/>
        <v>#DIV/0!</v>
      </c>
      <c r="AE98" t="e">
        <f t="shared" si="38"/>
        <v>#DIV/0!</v>
      </c>
      <c r="AF98" t="e">
        <f t="shared" si="39"/>
        <v>#DIV/0!</v>
      </c>
      <c r="AG98" t="e">
        <f t="shared" si="40"/>
        <v>#DIV/0!</v>
      </c>
      <c r="AH98" t="e">
        <f t="shared" si="41"/>
        <v>#DIV/0!</v>
      </c>
    </row>
    <row r="99" spans="8:34" x14ac:dyDescent="0.3">
      <c r="H99" s="7" t="s">
        <v>113</v>
      </c>
      <c r="I99" s="7" t="s">
        <v>223</v>
      </c>
      <c r="J99" s="7" t="s">
        <v>101</v>
      </c>
      <c r="K99" s="7" t="s">
        <v>102</v>
      </c>
      <c r="L99" s="8">
        <v>98.133072928547804</v>
      </c>
      <c r="M99" s="8">
        <v>100.49082415624601</v>
      </c>
      <c r="N99" s="5">
        <v>98.096153906798094</v>
      </c>
      <c r="O99" s="5">
        <v>103.115708462024</v>
      </c>
      <c r="P99" s="5">
        <v>103.937724095768</v>
      </c>
      <c r="Q99" s="5">
        <v>101.538632554842</v>
      </c>
      <c r="R99" s="5">
        <v>103.270046115979</v>
      </c>
      <c r="S99" s="5">
        <v>104.389945616597</v>
      </c>
      <c r="T99" s="5">
        <v>101.55412136449699</v>
      </c>
      <c r="AB99" t="e">
        <f t="shared" si="35"/>
        <v>#DIV/0!</v>
      </c>
      <c r="AC99" t="e">
        <f t="shared" si="36"/>
        <v>#DIV/0!</v>
      </c>
      <c r="AD99" t="e">
        <f t="shared" si="37"/>
        <v>#DIV/0!</v>
      </c>
      <c r="AE99" t="e">
        <f t="shared" si="38"/>
        <v>#DIV/0!</v>
      </c>
      <c r="AF99" t="e">
        <f t="shared" si="39"/>
        <v>#DIV/0!</v>
      </c>
      <c r="AG99" t="e">
        <f t="shared" si="40"/>
        <v>#DIV/0!</v>
      </c>
      <c r="AH99" t="e">
        <f t="shared" si="41"/>
        <v>#DIV/0!</v>
      </c>
    </row>
  </sheetData>
  <sortState xmlns:xlrd2="http://schemas.microsoft.com/office/spreadsheetml/2017/richdata2" ref="H2:T116">
    <sortCondition ref="H2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F2071-8BC4-4195-BC7D-4256CB691914}">
  <dimension ref="A1:AP16"/>
  <sheetViews>
    <sheetView topLeftCell="Z1" workbookViewId="0">
      <selection activeCell="AK18" sqref="AK18"/>
    </sheetView>
  </sheetViews>
  <sheetFormatPr defaultRowHeight="14.4" x14ac:dyDescent="0.3"/>
  <sheetData>
    <row r="1" spans="1:42" ht="30.6" x14ac:dyDescent="0.3">
      <c r="A1" t="s">
        <v>0</v>
      </c>
      <c r="B1" t="s">
        <v>304</v>
      </c>
      <c r="C1" t="s">
        <v>305</v>
      </c>
      <c r="D1" t="s">
        <v>4</v>
      </c>
      <c r="E1" t="s">
        <v>306</v>
      </c>
      <c r="F1" t="s">
        <v>307</v>
      </c>
      <c r="G1" t="s">
        <v>308</v>
      </c>
      <c r="H1" t="s">
        <v>309</v>
      </c>
      <c r="I1" t="s">
        <v>310</v>
      </c>
      <c r="J1" t="s">
        <v>311</v>
      </c>
      <c r="K1" t="s">
        <v>312</v>
      </c>
      <c r="L1" t="s">
        <v>313</v>
      </c>
      <c r="M1" s="3" t="s">
        <v>92</v>
      </c>
      <c r="N1" s="3" t="s">
        <v>93</v>
      </c>
      <c r="O1" s="3" t="s">
        <v>94</v>
      </c>
      <c r="P1" s="3" t="s">
        <v>95</v>
      </c>
      <c r="Q1" s="3" t="s">
        <v>96</v>
      </c>
      <c r="R1" s="3" t="s">
        <v>97</v>
      </c>
      <c r="S1" s="3" t="s">
        <v>341</v>
      </c>
      <c r="T1" s="3" t="s">
        <v>342</v>
      </c>
      <c r="U1" s="3" t="s">
        <v>343</v>
      </c>
      <c r="V1" s="3" t="s">
        <v>344</v>
      </c>
      <c r="W1" s="3" t="s">
        <v>345</v>
      </c>
      <c r="X1" s="3" t="s">
        <v>346</v>
      </c>
      <c r="Y1" t="s">
        <v>349</v>
      </c>
      <c r="Z1" t="s">
        <v>350</v>
      </c>
      <c r="AA1" t="s">
        <v>351</v>
      </c>
      <c r="AB1" t="s">
        <v>352</v>
      </c>
      <c r="AC1" t="s">
        <v>353</v>
      </c>
      <c r="AD1" t="s">
        <v>354</v>
      </c>
      <c r="AE1" t="s">
        <v>355</v>
      </c>
      <c r="AF1" t="s">
        <v>356</v>
      </c>
      <c r="AG1" t="s">
        <v>357</v>
      </c>
      <c r="AH1" t="s">
        <v>358</v>
      </c>
      <c r="AI1" t="s">
        <v>359</v>
      </c>
      <c r="AJ1" t="s">
        <v>360</v>
      </c>
      <c r="AK1" t="s">
        <v>355</v>
      </c>
      <c r="AL1" t="s">
        <v>356</v>
      </c>
      <c r="AM1" t="s">
        <v>357</v>
      </c>
      <c r="AN1" t="s">
        <v>358</v>
      </c>
      <c r="AO1" t="s">
        <v>359</v>
      </c>
      <c r="AP1" t="s">
        <v>360</v>
      </c>
    </row>
    <row r="2" spans="1:42" x14ac:dyDescent="0.3">
      <c r="A2" t="s">
        <v>9</v>
      </c>
      <c r="B2" t="s">
        <v>315</v>
      </c>
      <c r="C2">
        <v>251</v>
      </c>
      <c r="D2">
        <v>10</v>
      </c>
      <c r="E2">
        <v>7.5</v>
      </c>
      <c r="F2">
        <v>2.5</v>
      </c>
      <c r="G2">
        <v>0</v>
      </c>
      <c r="H2">
        <v>0</v>
      </c>
      <c r="I2">
        <f>D2+E2+F2+G2+H2</f>
        <v>20</v>
      </c>
      <c r="J2">
        <v>100</v>
      </c>
      <c r="K2">
        <f>J2-I2</f>
        <v>80</v>
      </c>
      <c r="L2">
        <v>1</v>
      </c>
      <c r="M2" s="10" t="str">
        <f>M13</f>
        <v>R1 AC bio</v>
      </c>
      <c r="N2" s="10" t="str">
        <f t="shared" ref="N2:R2" si="0">N13</f>
        <v>02/07/2019 13:28:30</v>
      </c>
      <c r="O2" s="10" t="str">
        <f t="shared" si="0"/>
        <v>20190702 Roxani_r</v>
      </c>
      <c r="P2" s="10" t="str">
        <f t="shared" si="0"/>
        <v>20190702 Roxani</v>
      </c>
      <c r="Q2" s="10">
        <f t="shared" si="0"/>
        <v>97.922134233689405</v>
      </c>
      <c r="R2" s="10">
        <f t="shared" si="0"/>
        <v>99.334465880268397</v>
      </c>
      <c r="S2" s="10">
        <f>S13/1000</f>
        <v>0.91237595133997507</v>
      </c>
      <c r="T2" s="10">
        <f t="shared" ref="T2:X2" si="1">T13/1000</f>
        <v>1.4996729974954499E-2</v>
      </c>
      <c r="U2" s="10">
        <f t="shared" si="1"/>
        <v>5.0639870654162807E-3</v>
      </c>
      <c r="V2" s="10">
        <f t="shared" si="1"/>
        <v>2.4402354746951099E-2</v>
      </c>
      <c r="W2" s="10">
        <f t="shared" si="1"/>
        <v>0.111825863435117</v>
      </c>
      <c r="X2" s="10">
        <f t="shared" si="1"/>
        <v>8.3815655639803092E-3</v>
      </c>
      <c r="Y2" s="37">
        <f>((S2*$J2)/1000)*$L2</f>
        <v>9.1237595133997498E-2</v>
      </c>
      <c r="Z2" s="37">
        <f>((T2*$J2)/1000)*$L2</f>
        <v>1.4996729974954498E-3</v>
      </c>
      <c r="AA2" s="37">
        <f t="shared" ref="AA2:AD2" si="2">((U2*$J2)/1000)*$L2</f>
        <v>5.0639870654162807E-4</v>
      </c>
      <c r="AB2" s="37">
        <f t="shared" si="2"/>
        <v>2.4402354746951098E-3</v>
      </c>
      <c r="AC2" s="37">
        <f t="shared" si="2"/>
        <v>1.11825863435117E-2</v>
      </c>
      <c r="AD2" s="37">
        <f t="shared" si="2"/>
        <v>8.381565563980309E-4</v>
      </c>
      <c r="AE2" s="46">
        <f>Y2/$C2</f>
        <v>3.6349639495616531E-4</v>
      </c>
      <c r="AF2" s="46">
        <f t="shared" ref="AF2:AJ2" si="3">Z2/$C2</f>
        <v>5.9747928187069718E-6</v>
      </c>
      <c r="AG2" s="46">
        <f t="shared" si="3"/>
        <v>2.0175247272574825E-6</v>
      </c>
      <c r="AH2" s="46">
        <f t="shared" si="3"/>
        <v>9.7220536840442632E-6</v>
      </c>
      <c r="AI2" s="46">
        <f t="shared" si="3"/>
        <v>4.4552136826739842E-5</v>
      </c>
      <c r="AJ2" s="46">
        <f t="shared" si="3"/>
        <v>3.339269148996139E-6</v>
      </c>
      <c r="AK2" s="45">
        <f>AVERAGE(AE2:AE3)</f>
        <v>3.107285330743618E-4</v>
      </c>
      <c r="AL2" s="45">
        <f t="shared" ref="AL2:AP2" si="4">AVERAGE(AF2:AF3)</f>
        <v>4.43018641320743E-6</v>
      </c>
      <c r="AM2" s="45">
        <f t="shared" si="4"/>
        <v>1.8374399401873785E-6</v>
      </c>
      <c r="AN2" s="45">
        <f t="shared" si="4"/>
        <v>1.0577007169951069E-5</v>
      </c>
      <c r="AO2" s="45">
        <f t="shared" si="4"/>
        <v>4.617503920304154E-5</v>
      </c>
      <c r="AP2" s="45">
        <f t="shared" si="4"/>
        <v>3.6960233364141887E-6</v>
      </c>
    </row>
    <row r="3" spans="1:42" x14ac:dyDescent="0.3">
      <c r="A3" t="s">
        <v>11</v>
      </c>
      <c r="B3" t="s">
        <v>316</v>
      </c>
      <c r="C3">
        <v>259</v>
      </c>
      <c r="D3">
        <v>10</v>
      </c>
      <c r="E3">
        <v>7.5</v>
      </c>
      <c r="F3">
        <v>2.5</v>
      </c>
      <c r="G3">
        <v>0</v>
      </c>
      <c r="H3">
        <v>0</v>
      </c>
      <c r="I3">
        <f t="shared" ref="I3:I4" si="5">D3+E3+F3+G3+H3</f>
        <v>20</v>
      </c>
      <c r="J3">
        <v>100</v>
      </c>
      <c r="K3">
        <f t="shared" ref="K3:K4" si="6">J3-I3</f>
        <v>80</v>
      </c>
      <c r="L3">
        <v>1</v>
      </c>
      <c r="M3" s="10" t="str">
        <f t="shared" ref="M3:R3" si="7">M14</f>
        <v>R2 AC bio</v>
      </c>
      <c r="N3" s="10" t="str">
        <f t="shared" si="7"/>
        <v>02/07/2019 13:30:57</v>
      </c>
      <c r="O3" s="10" t="str">
        <f t="shared" si="7"/>
        <v>20190702 Roxani_r</v>
      </c>
      <c r="P3" s="10" t="str">
        <f t="shared" si="7"/>
        <v>20190702 Roxani</v>
      </c>
      <c r="Q3" s="10">
        <f t="shared" si="7"/>
        <v>89.912665228719902</v>
      </c>
      <c r="R3" s="10">
        <f t="shared" si="7"/>
        <v>98.946207175940899</v>
      </c>
      <c r="S3" s="10">
        <f t="shared" ref="S3:X3" si="8">S14/1000</f>
        <v>0.66811813838872602</v>
      </c>
      <c r="T3" s="10">
        <f t="shared" si="8"/>
        <v>7.4736522199634302E-3</v>
      </c>
      <c r="U3" s="10">
        <f t="shared" si="8"/>
        <v>4.2925498465737405E-3</v>
      </c>
      <c r="V3" s="10">
        <f t="shared" si="8"/>
        <v>2.9608778098671899E-2</v>
      </c>
      <c r="W3" s="10">
        <f t="shared" si="8"/>
        <v>0.123796668690499</v>
      </c>
      <c r="X3" s="10">
        <f t="shared" si="8"/>
        <v>1.0496693786725499E-2</v>
      </c>
      <c r="Y3" s="37">
        <f t="shared" ref="Y3:Y11" si="9">((S3*$J3)/1000)*$L3</f>
        <v>6.6811813838872608E-2</v>
      </c>
      <c r="Z3" s="37">
        <f t="shared" ref="Z3:Z11" si="10">((T3*$J3)/1000)*$L3</f>
        <v>7.4736522199634302E-4</v>
      </c>
      <c r="AA3" s="37">
        <f t="shared" ref="AA3:AA11" si="11">((U3*$J3)/1000)*$L3</f>
        <v>4.2925498465737404E-4</v>
      </c>
      <c r="AB3" s="37">
        <f t="shared" ref="AB3:AB11" si="12">((V3*$J3)/1000)*$L3</f>
        <v>2.9608778098671896E-3</v>
      </c>
      <c r="AC3" s="37">
        <f t="shared" ref="AC3:AC11" si="13">((W3*$J3)/1000)*$L3</f>
        <v>1.2379666869049901E-2</v>
      </c>
      <c r="AD3" s="37">
        <f t="shared" ref="AD3:AD11" si="14">((X3*$J3)/1000)*$L3</f>
        <v>1.0496693786725499E-3</v>
      </c>
      <c r="AE3" s="46">
        <f t="shared" ref="AE3:AE11" si="15">Y3/$C3</f>
        <v>2.5796067119255835E-4</v>
      </c>
      <c r="AF3" s="46">
        <f t="shared" ref="AF3:AF11" si="16">Z3/$C3</f>
        <v>2.8855800077078883E-6</v>
      </c>
      <c r="AG3" s="46">
        <f t="shared" ref="AG3:AG11" si="17">AA3/$C3</f>
        <v>1.6573551531172743E-6</v>
      </c>
      <c r="AH3" s="46">
        <f t="shared" ref="AH3:AH11" si="18">AB3/$C3</f>
        <v>1.1431960655857874E-5</v>
      </c>
      <c r="AI3" s="46">
        <f t="shared" ref="AI3:AI11" si="19">AC3/$C3</f>
        <v>4.7797941579343245E-5</v>
      </c>
      <c r="AJ3" s="46">
        <f t="shared" ref="AJ3:AJ11" si="20">AD3/$C3</f>
        <v>4.052777523832239E-6</v>
      </c>
      <c r="AK3" s="44">
        <f>STDEV(AE2:AE3)</f>
        <v>7.4625025930676752E-5</v>
      </c>
      <c r="AL3" s="44">
        <f t="shared" ref="AL3:AP3" si="21">STDEV(AF2:AF3)</f>
        <v>2.1844033271858082E-6</v>
      </c>
      <c r="AM3" s="44">
        <f t="shared" si="21"/>
        <v>2.5467834825161224E-7</v>
      </c>
      <c r="AN3" s="44">
        <f t="shared" si="21"/>
        <v>1.2090868149675592E-6</v>
      </c>
      <c r="AO3" s="44">
        <f t="shared" si="21"/>
        <v>2.2951305509733907E-6</v>
      </c>
      <c r="AP3" s="44">
        <f t="shared" si="21"/>
        <v>5.045266102799993E-7</v>
      </c>
    </row>
    <row r="4" spans="1:42" s="38" customFormat="1" x14ac:dyDescent="0.3">
      <c r="A4" s="38" t="s">
        <v>20</v>
      </c>
      <c r="B4" s="38" t="s">
        <v>321</v>
      </c>
      <c r="C4" s="38">
        <v>283.8</v>
      </c>
      <c r="D4" s="38">
        <v>10</v>
      </c>
      <c r="E4" s="38">
        <v>7.5</v>
      </c>
      <c r="F4" s="38">
        <v>2.5</v>
      </c>
      <c r="G4" s="38">
        <v>0</v>
      </c>
      <c r="H4" s="38">
        <v>0</v>
      </c>
      <c r="I4" s="38">
        <f t="shared" si="5"/>
        <v>20</v>
      </c>
      <c r="J4" s="38">
        <v>100</v>
      </c>
      <c r="K4" s="38">
        <f t="shared" si="6"/>
        <v>80</v>
      </c>
      <c r="L4" s="38">
        <v>1</v>
      </c>
      <c r="M4" s="39" t="str">
        <f t="shared" ref="M4:R4" si="22">M15</f>
        <v>AC no metal</v>
      </c>
      <c r="N4" s="39" t="str">
        <f t="shared" si="22"/>
        <v>02/07/2019 13:33:24</v>
      </c>
      <c r="O4" s="39" t="str">
        <f t="shared" si="22"/>
        <v>20190702 Roxani_r</v>
      </c>
      <c r="P4" s="39" t="str">
        <f t="shared" si="22"/>
        <v>20190702 Roxani</v>
      </c>
      <c r="Q4" s="39">
        <f t="shared" si="22"/>
        <v>96.918197597022797</v>
      </c>
      <c r="R4" s="39">
        <f t="shared" si="22"/>
        <v>97.879558778687795</v>
      </c>
      <c r="S4" s="39">
        <f t="shared" ref="S4:X4" si="23">S15/1000</f>
        <v>3.5484123363698501</v>
      </c>
      <c r="T4" s="39">
        <f t="shared" si="23"/>
        <v>8.6955509135321699E-3</v>
      </c>
      <c r="U4" s="39">
        <f t="shared" si="23"/>
        <v>3.6555159631679397E-3</v>
      </c>
      <c r="V4" s="39">
        <f t="shared" si="23"/>
        <v>7.5968175289527595E-2</v>
      </c>
      <c r="W4" s="39">
        <f t="shared" si="23"/>
        <v>7.1101381948697698E-3</v>
      </c>
      <c r="X4" s="39">
        <f t="shared" si="23"/>
        <v>5.7366478322376903E-4</v>
      </c>
      <c r="Y4" s="40">
        <f t="shared" si="9"/>
        <v>0.354841233636985</v>
      </c>
      <c r="Z4" s="40">
        <f t="shared" si="10"/>
        <v>8.6955509135321692E-4</v>
      </c>
      <c r="AA4" s="40">
        <f t="shared" si="11"/>
        <v>3.6555159631679394E-4</v>
      </c>
      <c r="AB4" s="40">
        <f t="shared" si="12"/>
        <v>7.5968175289527597E-3</v>
      </c>
      <c r="AC4" s="40">
        <f t="shared" si="13"/>
        <v>7.110138194869769E-4</v>
      </c>
      <c r="AD4" s="40">
        <f t="shared" si="14"/>
        <v>5.7366478322376905E-5</v>
      </c>
      <c r="AE4" s="47">
        <f t="shared" si="15"/>
        <v>1.2503214715890944E-3</v>
      </c>
      <c r="AF4" s="47">
        <f t="shared" si="16"/>
        <v>3.0639714283059088E-6</v>
      </c>
      <c r="AG4" s="47">
        <f t="shared" si="17"/>
        <v>1.288060593082431E-6</v>
      </c>
      <c r="AH4" s="47">
        <f t="shared" si="18"/>
        <v>2.676820834726131E-5</v>
      </c>
      <c r="AI4" s="47">
        <f t="shared" si="19"/>
        <v>2.5053341067194391E-6</v>
      </c>
      <c r="AJ4" s="47">
        <f t="shared" si="20"/>
        <v>2.0213699197454862E-7</v>
      </c>
    </row>
    <row r="5" spans="1:42" x14ac:dyDescent="0.3">
      <c r="A5" t="s">
        <v>13</v>
      </c>
      <c r="B5" t="s">
        <v>317</v>
      </c>
      <c r="C5">
        <v>251.1</v>
      </c>
      <c r="D5">
        <v>10</v>
      </c>
      <c r="E5">
        <v>7.5</v>
      </c>
      <c r="F5">
        <v>2.5</v>
      </c>
      <c r="G5">
        <v>0</v>
      </c>
      <c r="H5">
        <v>0</v>
      </c>
      <c r="I5">
        <f t="shared" ref="I5:I11" si="24">D5+E5+F5+G5+H5</f>
        <v>20</v>
      </c>
      <c r="J5">
        <v>100</v>
      </c>
      <c r="K5">
        <f t="shared" ref="K5:K11" si="25">J5-I5</f>
        <v>80</v>
      </c>
      <c r="L5">
        <v>1</v>
      </c>
      <c r="M5" s="7" t="s">
        <v>13</v>
      </c>
      <c r="N5" s="7" t="s">
        <v>335</v>
      </c>
      <c r="O5" s="7" t="s">
        <v>326</v>
      </c>
      <c r="P5" s="7" t="s">
        <v>336</v>
      </c>
      <c r="Q5" s="8">
        <v>93.513683459163403</v>
      </c>
      <c r="R5" s="8">
        <v>96.661397165302105</v>
      </c>
      <c r="S5" s="5">
        <v>1.80706027658518</v>
      </c>
      <c r="T5" s="5">
        <v>7.8647360760917308E-3</v>
      </c>
      <c r="U5" s="5">
        <v>0.214854788857233</v>
      </c>
      <c r="V5" s="5">
        <v>4.5509732180452199E-2</v>
      </c>
      <c r="W5" s="5">
        <v>8.5505063686984906E-2</v>
      </c>
      <c r="X5" s="5">
        <v>7.6536972872433698E-3</v>
      </c>
      <c r="Y5" s="37">
        <f t="shared" si="9"/>
        <v>0.18070602765851801</v>
      </c>
      <c r="Z5" s="37">
        <f t="shared" si="10"/>
        <v>7.8647360760917303E-4</v>
      </c>
      <c r="AA5" s="37">
        <f t="shared" si="11"/>
        <v>2.1485478885723299E-2</v>
      </c>
      <c r="AB5" s="37">
        <f t="shared" si="12"/>
        <v>4.5509732180452197E-3</v>
      </c>
      <c r="AC5" s="37">
        <f t="shared" si="13"/>
        <v>8.5505063686984913E-3</v>
      </c>
      <c r="AD5" s="37">
        <f t="shared" si="14"/>
        <v>7.6536972872433696E-4</v>
      </c>
      <c r="AE5" s="46">
        <f t="shared" si="15"/>
        <v>7.1965761711874951E-4</v>
      </c>
      <c r="AF5" s="46">
        <f t="shared" si="16"/>
        <v>3.132113132653019E-6</v>
      </c>
      <c r="AG5" s="46">
        <f t="shared" si="17"/>
        <v>8.5565427661183984E-5</v>
      </c>
      <c r="AH5" s="46">
        <f t="shared" si="18"/>
        <v>1.8124146627021981E-5</v>
      </c>
      <c r="AI5" s="46">
        <f t="shared" si="19"/>
        <v>3.405219581321582E-5</v>
      </c>
      <c r="AJ5" s="46">
        <f t="shared" si="20"/>
        <v>3.0480674182570172E-6</v>
      </c>
      <c r="AK5" s="45">
        <f>AVERAGE(AE5:AE6)</f>
        <v>5.0586256101162424E-4</v>
      </c>
      <c r="AL5" s="45">
        <f t="shared" ref="AL5" si="26">AVERAGE(AF5:AF6)</f>
        <v>3.4493735960103837E-6</v>
      </c>
      <c r="AM5" s="45">
        <f t="shared" ref="AM5" si="27">AVERAGE(AG5:AG6)</f>
        <v>9.0894624761295027E-5</v>
      </c>
      <c r="AN5" s="45">
        <f t="shared" ref="AN5" si="28">AVERAGE(AH5:AH6)</f>
        <v>1.3345412502194981E-5</v>
      </c>
      <c r="AO5" s="45">
        <f t="shared" ref="AO5" si="29">AVERAGE(AI5:AI6)</f>
        <v>4.0060742840453537E-5</v>
      </c>
      <c r="AP5" s="45">
        <f t="shared" ref="AP5" si="30">AVERAGE(AJ5:AJ6)</f>
        <v>3.0012754113100507E-6</v>
      </c>
    </row>
    <row r="6" spans="1:42" x14ac:dyDescent="0.3">
      <c r="A6" t="s">
        <v>15</v>
      </c>
      <c r="B6" t="s">
        <v>318</v>
      </c>
      <c r="C6">
        <v>263</v>
      </c>
      <c r="D6">
        <v>10</v>
      </c>
      <c r="E6">
        <v>7.5</v>
      </c>
      <c r="F6">
        <v>2.5</v>
      </c>
      <c r="G6">
        <v>0</v>
      </c>
      <c r="H6">
        <v>0</v>
      </c>
      <c r="I6">
        <f t="shared" si="24"/>
        <v>20</v>
      </c>
      <c r="J6">
        <v>100</v>
      </c>
      <c r="K6">
        <f t="shared" si="25"/>
        <v>80</v>
      </c>
      <c r="L6">
        <v>1</v>
      </c>
      <c r="M6" s="10" t="s">
        <v>15</v>
      </c>
      <c r="N6" s="10" t="s">
        <v>337</v>
      </c>
      <c r="O6" s="10" t="s">
        <v>326</v>
      </c>
      <c r="P6" s="10" t="s">
        <v>336</v>
      </c>
      <c r="Q6" s="11">
        <v>92.820018923218399</v>
      </c>
      <c r="R6" s="11">
        <v>96.040132540283807</v>
      </c>
      <c r="S6" s="6">
        <v>0.76813753789883199</v>
      </c>
      <c r="T6" s="6">
        <v>9.9062475761371796E-3</v>
      </c>
      <c r="U6" s="6">
        <v>0.25306865149549801</v>
      </c>
      <c r="V6" s="6">
        <v>2.25303641324778E-2</v>
      </c>
      <c r="W6" s="6">
        <v>0.121162232352028</v>
      </c>
      <c r="X6" s="6">
        <v>7.7702913534749103E-3</v>
      </c>
      <c r="Y6" s="37">
        <f t="shared" si="9"/>
        <v>7.6813753789883199E-2</v>
      </c>
      <c r="Z6" s="37">
        <f t="shared" si="10"/>
        <v>9.9062475761371792E-4</v>
      </c>
      <c r="AA6" s="37">
        <f t="shared" si="11"/>
        <v>2.5306865149549801E-2</v>
      </c>
      <c r="AB6" s="37">
        <f t="shared" si="12"/>
        <v>2.2530364132477797E-3</v>
      </c>
      <c r="AC6" s="37">
        <f t="shared" si="13"/>
        <v>1.2116223235202799E-2</v>
      </c>
      <c r="AD6" s="37">
        <f t="shared" si="14"/>
        <v>7.7702913534749107E-4</v>
      </c>
      <c r="AE6" s="46">
        <f t="shared" si="15"/>
        <v>2.9206750490449887E-4</v>
      </c>
      <c r="AF6" s="46">
        <f t="shared" si="16"/>
        <v>3.7666340593677487E-6</v>
      </c>
      <c r="AG6" s="46">
        <f t="shared" si="17"/>
        <v>9.6223821861406083E-5</v>
      </c>
      <c r="AH6" s="46">
        <f t="shared" si="18"/>
        <v>8.5666783773679828E-6</v>
      </c>
      <c r="AI6" s="46">
        <f t="shared" si="19"/>
        <v>4.6069289867691254E-5</v>
      </c>
      <c r="AJ6" s="46">
        <f t="shared" si="20"/>
        <v>2.9544834043630838E-6</v>
      </c>
      <c r="AK6" s="44">
        <f>STDEV(AE5:AE6)</f>
        <v>3.0235186791501342E-4</v>
      </c>
      <c r="AL6" s="44">
        <f t="shared" ref="AL6" si="31">STDEV(AF5:AF6)</f>
        <v>4.4867405008475775E-7</v>
      </c>
      <c r="AM6" s="44">
        <f t="shared" ref="AM6" si="32">STDEV(AG5:AG6)</f>
        <v>7.5366228155364144E-6</v>
      </c>
      <c r="AN6" s="44">
        <f t="shared" ref="AN6" si="33">STDEV(AH5:AH6)</f>
        <v>6.7581506103054656E-6</v>
      </c>
      <c r="AO6" s="44">
        <f t="shared" ref="AO6" si="34">STDEV(AI5:AI6)</f>
        <v>8.4973686960761213E-6</v>
      </c>
      <c r="AP6" s="44">
        <f t="shared" ref="AP6" si="35">STDEV(AJ5:AJ6)</f>
        <v>6.6173890835056344E-8</v>
      </c>
    </row>
    <row r="7" spans="1:42" s="38" customFormat="1" x14ac:dyDescent="0.3">
      <c r="A7" s="38" t="s">
        <v>21</v>
      </c>
      <c r="B7" s="38" t="s">
        <v>322</v>
      </c>
      <c r="C7" s="38">
        <v>258</v>
      </c>
      <c r="D7" s="38">
        <v>10</v>
      </c>
      <c r="E7" s="38">
        <v>7.5</v>
      </c>
      <c r="F7" s="38">
        <v>2.5</v>
      </c>
      <c r="G7" s="38">
        <v>0</v>
      </c>
      <c r="H7" s="38">
        <v>0</v>
      </c>
      <c r="I7" s="38">
        <f t="shared" si="24"/>
        <v>20</v>
      </c>
      <c r="J7" s="38">
        <v>100</v>
      </c>
      <c r="K7" s="38">
        <f t="shared" si="25"/>
        <v>80</v>
      </c>
      <c r="L7" s="38">
        <v>1</v>
      </c>
      <c r="M7" s="41" t="s">
        <v>21</v>
      </c>
      <c r="N7" s="41" t="s">
        <v>338</v>
      </c>
      <c r="O7" s="41" t="s">
        <v>326</v>
      </c>
      <c r="P7" s="41" t="s">
        <v>336</v>
      </c>
      <c r="Q7" s="42">
        <v>96.568231110880006</v>
      </c>
      <c r="R7" s="42">
        <v>95.658997385317704</v>
      </c>
      <c r="S7" s="43">
        <v>2.1102405528388699</v>
      </c>
      <c r="T7" s="43">
        <v>1.1352250316105799E-3</v>
      </c>
      <c r="U7" s="43">
        <v>0.42854378856472303</v>
      </c>
      <c r="V7" s="43">
        <v>3.0845323640067101E-2</v>
      </c>
      <c r="W7" s="43">
        <v>3.6446902700612602E-3</v>
      </c>
      <c r="X7" s="43">
        <v>-2.2940875178345298E-3</v>
      </c>
      <c r="Y7" s="40">
        <f t="shared" si="9"/>
        <v>0.21102405528388699</v>
      </c>
      <c r="Z7" s="40">
        <f t="shared" si="10"/>
        <v>1.13522503161058E-4</v>
      </c>
      <c r="AA7" s="40">
        <f t="shared" si="11"/>
        <v>4.2854378856472301E-2</v>
      </c>
      <c r="AB7" s="40">
        <f t="shared" si="12"/>
        <v>3.0845323640067098E-3</v>
      </c>
      <c r="AC7" s="40">
        <f t="shared" si="13"/>
        <v>3.6446902700612598E-4</v>
      </c>
      <c r="AD7" s="40">
        <f t="shared" si="14"/>
        <v>-2.2940875178345299E-4</v>
      </c>
      <c r="AE7" s="47">
        <f t="shared" si="15"/>
        <v>8.1792269489878674E-4</v>
      </c>
      <c r="AF7" s="47">
        <f t="shared" si="16"/>
        <v>4.4000970217464344E-7</v>
      </c>
      <c r="AG7" s="47">
        <f t="shared" si="17"/>
        <v>1.6610224362973759E-4</v>
      </c>
      <c r="AH7" s="47">
        <f t="shared" si="18"/>
        <v>1.195555179847562E-5</v>
      </c>
      <c r="AI7" s="47">
        <f t="shared" si="19"/>
        <v>1.4126706473105659E-6</v>
      </c>
      <c r="AJ7" s="47">
        <f t="shared" si="20"/>
        <v>-8.8918120846299606E-7</v>
      </c>
    </row>
    <row r="8" spans="1:42" x14ac:dyDescent="0.3">
      <c r="A8" t="s">
        <v>17</v>
      </c>
      <c r="B8" t="s">
        <v>319</v>
      </c>
      <c r="C8">
        <v>249.1</v>
      </c>
      <c r="D8">
        <v>10</v>
      </c>
      <c r="E8">
        <v>7.5</v>
      </c>
      <c r="F8">
        <v>2.5</v>
      </c>
      <c r="G8">
        <v>0</v>
      </c>
      <c r="H8">
        <v>0</v>
      </c>
      <c r="I8">
        <f t="shared" si="24"/>
        <v>20</v>
      </c>
      <c r="J8">
        <v>100</v>
      </c>
      <c r="K8">
        <f t="shared" si="25"/>
        <v>80</v>
      </c>
      <c r="L8">
        <v>10</v>
      </c>
      <c r="M8" s="10" t="s">
        <v>17</v>
      </c>
      <c r="N8" s="10" t="s">
        <v>333</v>
      </c>
      <c r="O8" s="10" t="s">
        <v>326</v>
      </c>
      <c r="P8" s="10" t="s">
        <v>332</v>
      </c>
      <c r="Q8" s="11">
        <v>99.292450315786397</v>
      </c>
      <c r="R8" s="11">
        <v>98.312132429616597</v>
      </c>
      <c r="S8" s="6">
        <v>0.134659001540088</v>
      </c>
      <c r="T8" s="6">
        <v>-0.17816521151878001</v>
      </c>
      <c r="U8" s="6">
        <v>15.272653959265501</v>
      </c>
      <c r="V8" s="6">
        <v>-7.9685443361049296E-2</v>
      </c>
      <c r="W8" s="6">
        <v>-3.5800360255116501E-2</v>
      </c>
      <c r="X8" s="6">
        <v>-5.3385109148967602E-2</v>
      </c>
      <c r="Y8" s="37">
        <f t="shared" si="9"/>
        <v>0.134659001540088</v>
      </c>
      <c r="Z8" s="37">
        <f t="shared" si="10"/>
        <v>-0.17816521151877998</v>
      </c>
      <c r="AA8" s="37">
        <f t="shared" si="11"/>
        <v>15.272653959265501</v>
      </c>
      <c r="AB8" s="37">
        <f t="shared" si="12"/>
        <v>-7.9685443361049296E-2</v>
      </c>
      <c r="AC8" s="37">
        <f t="shared" si="13"/>
        <v>-3.5800360255116501E-2</v>
      </c>
      <c r="AD8" s="37">
        <f t="shared" si="14"/>
        <v>-5.3385109148967602E-2</v>
      </c>
      <c r="AE8" s="46">
        <f t="shared" si="15"/>
        <v>5.4058210172656766E-4</v>
      </c>
      <c r="AF8" s="46">
        <f t="shared" si="16"/>
        <v>-7.1523569457559207E-4</v>
      </c>
      <c r="AG8" s="46">
        <f t="shared" si="17"/>
        <v>6.1311336648998398E-2</v>
      </c>
      <c r="AH8" s="46">
        <f t="shared" si="18"/>
        <v>-3.1989338964692613E-4</v>
      </c>
      <c r="AI8" s="46">
        <f t="shared" si="19"/>
        <v>-1.43718828804161E-4</v>
      </c>
      <c r="AJ8" s="46">
        <f t="shared" si="20"/>
        <v>-2.1431195965061263E-4</v>
      </c>
      <c r="AK8" s="45">
        <f>AVERAGE(AE8:AE9)</f>
        <v>4.6457935272150859E-4</v>
      </c>
      <c r="AL8" s="45">
        <f t="shared" ref="AL8" si="36">AVERAGE(AF8:AF9)</f>
        <v>-6.5162917035957132E-4</v>
      </c>
      <c r="AM8" s="45">
        <f t="shared" ref="AM8" si="37">AVERAGE(AG8:AG9)</f>
        <v>5.2972822363574694E-2</v>
      </c>
      <c r="AN8" s="45">
        <f t="shared" ref="AN8" si="38">AVERAGE(AH8:AH9)</f>
        <v>-3.1645698097623319E-4</v>
      </c>
      <c r="AO8" s="45">
        <f t="shared" ref="AO8" si="39">AVERAGE(AI8:AI9)</f>
        <v>-1.6075007778452782E-4</v>
      </c>
      <c r="AP8" s="45">
        <f t="shared" ref="AP8" si="40">AVERAGE(AJ8:AJ9)</f>
        <v>-2.1421334571307104E-4</v>
      </c>
    </row>
    <row r="9" spans="1:42" x14ac:dyDescent="0.3">
      <c r="A9" t="s">
        <v>19</v>
      </c>
      <c r="B9" t="s">
        <v>320</v>
      </c>
      <c r="C9">
        <v>256.3</v>
      </c>
      <c r="D9">
        <v>10</v>
      </c>
      <c r="E9">
        <v>7.5</v>
      </c>
      <c r="F9">
        <v>2.5</v>
      </c>
      <c r="G9">
        <v>0</v>
      </c>
      <c r="H9">
        <v>0</v>
      </c>
      <c r="I9">
        <f t="shared" si="24"/>
        <v>20</v>
      </c>
      <c r="J9">
        <v>100</v>
      </c>
      <c r="K9">
        <f t="shared" si="25"/>
        <v>80</v>
      </c>
      <c r="L9">
        <v>10</v>
      </c>
      <c r="M9" s="7" t="s">
        <v>19</v>
      </c>
      <c r="N9" s="7" t="s">
        <v>334</v>
      </c>
      <c r="O9" s="7" t="s">
        <v>326</v>
      </c>
      <c r="P9" s="7" t="s">
        <v>332</v>
      </c>
      <c r="Q9" s="8">
        <v>101.967547253468</v>
      </c>
      <c r="R9" s="8">
        <v>99.084413422842204</v>
      </c>
      <c r="S9" s="5">
        <v>9.9592183532525996E-2</v>
      </c>
      <c r="T9" s="5">
        <v>-0.15071020420659201</v>
      </c>
      <c r="U9" s="5">
        <v>11.4397731604301</v>
      </c>
      <c r="V9" s="5">
        <v>-8.022717268191E-2</v>
      </c>
      <c r="W9" s="5">
        <v>-4.5565354049842501E-2</v>
      </c>
      <c r="X9" s="5">
        <v>-5.48776057540682E-2</v>
      </c>
      <c r="Y9" s="37">
        <f t="shared" si="9"/>
        <v>9.9592183532525996E-2</v>
      </c>
      <c r="Z9" s="37">
        <f t="shared" si="10"/>
        <v>-0.15071020420659201</v>
      </c>
      <c r="AA9" s="37">
        <f t="shared" si="11"/>
        <v>11.4397731604301</v>
      </c>
      <c r="AB9" s="37">
        <f t="shared" si="12"/>
        <v>-8.0227172681909986E-2</v>
      </c>
      <c r="AC9" s="37">
        <f t="shared" si="13"/>
        <v>-4.5565354049842494E-2</v>
      </c>
      <c r="AD9" s="37">
        <f t="shared" si="14"/>
        <v>-5.48776057540682E-2</v>
      </c>
      <c r="AE9" s="46">
        <f t="shared" si="15"/>
        <v>3.8857660371644946E-4</v>
      </c>
      <c r="AF9" s="46">
        <f t="shared" si="16"/>
        <v>-5.8802264614355056E-4</v>
      </c>
      <c r="AG9" s="46">
        <f t="shared" si="17"/>
        <v>4.463430807815099E-2</v>
      </c>
      <c r="AH9" s="46">
        <f t="shared" si="18"/>
        <v>-3.1302057230554031E-4</v>
      </c>
      <c r="AI9" s="46">
        <f t="shared" si="19"/>
        <v>-1.7778132676489461E-4</v>
      </c>
      <c r="AJ9" s="46">
        <f t="shared" si="20"/>
        <v>-2.1411473177552944E-4</v>
      </c>
      <c r="AK9" s="44">
        <f>STDEV(AE8:AE9)</f>
        <v>1.0748411842059285E-4</v>
      </c>
      <c r="AL9" s="44">
        <f t="shared" ref="AL9" si="41">STDEV(AF8:AF9)</f>
        <v>8.9953209201709244E-5</v>
      </c>
      <c r="AM9" s="44">
        <f t="shared" ref="AM9" si="42">STDEV(AG8:AG9)</f>
        <v>1.1792439992487989E-2</v>
      </c>
      <c r="AN9" s="44">
        <f t="shared" ref="AN9" si="43">STDEV(AH8:AH9)</f>
        <v>4.8598157479504083E-6</v>
      </c>
      <c r="AO9" s="44">
        <f t="shared" ref="AO9" si="44">STDEV(AI8:AI9)</f>
        <v>2.4085823292187686E-5</v>
      </c>
      <c r="AP9" s="44">
        <f t="shared" ref="AP9" si="45">STDEV(AJ8:AJ9)</f>
        <v>1.3946116791033072E-7</v>
      </c>
    </row>
    <row r="10" spans="1:42" s="38" customFormat="1" x14ac:dyDescent="0.3">
      <c r="A10" s="38" t="s">
        <v>22</v>
      </c>
      <c r="B10" s="38" t="s">
        <v>323</v>
      </c>
      <c r="C10" s="38">
        <v>112.5</v>
      </c>
      <c r="D10" s="38">
        <v>10</v>
      </c>
      <c r="E10" s="38">
        <v>7.5</v>
      </c>
      <c r="F10" s="38">
        <v>2.5</v>
      </c>
      <c r="G10" s="38">
        <v>0</v>
      </c>
      <c r="H10" s="38">
        <v>0</v>
      </c>
      <c r="I10" s="38">
        <f t="shared" si="24"/>
        <v>20</v>
      </c>
      <c r="J10" s="38">
        <v>100</v>
      </c>
      <c r="K10" s="38">
        <f t="shared" si="25"/>
        <v>80</v>
      </c>
      <c r="L10" s="38">
        <v>10</v>
      </c>
      <c r="M10" s="41" t="s">
        <v>22</v>
      </c>
      <c r="N10" s="41" t="s">
        <v>339</v>
      </c>
      <c r="O10" s="41" t="s">
        <v>326</v>
      </c>
      <c r="P10" s="41" t="s">
        <v>332</v>
      </c>
      <c r="Q10" s="42">
        <v>98.552442200067503</v>
      </c>
      <c r="R10" s="42">
        <v>99.435721923205307</v>
      </c>
      <c r="S10" s="43">
        <v>8.6457218168001004E-2</v>
      </c>
      <c r="T10" s="43">
        <v>-0.12215349601421201</v>
      </c>
      <c r="U10" s="43">
        <v>7.0414633253699304</v>
      </c>
      <c r="V10" s="43">
        <v>-8.2923519899343504E-2</v>
      </c>
      <c r="W10" s="43">
        <v>-5.8375944137847101E-2</v>
      </c>
      <c r="X10" s="43">
        <v>-5.6081263148819498E-2</v>
      </c>
      <c r="Y10" s="40">
        <f t="shared" si="9"/>
        <v>8.6457218168001018E-2</v>
      </c>
      <c r="Z10" s="40">
        <f t="shared" si="10"/>
        <v>-0.12215349601421202</v>
      </c>
      <c r="AA10" s="40">
        <f t="shared" si="11"/>
        <v>7.0414633253699304</v>
      </c>
      <c r="AB10" s="40">
        <f t="shared" si="12"/>
        <v>-8.292351989934349E-2</v>
      </c>
      <c r="AC10" s="40">
        <f t="shared" si="13"/>
        <v>-5.8375944137847094E-2</v>
      </c>
      <c r="AD10" s="40">
        <f t="shared" si="14"/>
        <v>-5.6081263148819491E-2</v>
      </c>
      <c r="AE10" s="47">
        <f t="shared" si="15"/>
        <v>7.6850860593778681E-4</v>
      </c>
      <c r="AF10" s="47">
        <f t="shared" si="16"/>
        <v>-1.0858088534596625E-3</v>
      </c>
      <c r="AG10" s="47">
        <f t="shared" si="17"/>
        <v>6.2590785114399375E-2</v>
      </c>
      <c r="AH10" s="47">
        <f t="shared" si="18"/>
        <v>-7.37097954660831E-4</v>
      </c>
      <c r="AI10" s="47">
        <f t="shared" si="19"/>
        <v>-5.1889728122530752E-4</v>
      </c>
      <c r="AJ10" s="47">
        <f t="shared" si="20"/>
        <v>-4.9850011687839544E-4</v>
      </c>
    </row>
    <row r="11" spans="1:42" x14ac:dyDescent="0.3">
      <c r="A11" t="s">
        <v>7</v>
      </c>
      <c r="B11" t="s">
        <v>314</v>
      </c>
      <c r="C11">
        <v>0</v>
      </c>
      <c r="D11">
        <v>10</v>
      </c>
      <c r="E11">
        <v>7.5</v>
      </c>
      <c r="F11">
        <v>2.5</v>
      </c>
      <c r="G11">
        <v>0</v>
      </c>
      <c r="H11">
        <v>0</v>
      </c>
      <c r="I11">
        <f t="shared" si="24"/>
        <v>20</v>
      </c>
      <c r="J11">
        <v>100</v>
      </c>
      <c r="K11">
        <f t="shared" si="25"/>
        <v>80</v>
      </c>
      <c r="L11">
        <v>1</v>
      </c>
      <c r="M11" s="7" t="s">
        <v>7</v>
      </c>
      <c r="N11" s="7" t="s">
        <v>340</v>
      </c>
      <c r="O11" s="7" t="s">
        <v>326</v>
      </c>
      <c r="P11" s="7" t="s">
        <v>332</v>
      </c>
      <c r="Q11" s="8">
        <v>99.580709909303494</v>
      </c>
      <c r="R11" s="8">
        <v>98.087333907521497</v>
      </c>
      <c r="S11" s="5">
        <v>-2.9220133374117298E-2</v>
      </c>
      <c r="T11" s="5">
        <v>-6.2796912534468494E-2</v>
      </c>
      <c r="U11" s="5">
        <v>-5.7614552558139402E-2</v>
      </c>
      <c r="V11" s="5">
        <v>-8.4021476489326993E-2</v>
      </c>
      <c r="W11" s="5">
        <v>-5.2548244243306098E-2</v>
      </c>
      <c r="X11" s="5">
        <v>-5.75604403832203E-2</v>
      </c>
      <c r="Y11" s="37">
        <f t="shared" si="9"/>
        <v>-2.9220133374117298E-3</v>
      </c>
      <c r="Z11" s="37">
        <f t="shared" si="10"/>
        <v>-6.279691253446849E-3</v>
      </c>
      <c r="AA11" s="37">
        <f t="shared" si="11"/>
        <v>-5.7614552558139407E-3</v>
      </c>
      <c r="AB11" s="37">
        <f t="shared" si="12"/>
        <v>-8.4021476489326997E-3</v>
      </c>
      <c r="AC11" s="37">
        <f t="shared" si="13"/>
        <v>-5.2548244243306097E-3</v>
      </c>
      <c r="AD11" s="37">
        <f t="shared" si="14"/>
        <v>-5.7560440383220305E-3</v>
      </c>
      <c r="AE11" s="46" t="e">
        <f t="shared" si="15"/>
        <v>#DIV/0!</v>
      </c>
      <c r="AF11" s="46" t="e">
        <f t="shared" si="16"/>
        <v>#DIV/0!</v>
      </c>
      <c r="AG11" s="46" t="e">
        <f t="shared" si="17"/>
        <v>#DIV/0!</v>
      </c>
      <c r="AH11" s="46" t="e">
        <f t="shared" si="18"/>
        <v>#DIV/0!</v>
      </c>
      <c r="AI11" s="46" t="e">
        <f t="shared" si="19"/>
        <v>#DIV/0!</v>
      </c>
      <c r="AJ11" s="46" t="e">
        <f t="shared" si="20"/>
        <v>#DIV/0!</v>
      </c>
    </row>
    <row r="13" spans="1:42" x14ac:dyDescent="0.3">
      <c r="M13" s="31" t="s">
        <v>324</v>
      </c>
      <c r="N13" s="31" t="s">
        <v>325</v>
      </c>
      <c r="O13" s="31" t="s">
        <v>326</v>
      </c>
      <c r="P13" s="31" t="s">
        <v>327</v>
      </c>
      <c r="Q13" s="32">
        <v>97.922134233689405</v>
      </c>
      <c r="R13" s="32">
        <v>99.334465880268397</v>
      </c>
      <c r="S13" s="33">
        <v>912.37595133997502</v>
      </c>
      <c r="T13" s="33">
        <v>14.9967299749545</v>
      </c>
      <c r="U13" s="33">
        <v>5.0639870654162804</v>
      </c>
      <c r="V13" s="33">
        <v>24.402354746951101</v>
      </c>
      <c r="W13" s="33">
        <v>111.825863435117</v>
      </c>
      <c r="X13" s="33">
        <v>8.3815655639803097</v>
      </c>
    </row>
    <row r="14" spans="1:42" x14ac:dyDescent="0.3">
      <c r="M14" s="34" t="s">
        <v>328</v>
      </c>
      <c r="N14" s="34" t="s">
        <v>329</v>
      </c>
      <c r="O14" s="34" t="s">
        <v>326</v>
      </c>
      <c r="P14" s="34" t="s">
        <v>327</v>
      </c>
      <c r="Q14" s="35">
        <v>89.912665228719902</v>
      </c>
      <c r="R14" s="35">
        <v>98.946207175940899</v>
      </c>
      <c r="S14" s="36">
        <v>668.11813838872604</v>
      </c>
      <c r="T14" s="36">
        <v>7.4736522199634301</v>
      </c>
      <c r="U14" s="36">
        <v>4.2925498465737402</v>
      </c>
      <c r="V14" s="36">
        <v>29.608778098671898</v>
      </c>
      <c r="W14" s="36">
        <v>123.796668690499</v>
      </c>
      <c r="X14" s="36">
        <v>10.496693786725499</v>
      </c>
    </row>
    <row r="15" spans="1:42" x14ac:dyDescent="0.3">
      <c r="M15" s="31" t="s">
        <v>330</v>
      </c>
      <c r="N15" s="31" t="s">
        <v>331</v>
      </c>
      <c r="O15" s="31" t="s">
        <v>326</v>
      </c>
      <c r="P15" s="31" t="s">
        <v>327</v>
      </c>
      <c r="Q15" s="32">
        <v>96.918197597022797</v>
      </c>
      <c r="R15" s="32">
        <v>97.879558778687795</v>
      </c>
      <c r="S15" s="33">
        <v>3548.41233636985</v>
      </c>
      <c r="T15" s="33">
        <v>8.6955509135321698</v>
      </c>
      <c r="U15" s="33">
        <v>3.6555159631679399</v>
      </c>
      <c r="V15" s="33">
        <v>75.968175289527593</v>
      </c>
      <c r="W15" s="33">
        <v>7.1101381948697702</v>
      </c>
      <c r="X15" s="33">
        <v>0.57366478322376901</v>
      </c>
    </row>
    <row r="16" spans="1:42" x14ac:dyDescent="0.3">
      <c r="M16" s="31" t="s">
        <v>347</v>
      </c>
      <c r="N16" s="31" t="s">
        <v>348</v>
      </c>
      <c r="O16" s="31" t="s">
        <v>326</v>
      </c>
      <c r="P16" s="31" t="s">
        <v>327</v>
      </c>
      <c r="Q16" s="32">
        <v>94.285900596818706</v>
      </c>
      <c r="R16" s="32">
        <v>101.045672027842</v>
      </c>
      <c r="S16" s="33">
        <v>26.519060862322799</v>
      </c>
      <c r="T16" s="33">
        <v>9.0839121192647507</v>
      </c>
      <c r="U16" s="33">
        <v>2.0459428707431302</v>
      </c>
      <c r="V16" s="33">
        <v>-1.4452642418538</v>
      </c>
      <c r="W16" s="33">
        <v>4.8438307800737599</v>
      </c>
      <c r="X16" s="33">
        <v>0.43457358589810402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3EECE-D5F3-4E71-8CB3-A9A6D7DA00EC}">
  <dimension ref="A1:G11"/>
  <sheetViews>
    <sheetView workbookViewId="0">
      <selection activeCell="K14" sqref="K14"/>
    </sheetView>
  </sheetViews>
  <sheetFormatPr defaultRowHeight="14.4" x14ac:dyDescent="0.3"/>
  <cols>
    <col min="1" max="1" width="14.44140625" bestFit="1" customWidth="1"/>
  </cols>
  <sheetData>
    <row r="1" spans="1:7" x14ac:dyDescent="0.3">
      <c r="A1" t="s">
        <v>361</v>
      </c>
      <c r="B1" t="s">
        <v>8</v>
      </c>
      <c r="C1" t="s">
        <v>10</v>
      </c>
      <c r="D1" t="s">
        <v>12</v>
      </c>
      <c r="E1" t="s">
        <v>14</v>
      </c>
      <c r="F1" t="s">
        <v>16</v>
      </c>
      <c r="G1" t="s">
        <v>18</v>
      </c>
    </row>
    <row r="2" spans="1:7" x14ac:dyDescent="0.3">
      <c r="A2" t="s">
        <v>362</v>
      </c>
      <c r="B2">
        <v>24.537700000000001</v>
      </c>
      <c r="C2">
        <v>23.406199999999998</v>
      </c>
      <c r="D2">
        <v>24.963000000000001</v>
      </c>
      <c r="E2">
        <v>23.939</v>
      </c>
      <c r="F2">
        <v>16.2606</v>
      </c>
      <c r="G2">
        <v>14.945499999999999</v>
      </c>
    </row>
    <row r="3" spans="1:7" x14ac:dyDescent="0.3">
      <c r="A3" t="s">
        <v>363</v>
      </c>
      <c r="B3">
        <v>23.406199999999998</v>
      </c>
      <c r="C3">
        <v>22.244299999999999</v>
      </c>
      <c r="D3">
        <v>23.939</v>
      </c>
      <c r="E3">
        <v>22.946999999999999</v>
      </c>
      <c r="F3">
        <v>14.945499999999999</v>
      </c>
      <c r="G3">
        <v>13.8492</v>
      </c>
    </row>
    <row r="4" spans="1:7" x14ac:dyDescent="0.3">
      <c r="A4" t="s">
        <v>364</v>
      </c>
      <c r="B4">
        <f>B2-B3</f>
        <v>1.1315000000000026</v>
      </c>
      <c r="C4">
        <f t="shared" ref="C4:G4" si="0">C2-C3</f>
        <v>1.1618999999999993</v>
      </c>
      <c r="D4">
        <f t="shared" si="0"/>
        <v>1.0240000000000009</v>
      </c>
      <c r="E4">
        <f t="shared" si="0"/>
        <v>0.99200000000000088</v>
      </c>
      <c r="F4">
        <f t="shared" si="0"/>
        <v>1.315100000000001</v>
      </c>
      <c r="G4">
        <f t="shared" si="0"/>
        <v>1.0962999999999994</v>
      </c>
    </row>
    <row r="5" spans="1:7" x14ac:dyDescent="0.3">
      <c r="A5" t="s">
        <v>365</v>
      </c>
      <c r="B5">
        <v>7.1795</v>
      </c>
      <c r="C5">
        <v>7.2788000000000004</v>
      </c>
      <c r="D5">
        <v>7.2190000000000003</v>
      </c>
      <c r="E5">
        <v>7.2460000000000004</v>
      </c>
      <c r="F5">
        <v>7.1787999999999998</v>
      </c>
      <c r="G5">
        <v>7.4070999999999998</v>
      </c>
    </row>
    <row r="6" spans="1:7" x14ac:dyDescent="0.3">
      <c r="A6" t="s">
        <v>366</v>
      </c>
      <c r="B6">
        <v>8.1720000000000006</v>
      </c>
      <c r="C6">
        <v>8.2729999999999997</v>
      </c>
      <c r="D6">
        <v>8.2272999999999996</v>
      </c>
      <c r="E6">
        <v>8.2260000000000009</v>
      </c>
      <c r="F6">
        <v>8.3529999999999998</v>
      </c>
      <c r="G6">
        <v>8.4594000000000005</v>
      </c>
    </row>
    <row r="7" spans="1:7" x14ac:dyDescent="0.3">
      <c r="A7" t="s">
        <v>367</v>
      </c>
      <c r="B7">
        <f>B6-B5</f>
        <v>0.9925000000000006</v>
      </c>
      <c r="C7">
        <f t="shared" ref="C7:G7" si="1">C6-C5</f>
        <v>0.99419999999999931</v>
      </c>
      <c r="D7">
        <f t="shared" si="1"/>
        <v>1.0082999999999993</v>
      </c>
      <c r="E7">
        <f t="shared" si="1"/>
        <v>0.98000000000000043</v>
      </c>
      <c r="F7">
        <f t="shared" si="1"/>
        <v>1.1741999999999999</v>
      </c>
      <c r="G7">
        <f t="shared" si="1"/>
        <v>1.0523000000000007</v>
      </c>
    </row>
    <row r="9" spans="1:7" x14ac:dyDescent="0.3">
      <c r="B9">
        <f>AVERAGE(B7:C7)</f>
        <v>0.99334999999999996</v>
      </c>
      <c r="D9">
        <f>AVERAGE(D7:E7)</f>
        <v>0.99414999999999987</v>
      </c>
      <c r="F9">
        <f>AVERAGE(F7:G7)</f>
        <v>1.1132500000000003</v>
      </c>
    </row>
    <row r="10" spans="1:7" x14ac:dyDescent="0.3">
      <c r="B10">
        <f>STDEV(B7:C7)</f>
        <v>1.2020815280162132E-3</v>
      </c>
      <c r="D10">
        <f>STDEV(D7:E7)</f>
        <v>2.0011121907578505E-2</v>
      </c>
      <c r="F10">
        <f>STDEV(F7:G7)</f>
        <v>8.6196316626639596E-2</v>
      </c>
    </row>
    <row r="11" spans="1:7" x14ac:dyDescent="0.3">
      <c r="B11" t="s">
        <v>368</v>
      </c>
      <c r="D11" t="s">
        <v>369</v>
      </c>
      <c r="F11" t="s">
        <v>303</v>
      </c>
    </row>
  </sheetData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05DFF-DDD3-48C5-B76E-432351CF336B}">
  <dimension ref="A1:AI27"/>
  <sheetViews>
    <sheetView workbookViewId="0">
      <selection activeCell="D4" sqref="D4"/>
    </sheetView>
  </sheetViews>
  <sheetFormatPr defaultRowHeight="14.4" x14ac:dyDescent="0.3"/>
  <cols>
    <col min="10" max="12" width="0" hidden="1" customWidth="1"/>
    <col min="24" max="24" width="12.21875" customWidth="1"/>
  </cols>
  <sheetData>
    <row r="1" spans="1:35" ht="30.6" x14ac:dyDescent="0.3">
      <c r="A1" t="s">
        <v>0</v>
      </c>
      <c r="B1" t="s">
        <v>1</v>
      </c>
      <c r="C1" t="s">
        <v>238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s="3" t="s">
        <v>92</v>
      </c>
      <c r="M1" s="3" t="s">
        <v>96</v>
      </c>
      <c r="N1" s="3" t="s">
        <v>97</v>
      </c>
      <c r="O1" s="3" t="s">
        <v>85</v>
      </c>
      <c r="P1" s="3" t="s">
        <v>86</v>
      </c>
      <c r="Q1" s="3" t="s">
        <v>87</v>
      </c>
      <c r="R1" s="3" t="s">
        <v>88</v>
      </c>
      <c r="S1" s="3" t="s">
        <v>89</v>
      </c>
      <c r="T1" s="3" t="s">
        <v>90</v>
      </c>
      <c r="U1" s="4" t="s">
        <v>91</v>
      </c>
      <c r="V1" t="s">
        <v>224</v>
      </c>
      <c r="W1" t="s">
        <v>225</v>
      </c>
      <c r="X1" t="s">
        <v>226</v>
      </c>
      <c r="Y1" t="s">
        <v>227</v>
      </c>
      <c r="Z1" t="s">
        <v>229</v>
      </c>
      <c r="AA1" t="s">
        <v>230</v>
      </c>
      <c r="AB1" t="s">
        <v>228</v>
      </c>
      <c r="AC1" t="s">
        <v>231</v>
      </c>
      <c r="AD1" t="s">
        <v>232</v>
      </c>
      <c r="AE1" t="s">
        <v>233</v>
      </c>
      <c r="AF1" t="s">
        <v>234</v>
      </c>
      <c r="AG1" t="s">
        <v>236</v>
      </c>
      <c r="AH1" t="s">
        <v>237</v>
      </c>
      <c r="AI1" t="s">
        <v>235</v>
      </c>
    </row>
    <row r="2" spans="1:35" x14ac:dyDescent="0.3">
      <c r="A2" t="s">
        <v>8</v>
      </c>
      <c r="B2" t="s">
        <v>239</v>
      </c>
      <c r="C2" t="s">
        <v>240</v>
      </c>
      <c r="D2" s="1">
        <v>43514</v>
      </c>
      <c r="E2">
        <v>4.95</v>
      </c>
      <c r="F2">
        <v>0</v>
      </c>
      <c r="G2">
        <v>0.05</v>
      </c>
      <c r="H2">
        <f>E2+F2+G2</f>
        <v>5</v>
      </c>
      <c r="I2" s="10" t="s">
        <v>8</v>
      </c>
      <c r="J2" s="10" t="s">
        <v>204</v>
      </c>
      <c r="K2" s="10" t="s">
        <v>101</v>
      </c>
      <c r="L2" s="10" t="s">
        <v>102</v>
      </c>
      <c r="M2" s="11">
        <v>77.111443642863605</v>
      </c>
      <c r="N2" s="11">
        <v>95.743183624566598</v>
      </c>
      <c r="O2" s="6">
        <v>427.40907963422001</v>
      </c>
      <c r="P2" s="6">
        <v>-67.635073663960398</v>
      </c>
      <c r="Q2" s="6">
        <v>15033.5853892872</v>
      </c>
      <c r="R2" s="6">
        <v>32.441896631420498</v>
      </c>
      <c r="S2" s="6">
        <v>50.175915690801702</v>
      </c>
      <c r="T2" s="6">
        <v>38.050629370128597</v>
      </c>
      <c r="U2" s="6">
        <v>69.468605720044494</v>
      </c>
      <c r="V2" s="16">
        <f>O2-(AVERAGE(O$19:O$27))</f>
        <v>423.67583454078732</v>
      </c>
      <c r="W2" s="16">
        <f t="shared" ref="W2:AB2" si="0">P2-(AVERAGE(P$19:P$27))</f>
        <v>-68.289978325470301</v>
      </c>
      <c r="X2" s="16">
        <f t="shared" si="0"/>
        <v>15032.471532507465</v>
      </c>
      <c r="Y2" s="16">
        <f t="shared" si="0"/>
        <v>32.303734489972641</v>
      </c>
      <c r="Z2" s="16">
        <f t="shared" si="0"/>
        <v>49.352195617289738</v>
      </c>
      <c r="AA2" s="16">
        <f t="shared" si="0"/>
        <v>36.865406575046421</v>
      </c>
      <c r="AB2" s="16">
        <f t="shared" si="0"/>
        <v>67.849354822613691</v>
      </c>
      <c r="AC2">
        <f>((($H2*O2)/1000)/$E2)*1000</f>
        <v>431.72634306486862</v>
      </c>
      <c r="AD2">
        <f>((($H2*P2)/1000)/$E2)*1000</f>
        <v>-68.318256226222616</v>
      </c>
      <c r="AE2">
        <f t="shared" ref="AE2:AI2" si="1">((($H2*Q2)/1000)/$E2)*1000</f>
        <v>15185.439787158786</v>
      </c>
      <c r="AF2">
        <f t="shared" si="1"/>
        <v>32.769592556990396</v>
      </c>
      <c r="AG2">
        <f t="shared" si="1"/>
        <v>50.682743122021918</v>
      </c>
      <c r="AH2">
        <f t="shared" si="1"/>
        <v>38.434979161746057</v>
      </c>
      <c r="AI2">
        <f t="shared" si="1"/>
        <v>70.170308808125753</v>
      </c>
    </row>
    <row r="3" spans="1:35" x14ac:dyDescent="0.3">
      <c r="A3" t="s">
        <v>10</v>
      </c>
      <c r="B3" t="s">
        <v>239</v>
      </c>
      <c r="C3" t="s">
        <v>240</v>
      </c>
      <c r="D3" s="1">
        <v>43515</v>
      </c>
      <c r="E3">
        <v>4.95</v>
      </c>
      <c r="F3">
        <v>0</v>
      </c>
      <c r="G3">
        <v>0.05</v>
      </c>
      <c r="H3">
        <f t="shared" ref="H3:H18" si="2">E3+F3+G3</f>
        <v>5</v>
      </c>
      <c r="I3" s="7" t="s">
        <v>10</v>
      </c>
      <c r="J3" s="7" t="s">
        <v>205</v>
      </c>
      <c r="K3" s="7" t="s">
        <v>101</v>
      </c>
      <c r="L3" s="7" t="s">
        <v>102</v>
      </c>
      <c r="M3" s="8">
        <v>70.273083396792401</v>
      </c>
      <c r="N3" s="8">
        <v>92.263696965203906</v>
      </c>
      <c r="O3" s="5">
        <v>231.876272159953</v>
      </c>
      <c r="P3" s="5">
        <v>-335.23461309261</v>
      </c>
      <c r="Q3" s="5">
        <v>61254.723433962601</v>
      </c>
      <c r="R3" s="5">
        <v>27.907162830918899</v>
      </c>
      <c r="S3" s="5">
        <v>18.2415368538494</v>
      </c>
      <c r="T3" s="5">
        <v>34.579458731785301</v>
      </c>
      <c r="U3" s="5">
        <v>12.8977909566338</v>
      </c>
      <c r="V3" s="16">
        <f t="shared" ref="V3:V18" si="3">O3-(AVERAGE(O$19:O$27))</f>
        <v>228.14302706652029</v>
      </c>
      <c r="W3" s="16">
        <f t="shared" ref="W3:W18" si="4">P3-(AVERAGE(P$19:P$27))</f>
        <v>-335.88951775411988</v>
      </c>
      <c r="X3" s="16">
        <f t="shared" ref="X3:X18" si="5">Q3-(AVERAGE(Q$19:Q$27))</f>
        <v>61253.609577182862</v>
      </c>
      <c r="Y3" s="16">
        <f t="shared" ref="Y3:Y18" si="6">R3-(AVERAGE(R$19:R$27))</f>
        <v>27.769000689471039</v>
      </c>
      <c r="Z3" s="16">
        <f t="shared" ref="Z3:Z18" si="7">S3-(AVERAGE(S$19:S$27))</f>
        <v>17.417816780337436</v>
      </c>
      <c r="AA3" s="16">
        <f t="shared" ref="AA3:AA18" si="8">T3-(AVERAGE(T$19:T$27))</f>
        <v>33.394235936703126</v>
      </c>
      <c r="AB3" s="16">
        <f t="shared" ref="AB3:AB18" si="9">U3-(AVERAGE(U$19:U$27))</f>
        <v>11.278540059202996</v>
      </c>
      <c r="AC3">
        <f t="shared" ref="AC3:AC18" si="10">((($H3*O3)/1000)/$E3)*1000</f>
        <v>234.21845672722523</v>
      </c>
      <c r="AD3">
        <f t="shared" ref="AD3:AD18" si="11">((($H3*P3)/1000)/$E3)*1000</f>
        <v>-338.62082130566665</v>
      </c>
      <c r="AE3">
        <f t="shared" ref="AE3:AE18" si="12">((($H3*Q3)/1000)/$E3)*1000</f>
        <v>61873.458014103635</v>
      </c>
      <c r="AF3">
        <f t="shared" ref="AF3:AF18" si="13">((($H3*R3)/1000)/$E3)*1000</f>
        <v>28.189053364564547</v>
      </c>
      <c r="AG3">
        <f t="shared" ref="AG3:AG18" si="14">((($H3*S3)/1000)/$E3)*1000</f>
        <v>18.425794801868083</v>
      </c>
      <c r="AH3">
        <f t="shared" ref="AH3:AH18" si="15">((($H3*T3)/1000)/$E3)*1000</f>
        <v>34.928746193722525</v>
      </c>
      <c r="AI3">
        <f t="shared" ref="AI3:AI17" si="16">((($H3*U3)/1000)/$E3)*1000</f>
        <v>13.028071673367474</v>
      </c>
    </row>
    <row r="4" spans="1:35" x14ac:dyDescent="0.3">
      <c r="A4" t="s">
        <v>12</v>
      </c>
      <c r="B4" t="s">
        <v>239</v>
      </c>
      <c r="C4" t="s">
        <v>240</v>
      </c>
      <c r="D4" s="1">
        <v>43516</v>
      </c>
      <c r="E4">
        <v>4.95</v>
      </c>
      <c r="F4">
        <v>0</v>
      </c>
      <c r="G4">
        <v>0.05</v>
      </c>
      <c r="H4">
        <f t="shared" si="2"/>
        <v>5</v>
      </c>
      <c r="I4" s="10" t="s">
        <v>12</v>
      </c>
      <c r="J4" s="10" t="s">
        <v>206</v>
      </c>
      <c r="K4" s="10" t="s">
        <v>101</v>
      </c>
      <c r="L4" s="10" t="s">
        <v>102</v>
      </c>
      <c r="M4" s="11">
        <v>71.402918236037607</v>
      </c>
      <c r="N4" s="11">
        <v>90.953047962270205</v>
      </c>
      <c r="O4" s="6">
        <v>147.354528434896</v>
      </c>
      <c r="P4" s="6">
        <v>-344.24148814302703</v>
      </c>
      <c r="Q4" s="6">
        <v>62780.559223042503</v>
      </c>
      <c r="R4" s="6">
        <v>24.4079837967688</v>
      </c>
      <c r="S4" s="6">
        <v>14.445995334217001</v>
      </c>
      <c r="T4" s="6">
        <v>27.946720782705501</v>
      </c>
      <c r="U4" s="6">
        <v>0.15721509347844401</v>
      </c>
      <c r="V4" s="16">
        <f t="shared" si="3"/>
        <v>143.62128334146328</v>
      </c>
      <c r="W4" s="16">
        <f t="shared" si="4"/>
        <v>-344.8963928045369</v>
      </c>
      <c r="X4" s="16">
        <f t="shared" si="5"/>
        <v>62779.445366262764</v>
      </c>
      <c r="Y4" s="16">
        <f t="shared" si="6"/>
        <v>24.269821655320939</v>
      </c>
      <c r="Z4" s="16">
        <f t="shared" si="7"/>
        <v>13.622275260705036</v>
      </c>
      <c r="AA4" s="16">
        <f t="shared" si="8"/>
        <v>26.761497987623322</v>
      </c>
      <c r="AB4" s="16">
        <f t="shared" si="9"/>
        <v>-1.4620358039523613</v>
      </c>
      <c r="AC4">
        <f t="shared" si="10"/>
        <v>148.84295801504646</v>
      </c>
      <c r="AD4">
        <f t="shared" si="11"/>
        <v>-347.71867489194648</v>
      </c>
      <c r="AE4">
        <f t="shared" si="12"/>
        <v>63414.706285901506</v>
      </c>
      <c r="AF4">
        <f t="shared" si="13"/>
        <v>24.654529087645255</v>
      </c>
      <c r="AG4">
        <f t="shared" si="14"/>
        <v>14.59191447900707</v>
      </c>
      <c r="AH4">
        <f t="shared" si="15"/>
        <v>28.229010891621719</v>
      </c>
      <c r="AI4">
        <f t="shared" si="16"/>
        <v>0.15880312472570099</v>
      </c>
    </row>
    <row r="5" spans="1:35" x14ac:dyDescent="0.3">
      <c r="A5" t="s">
        <v>14</v>
      </c>
      <c r="B5" t="s">
        <v>241</v>
      </c>
      <c r="C5" t="s">
        <v>242</v>
      </c>
      <c r="D5" s="1">
        <v>43514</v>
      </c>
      <c r="E5">
        <v>4.95</v>
      </c>
      <c r="F5">
        <v>0</v>
      </c>
      <c r="G5">
        <v>0.05</v>
      </c>
      <c r="H5">
        <f t="shared" si="2"/>
        <v>5</v>
      </c>
      <c r="I5" s="7" t="s">
        <v>14</v>
      </c>
      <c r="J5" s="7" t="s">
        <v>207</v>
      </c>
      <c r="K5" s="7" t="s">
        <v>101</v>
      </c>
      <c r="L5" s="7" t="s">
        <v>102</v>
      </c>
      <c r="M5" s="8">
        <v>75.867275932099204</v>
      </c>
      <c r="N5" s="8">
        <v>95.628074884677403</v>
      </c>
      <c r="O5" s="5">
        <v>509.65509153074299</v>
      </c>
      <c r="P5" s="5">
        <v>19.109272261194199</v>
      </c>
      <c r="Q5" s="5">
        <v>73.756216136201402</v>
      </c>
      <c r="R5" s="5">
        <v>35.033614099687199</v>
      </c>
      <c r="S5" s="5">
        <v>40.6909812462874</v>
      </c>
      <c r="T5" s="5">
        <v>40.8819435313168</v>
      </c>
      <c r="U5" s="5">
        <v>59.507340658754003</v>
      </c>
      <c r="V5" s="16">
        <f t="shared" si="3"/>
        <v>505.92184643731031</v>
      </c>
      <c r="W5" s="16">
        <f t="shared" si="4"/>
        <v>18.4543675996843</v>
      </c>
      <c r="X5" s="16">
        <f t="shared" si="5"/>
        <v>72.642359356465931</v>
      </c>
      <c r="Y5" s="16">
        <f t="shared" si="6"/>
        <v>34.895451958239342</v>
      </c>
      <c r="Z5" s="16">
        <f t="shared" si="7"/>
        <v>39.867261172775436</v>
      </c>
      <c r="AA5" s="16">
        <f t="shared" si="8"/>
        <v>39.696720736234624</v>
      </c>
      <c r="AB5" s="16">
        <f t="shared" si="9"/>
        <v>57.888089761323201</v>
      </c>
      <c r="AC5">
        <f t="shared" si="10"/>
        <v>514.80312275832614</v>
      </c>
      <c r="AD5">
        <f t="shared" si="11"/>
        <v>19.302295213327476</v>
      </c>
      <c r="AE5">
        <f t="shared" si="12"/>
        <v>74.501228420405454</v>
      </c>
      <c r="AF5">
        <f t="shared" si="13"/>
        <v>35.387488989583026</v>
      </c>
      <c r="AG5">
        <f t="shared" si="14"/>
        <v>41.102001258876165</v>
      </c>
      <c r="AH5">
        <f t="shared" si="15"/>
        <v>41.294892455875555</v>
      </c>
      <c r="AI5">
        <f t="shared" si="16"/>
        <v>60.108424907832323</v>
      </c>
    </row>
    <row r="6" spans="1:35" x14ac:dyDescent="0.3">
      <c r="A6" t="s">
        <v>16</v>
      </c>
      <c r="B6" t="s">
        <v>241</v>
      </c>
      <c r="C6" t="s">
        <v>242</v>
      </c>
      <c r="D6" s="1">
        <v>43515</v>
      </c>
      <c r="E6">
        <v>4.95</v>
      </c>
      <c r="F6">
        <v>0</v>
      </c>
      <c r="G6">
        <v>0.05</v>
      </c>
      <c r="H6">
        <f t="shared" si="2"/>
        <v>5</v>
      </c>
      <c r="I6" s="10" t="s">
        <v>16</v>
      </c>
      <c r="J6" s="10" t="s">
        <v>208</v>
      </c>
      <c r="K6" s="10" t="s">
        <v>101</v>
      </c>
      <c r="L6" s="10" t="s">
        <v>102</v>
      </c>
      <c r="M6" s="11">
        <v>75.257024096563697</v>
      </c>
      <c r="N6" s="11">
        <v>94.270009528619894</v>
      </c>
      <c r="O6" s="6">
        <v>549.24320942965096</v>
      </c>
      <c r="P6" s="6">
        <v>6.9546652677182896</v>
      </c>
      <c r="Q6" s="6">
        <v>129.46179567127299</v>
      </c>
      <c r="R6" s="6">
        <v>33.226358183380597</v>
      </c>
      <c r="S6" s="6">
        <v>46.070251298754002</v>
      </c>
      <c r="T6" s="6">
        <v>34.768157422547901</v>
      </c>
      <c r="U6" s="6">
        <v>4.4496711761900203</v>
      </c>
      <c r="V6" s="16">
        <f t="shared" si="3"/>
        <v>545.50996433621822</v>
      </c>
      <c r="W6" s="16">
        <f t="shared" si="4"/>
        <v>6.2997606062083893</v>
      </c>
      <c r="X6" s="16">
        <f t="shared" si="5"/>
        <v>128.34793889153752</v>
      </c>
      <c r="Y6" s="16">
        <f t="shared" si="6"/>
        <v>33.08819604193274</v>
      </c>
      <c r="Z6" s="16">
        <f t="shared" si="7"/>
        <v>45.246531225242038</v>
      </c>
      <c r="AA6" s="16">
        <f t="shared" si="8"/>
        <v>33.582934627465725</v>
      </c>
      <c r="AB6" s="16">
        <f t="shared" si="9"/>
        <v>2.830420278759215</v>
      </c>
      <c r="AC6">
        <f t="shared" si="10"/>
        <v>554.79112063601099</v>
      </c>
      <c r="AD6">
        <f t="shared" si="11"/>
        <v>7.0249144118366562</v>
      </c>
      <c r="AE6">
        <f t="shared" si="12"/>
        <v>130.7694905770434</v>
      </c>
      <c r="AF6">
        <f t="shared" si="13"/>
        <v>33.561977963010705</v>
      </c>
      <c r="AG6">
        <f t="shared" si="14"/>
        <v>46.535607372478786</v>
      </c>
      <c r="AH6">
        <f t="shared" si="15"/>
        <v>35.119350931866563</v>
      </c>
      <c r="AI6">
        <f t="shared" si="16"/>
        <v>4.4946173496868891</v>
      </c>
    </row>
    <row r="7" spans="1:35" x14ac:dyDescent="0.3">
      <c r="A7" t="s">
        <v>18</v>
      </c>
      <c r="B7" t="s">
        <v>241</v>
      </c>
      <c r="C7" t="s">
        <v>242</v>
      </c>
      <c r="D7" s="1">
        <v>43516</v>
      </c>
      <c r="E7">
        <v>4.95</v>
      </c>
      <c r="F7">
        <v>0</v>
      </c>
      <c r="G7">
        <v>0.05</v>
      </c>
      <c r="H7">
        <f t="shared" si="2"/>
        <v>5</v>
      </c>
      <c r="I7" s="7" t="s">
        <v>18</v>
      </c>
      <c r="J7" s="7" t="s">
        <v>209</v>
      </c>
      <c r="K7" s="7" t="s">
        <v>101</v>
      </c>
      <c r="L7" s="7" t="s">
        <v>102</v>
      </c>
      <c r="M7" s="8">
        <v>77.649452389367298</v>
      </c>
      <c r="N7" s="8">
        <v>94.800544953928195</v>
      </c>
      <c r="O7" s="5">
        <v>351.38414335668102</v>
      </c>
      <c r="P7" s="5">
        <v>-1.7890795021612</v>
      </c>
      <c r="Q7" s="5">
        <v>131.02615585887699</v>
      </c>
      <c r="R7" s="5">
        <v>30.078946076636701</v>
      </c>
      <c r="S7" s="5">
        <v>41.6487105231</v>
      </c>
      <c r="T7" s="5">
        <v>27.204714345916599</v>
      </c>
      <c r="U7" s="5">
        <v>19.0052677579739</v>
      </c>
      <c r="V7" s="16">
        <f t="shared" si="3"/>
        <v>347.65089826324834</v>
      </c>
      <c r="W7" s="16">
        <f t="shared" si="4"/>
        <v>-2.4439841636711002</v>
      </c>
      <c r="X7" s="16">
        <f t="shared" si="5"/>
        <v>129.91229907914152</v>
      </c>
      <c r="Y7" s="16">
        <f t="shared" si="6"/>
        <v>29.94078393518884</v>
      </c>
      <c r="Z7" s="16">
        <f t="shared" si="7"/>
        <v>40.824990449588036</v>
      </c>
      <c r="AA7" s="16">
        <f t="shared" si="8"/>
        <v>26.01949155083442</v>
      </c>
      <c r="AB7" s="16">
        <f t="shared" si="9"/>
        <v>17.386016860543094</v>
      </c>
      <c r="AC7">
        <f t="shared" si="10"/>
        <v>354.93347813806162</v>
      </c>
      <c r="AD7">
        <f t="shared" si="11"/>
        <v>-1.8071510122840404</v>
      </c>
      <c r="AE7">
        <f t="shared" si="12"/>
        <v>132.34965238270405</v>
      </c>
      <c r="AF7">
        <f t="shared" si="13"/>
        <v>30.382773814784546</v>
      </c>
      <c r="AG7">
        <f t="shared" si="14"/>
        <v>42.069404568787874</v>
      </c>
      <c r="AH7">
        <f t="shared" si="15"/>
        <v>27.479509440319802</v>
      </c>
      <c r="AI7">
        <f t="shared" si="16"/>
        <v>19.197240159569599</v>
      </c>
    </row>
    <row r="8" spans="1:35" x14ac:dyDescent="0.3">
      <c r="A8" t="s">
        <v>243</v>
      </c>
      <c r="B8" t="s">
        <v>244</v>
      </c>
      <c r="C8" t="s">
        <v>245</v>
      </c>
      <c r="D8" s="1">
        <v>43514</v>
      </c>
      <c r="E8">
        <v>4</v>
      </c>
      <c r="F8">
        <v>0.95</v>
      </c>
      <c r="G8">
        <v>0.05</v>
      </c>
      <c r="H8">
        <f t="shared" si="2"/>
        <v>5</v>
      </c>
      <c r="I8" s="10" t="s">
        <v>243</v>
      </c>
      <c r="J8" s="10" t="s">
        <v>210</v>
      </c>
      <c r="K8" s="10" t="s">
        <v>101</v>
      </c>
      <c r="L8" s="10" t="s">
        <v>102</v>
      </c>
      <c r="M8" s="11">
        <v>79.602230362753403</v>
      </c>
      <c r="N8" s="11">
        <v>96.777280768757194</v>
      </c>
      <c r="O8" s="6">
        <v>521.18389664388405</v>
      </c>
      <c r="P8" s="6">
        <v>139.97485867618499</v>
      </c>
      <c r="Q8" s="6">
        <v>7.1718318820392</v>
      </c>
      <c r="R8" s="6">
        <v>27.874445068728701</v>
      </c>
      <c r="S8" s="6">
        <v>25.967269344155198</v>
      </c>
      <c r="T8" s="6">
        <v>31.123959834545701</v>
      </c>
      <c r="U8" s="6">
        <v>56.301309349825402</v>
      </c>
      <c r="V8" s="16">
        <f t="shared" si="3"/>
        <v>517.45065155045131</v>
      </c>
      <c r="W8" s="16">
        <f t="shared" si="4"/>
        <v>139.31995401467509</v>
      </c>
      <c r="X8" s="16">
        <f t="shared" si="5"/>
        <v>6.0579751023037298</v>
      </c>
      <c r="Y8" s="16">
        <f t="shared" si="6"/>
        <v>27.73628292728084</v>
      </c>
      <c r="Z8" s="16">
        <f t="shared" si="7"/>
        <v>25.143549270643234</v>
      </c>
      <c r="AA8" s="16">
        <f t="shared" si="8"/>
        <v>29.938737039463522</v>
      </c>
      <c r="AB8" s="16">
        <f t="shared" si="9"/>
        <v>54.6820584523946</v>
      </c>
      <c r="AC8">
        <f t="shared" si="10"/>
        <v>651.47987080485507</v>
      </c>
      <c r="AD8">
        <f t="shared" si="11"/>
        <v>174.96857334523125</v>
      </c>
      <c r="AE8">
        <f t="shared" si="12"/>
        <v>8.964789852549</v>
      </c>
      <c r="AF8">
        <f t="shared" si="13"/>
        <v>34.843056335910873</v>
      </c>
      <c r="AG8">
        <f t="shared" si="14"/>
        <v>32.459086680193998</v>
      </c>
      <c r="AH8">
        <f t="shared" si="15"/>
        <v>38.904949793182126</v>
      </c>
      <c r="AI8">
        <f t="shared" si="16"/>
        <v>70.376636687281746</v>
      </c>
    </row>
    <row r="9" spans="1:35" x14ac:dyDescent="0.3">
      <c r="A9" t="s">
        <v>246</v>
      </c>
      <c r="B9" t="s">
        <v>244</v>
      </c>
      <c r="C9" t="s">
        <v>245</v>
      </c>
      <c r="D9" s="1">
        <v>43516</v>
      </c>
      <c r="E9">
        <v>3</v>
      </c>
      <c r="F9">
        <v>1.95</v>
      </c>
      <c r="G9">
        <v>0.05</v>
      </c>
      <c r="H9">
        <f t="shared" si="2"/>
        <v>5</v>
      </c>
      <c r="I9" s="7" t="s">
        <v>246</v>
      </c>
      <c r="J9" s="7" t="s">
        <v>211</v>
      </c>
      <c r="K9" s="7" t="s">
        <v>101</v>
      </c>
      <c r="L9" s="7" t="s">
        <v>102</v>
      </c>
      <c r="M9" s="8">
        <v>75.936734302557696</v>
      </c>
      <c r="N9" s="8">
        <v>94.386493585878398</v>
      </c>
      <c r="O9" s="5">
        <v>528.74060036265996</v>
      </c>
      <c r="P9" s="5">
        <v>10.8460239978141</v>
      </c>
      <c r="Q9" s="5">
        <v>5.2566874926151002</v>
      </c>
      <c r="R9" s="5">
        <v>23.3623905317978</v>
      </c>
      <c r="S9" s="5">
        <v>21.7019733382593</v>
      </c>
      <c r="T9" s="5">
        <v>22.8097494585693</v>
      </c>
      <c r="U9" s="5">
        <v>14.0023145874619</v>
      </c>
      <c r="V9" s="16">
        <f t="shared" si="3"/>
        <v>525.00735526922722</v>
      </c>
      <c r="W9" s="16">
        <f t="shared" si="4"/>
        <v>10.191119336304201</v>
      </c>
      <c r="X9" s="16">
        <f t="shared" si="5"/>
        <v>4.14283071287963</v>
      </c>
      <c r="Y9" s="16">
        <f t="shared" si="6"/>
        <v>23.224228390349939</v>
      </c>
      <c r="Z9" s="16">
        <f t="shared" si="7"/>
        <v>20.878253264747336</v>
      </c>
      <c r="AA9" s="16">
        <f t="shared" si="8"/>
        <v>21.624526663487121</v>
      </c>
      <c r="AB9" s="16">
        <f t="shared" si="9"/>
        <v>12.383063690031094</v>
      </c>
      <c r="AC9">
        <f t="shared" si="10"/>
        <v>881.23433393776668</v>
      </c>
      <c r="AD9">
        <f t="shared" si="11"/>
        <v>18.076706663023497</v>
      </c>
      <c r="AE9">
        <f t="shared" si="12"/>
        <v>8.7611458210251669</v>
      </c>
      <c r="AF9">
        <f t="shared" si="13"/>
        <v>38.937317552996333</v>
      </c>
      <c r="AG9">
        <f t="shared" si="14"/>
        <v>36.169955563765505</v>
      </c>
      <c r="AH9">
        <f t="shared" si="15"/>
        <v>38.0162490976155</v>
      </c>
      <c r="AI9">
        <f t="shared" si="16"/>
        <v>23.337190979103166</v>
      </c>
    </row>
    <row r="10" spans="1:35" x14ac:dyDescent="0.3">
      <c r="A10" t="s">
        <v>247</v>
      </c>
      <c r="B10" t="s">
        <v>16</v>
      </c>
      <c r="C10" t="s">
        <v>248</v>
      </c>
      <c r="D10" s="1">
        <v>43514</v>
      </c>
      <c r="E10">
        <v>4</v>
      </c>
      <c r="F10">
        <v>0.95</v>
      </c>
      <c r="G10">
        <v>0.05</v>
      </c>
      <c r="H10">
        <f t="shared" si="2"/>
        <v>5</v>
      </c>
      <c r="I10" s="10" t="s">
        <v>247</v>
      </c>
      <c r="J10" s="10" t="s">
        <v>212</v>
      </c>
      <c r="K10" s="10" t="s">
        <v>101</v>
      </c>
      <c r="L10" s="10" t="s">
        <v>102</v>
      </c>
      <c r="M10" s="11">
        <v>80.7936061182873</v>
      </c>
      <c r="N10" s="11">
        <v>96.8694264119965</v>
      </c>
      <c r="O10" s="6">
        <v>14.4028081599613</v>
      </c>
      <c r="P10" s="6">
        <v>160.266571986961</v>
      </c>
      <c r="Q10" s="6">
        <v>2.6266722707119801</v>
      </c>
      <c r="R10" s="6">
        <v>0.10515472068772901</v>
      </c>
      <c r="S10" s="6">
        <v>9.5133006495196692</v>
      </c>
      <c r="T10" s="6">
        <v>-0.25968124283237398</v>
      </c>
      <c r="U10" s="6">
        <v>4.4795899885815702</v>
      </c>
      <c r="V10" s="16">
        <f t="shared" si="3"/>
        <v>10.669563066528591</v>
      </c>
      <c r="W10" s="16">
        <f t="shared" si="4"/>
        <v>159.61166732545109</v>
      </c>
      <c r="X10" s="16">
        <f t="shared" si="5"/>
        <v>1.5128154909765099</v>
      </c>
      <c r="Y10" s="16">
        <f t="shared" si="6"/>
        <v>-3.3007420760131398E-2</v>
      </c>
      <c r="Z10" s="16">
        <f t="shared" si="7"/>
        <v>8.6895805760077049</v>
      </c>
      <c r="AA10" s="16">
        <f t="shared" si="8"/>
        <v>-1.4449040379145528</v>
      </c>
      <c r="AB10" s="16">
        <f t="shared" si="9"/>
        <v>2.8603390911507649</v>
      </c>
      <c r="AC10">
        <f t="shared" si="10"/>
        <v>18.003510199951624</v>
      </c>
      <c r="AD10">
        <f t="shared" si="11"/>
        <v>200.33321498370125</v>
      </c>
      <c r="AE10">
        <f t="shared" si="12"/>
        <v>3.2833403383899751</v>
      </c>
      <c r="AF10">
        <f t="shared" si="13"/>
        <v>0.13144340085966125</v>
      </c>
      <c r="AG10">
        <f t="shared" si="14"/>
        <v>11.891625811899587</v>
      </c>
      <c r="AH10">
        <f t="shared" si="15"/>
        <v>-0.32460155354046749</v>
      </c>
      <c r="AI10">
        <f t="shared" si="16"/>
        <v>5.5994874857269625</v>
      </c>
    </row>
    <row r="11" spans="1:35" x14ac:dyDescent="0.3">
      <c r="A11" t="s">
        <v>249</v>
      </c>
      <c r="B11" t="s">
        <v>16</v>
      </c>
      <c r="C11" t="s">
        <v>248</v>
      </c>
      <c r="D11" s="1">
        <v>43515</v>
      </c>
      <c r="E11">
        <v>2</v>
      </c>
      <c r="F11">
        <v>2.95</v>
      </c>
      <c r="G11">
        <v>0.05</v>
      </c>
      <c r="H11">
        <f t="shared" si="2"/>
        <v>5</v>
      </c>
      <c r="I11" s="7" t="s">
        <v>249</v>
      </c>
      <c r="J11" s="7" t="s">
        <v>213</v>
      </c>
      <c r="K11" s="7" t="s">
        <v>101</v>
      </c>
      <c r="L11" s="7" t="s">
        <v>102</v>
      </c>
      <c r="M11" s="8">
        <v>82.429245631393997</v>
      </c>
      <c r="N11" s="8">
        <v>96.658353652371105</v>
      </c>
      <c r="O11" s="5">
        <v>7.5012516982335704</v>
      </c>
      <c r="P11" s="5">
        <v>17.298141523998801</v>
      </c>
      <c r="Q11" s="5">
        <v>1.7407409748554099</v>
      </c>
      <c r="R11" s="5">
        <v>-0.116568513510986</v>
      </c>
      <c r="S11" s="5">
        <v>5.9928347717807204</v>
      </c>
      <c r="T11" s="5">
        <v>-1.1118784038796099</v>
      </c>
      <c r="U11" s="5">
        <v>1.5158762728675901</v>
      </c>
      <c r="V11" s="16">
        <f t="shared" si="3"/>
        <v>3.7680066048008611</v>
      </c>
      <c r="W11" s="16">
        <f t="shared" si="4"/>
        <v>16.643236862488902</v>
      </c>
      <c r="X11" s="16">
        <f t="shared" si="5"/>
        <v>0.62688419511993976</v>
      </c>
      <c r="Y11" s="16">
        <f t="shared" si="6"/>
        <v>-0.25473065495884639</v>
      </c>
      <c r="Z11" s="16">
        <f t="shared" si="7"/>
        <v>5.169114698268757</v>
      </c>
      <c r="AA11" s="16">
        <f t="shared" si="8"/>
        <v>-2.2971011989617889</v>
      </c>
      <c r="AB11" s="16">
        <f t="shared" si="9"/>
        <v>-0.10337462456321522</v>
      </c>
      <c r="AC11">
        <f t="shared" si="10"/>
        <v>18.753129245583928</v>
      </c>
      <c r="AD11">
        <f t="shared" si="11"/>
        <v>43.245353809996999</v>
      </c>
      <c r="AE11">
        <f t="shared" si="12"/>
        <v>4.3518524371385245</v>
      </c>
      <c r="AF11">
        <f t="shared" si="13"/>
        <v>-0.29142128377746501</v>
      </c>
      <c r="AG11">
        <f t="shared" si="14"/>
        <v>14.982086929451802</v>
      </c>
      <c r="AH11">
        <f t="shared" si="15"/>
        <v>-2.7796960096990246</v>
      </c>
      <c r="AI11">
        <f t="shared" si="16"/>
        <v>3.7896906821689753</v>
      </c>
    </row>
    <row r="12" spans="1:35" x14ac:dyDescent="0.3">
      <c r="A12" t="s">
        <v>250</v>
      </c>
      <c r="B12" t="s">
        <v>16</v>
      </c>
      <c r="C12" t="s">
        <v>248</v>
      </c>
      <c r="D12" s="1">
        <v>43516</v>
      </c>
      <c r="E12">
        <v>3</v>
      </c>
      <c r="F12">
        <v>1.95</v>
      </c>
      <c r="G12">
        <v>0.05</v>
      </c>
      <c r="H12">
        <f t="shared" si="2"/>
        <v>5</v>
      </c>
      <c r="I12" s="7" t="s">
        <v>250</v>
      </c>
      <c r="J12" s="7" t="s">
        <v>215</v>
      </c>
      <c r="K12" s="7" t="s">
        <v>101</v>
      </c>
      <c r="L12" s="7" t="s">
        <v>102</v>
      </c>
      <c r="M12" s="8">
        <v>75.759345822297107</v>
      </c>
      <c r="N12" s="8">
        <v>94.625438744236206</v>
      </c>
      <c r="O12" s="5">
        <v>11.4225580693229</v>
      </c>
      <c r="P12" s="5">
        <v>4.7094954926626702</v>
      </c>
      <c r="Q12" s="5">
        <v>1.8233078573773001</v>
      </c>
      <c r="R12" s="5">
        <v>0.80359173895038205</v>
      </c>
      <c r="S12" s="5">
        <v>3.0829972167706901</v>
      </c>
      <c r="T12" s="5">
        <v>4.9457785093107703E-3</v>
      </c>
      <c r="U12" s="5">
        <v>14.3389811826213</v>
      </c>
      <c r="V12" s="16">
        <f t="shared" si="3"/>
        <v>7.689312975890191</v>
      </c>
      <c r="W12" s="16">
        <f t="shared" si="4"/>
        <v>4.0545908311527707</v>
      </c>
      <c r="X12" s="16">
        <f t="shared" si="5"/>
        <v>0.70945107764182991</v>
      </c>
      <c r="Y12" s="16">
        <f t="shared" si="6"/>
        <v>0.66542959750252162</v>
      </c>
      <c r="Z12" s="16">
        <f t="shared" si="7"/>
        <v>2.2592771432587266</v>
      </c>
      <c r="AA12" s="16">
        <f t="shared" si="8"/>
        <v>-1.180277016572868</v>
      </c>
      <c r="AB12" s="16">
        <f t="shared" si="9"/>
        <v>12.719730285190494</v>
      </c>
      <c r="AC12">
        <f t="shared" si="10"/>
        <v>19.037596782204837</v>
      </c>
      <c r="AD12">
        <f t="shared" si="11"/>
        <v>7.8491591544377837</v>
      </c>
      <c r="AE12">
        <f t="shared" si="12"/>
        <v>3.0388464289621671</v>
      </c>
      <c r="AF12">
        <f t="shared" si="13"/>
        <v>1.3393195649173033</v>
      </c>
      <c r="AG12">
        <f t="shared" si="14"/>
        <v>5.1383286946178162</v>
      </c>
      <c r="AH12">
        <f t="shared" si="15"/>
        <v>8.2429641821846165E-3</v>
      </c>
      <c r="AI12">
        <f t="shared" si="16"/>
        <v>23.898301971035497</v>
      </c>
    </row>
    <row r="13" spans="1:35" x14ac:dyDescent="0.3">
      <c r="A13" t="s">
        <v>251</v>
      </c>
      <c r="B13" t="s">
        <v>244</v>
      </c>
      <c r="C13" t="s">
        <v>245</v>
      </c>
      <c r="D13" s="1">
        <v>43882</v>
      </c>
      <c r="E13">
        <v>4.95</v>
      </c>
      <c r="F13">
        <v>0</v>
      </c>
      <c r="G13">
        <v>0.05</v>
      </c>
      <c r="H13">
        <f t="shared" si="2"/>
        <v>5</v>
      </c>
      <c r="I13" s="10" t="s">
        <v>251</v>
      </c>
      <c r="J13" s="10" t="s">
        <v>216</v>
      </c>
      <c r="K13" s="10" t="s">
        <v>101</v>
      </c>
      <c r="L13" s="10" t="s">
        <v>102</v>
      </c>
      <c r="M13" s="11">
        <v>72.901396111448307</v>
      </c>
      <c r="N13" s="11">
        <v>87.650617845447599</v>
      </c>
      <c r="O13" s="6">
        <v>790.95289439679595</v>
      </c>
      <c r="P13" s="6">
        <v>8.84039795214313</v>
      </c>
      <c r="Q13" s="6">
        <v>8.2251130293736399</v>
      </c>
      <c r="R13" s="6">
        <v>37.373058637008498</v>
      </c>
      <c r="S13" s="6">
        <v>36.982696161975099</v>
      </c>
      <c r="T13" s="6">
        <v>35.1017546806452</v>
      </c>
      <c r="U13" s="6">
        <v>16.8935373118934</v>
      </c>
      <c r="V13" s="16">
        <f t="shared" si="3"/>
        <v>787.21964930336321</v>
      </c>
      <c r="W13" s="16">
        <f t="shared" si="4"/>
        <v>8.1854932906332305</v>
      </c>
      <c r="X13" s="16">
        <f t="shared" si="5"/>
        <v>7.1112562496381697</v>
      </c>
      <c r="Y13" s="16">
        <f t="shared" si="6"/>
        <v>37.234896495560641</v>
      </c>
      <c r="Z13" s="16">
        <f t="shared" si="7"/>
        <v>36.158976088463135</v>
      </c>
      <c r="AA13" s="16">
        <f t="shared" si="8"/>
        <v>33.916531885563025</v>
      </c>
      <c r="AB13" s="16">
        <f t="shared" si="9"/>
        <v>15.274286414462594</v>
      </c>
      <c r="AC13">
        <f t="shared" si="10"/>
        <v>798.94231757252112</v>
      </c>
      <c r="AD13">
        <f t="shared" si="11"/>
        <v>8.9296949011546758</v>
      </c>
      <c r="AE13">
        <f t="shared" si="12"/>
        <v>8.3081949791652931</v>
      </c>
      <c r="AF13">
        <f t="shared" si="13"/>
        <v>37.750564279806568</v>
      </c>
      <c r="AG13">
        <f t="shared" si="14"/>
        <v>37.356258749469795</v>
      </c>
      <c r="AH13">
        <f t="shared" si="15"/>
        <v>35.456317859237579</v>
      </c>
      <c r="AI13">
        <f t="shared" si="16"/>
        <v>17.064179102922626</v>
      </c>
    </row>
    <row r="14" spans="1:35" x14ac:dyDescent="0.3">
      <c r="A14" t="s">
        <v>252</v>
      </c>
      <c r="B14" t="s">
        <v>16</v>
      </c>
      <c r="C14" t="s">
        <v>248</v>
      </c>
      <c r="D14" s="1">
        <v>43882</v>
      </c>
      <c r="E14">
        <v>4.95</v>
      </c>
      <c r="F14">
        <v>0</v>
      </c>
      <c r="G14">
        <v>0.05</v>
      </c>
      <c r="H14">
        <f t="shared" si="2"/>
        <v>5</v>
      </c>
      <c r="I14" s="7" t="s">
        <v>252</v>
      </c>
      <c r="J14" s="7" t="s">
        <v>217</v>
      </c>
      <c r="K14" s="7" t="s">
        <v>101</v>
      </c>
      <c r="L14" s="7" t="s">
        <v>102</v>
      </c>
      <c r="M14" s="8">
        <v>70.993449486066694</v>
      </c>
      <c r="N14" s="8">
        <v>89.035565987820604</v>
      </c>
      <c r="O14" s="5">
        <v>11.3416596231261</v>
      </c>
      <c r="P14" s="5">
        <v>4.0966787488117999</v>
      </c>
      <c r="Q14" s="5">
        <v>2.3290329348197001</v>
      </c>
      <c r="R14" s="5">
        <v>2.72834570526362</v>
      </c>
      <c r="S14" s="5">
        <v>2.5071522512710001</v>
      </c>
      <c r="T14" s="5">
        <v>-1.0462271718096801</v>
      </c>
      <c r="U14" s="5">
        <v>2.0464115828787501</v>
      </c>
      <c r="V14" s="16">
        <f t="shared" si="3"/>
        <v>7.6084145296933912</v>
      </c>
      <c r="W14" s="16">
        <f t="shared" si="4"/>
        <v>3.4417740873019</v>
      </c>
      <c r="X14" s="16">
        <f t="shared" si="5"/>
        <v>1.2151761550842299</v>
      </c>
      <c r="Y14" s="16">
        <f t="shared" si="6"/>
        <v>2.5901835638157595</v>
      </c>
      <c r="Z14" s="16">
        <f t="shared" si="7"/>
        <v>1.6834321777590364</v>
      </c>
      <c r="AA14" s="16">
        <f t="shared" si="8"/>
        <v>-2.2314499668918586</v>
      </c>
      <c r="AB14" s="16">
        <f t="shared" si="9"/>
        <v>0.42716068544794483</v>
      </c>
      <c r="AC14">
        <f t="shared" si="10"/>
        <v>11.456221841541515</v>
      </c>
      <c r="AD14">
        <f t="shared" si="11"/>
        <v>4.1380593422341416</v>
      </c>
      <c r="AE14">
        <f t="shared" si="12"/>
        <v>2.3525585200198988</v>
      </c>
      <c r="AF14">
        <f t="shared" si="13"/>
        <v>2.7559047527915355</v>
      </c>
      <c r="AG14">
        <f t="shared" si="14"/>
        <v>2.5324770214858585</v>
      </c>
      <c r="AH14">
        <f t="shared" si="15"/>
        <v>-1.0567951230400809</v>
      </c>
      <c r="AI14">
        <f t="shared" si="16"/>
        <v>2.0670824069482325</v>
      </c>
    </row>
    <row r="15" spans="1:35" x14ac:dyDescent="0.3">
      <c r="A15" t="s">
        <v>253</v>
      </c>
      <c r="B15" t="s">
        <v>239</v>
      </c>
      <c r="C15" t="s">
        <v>254</v>
      </c>
      <c r="D15" s="1">
        <v>43888</v>
      </c>
      <c r="E15">
        <v>4.95</v>
      </c>
      <c r="F15">
        <v>0</v>
      </c>
      <c r="G15">
        <v>0.05</v>
      </c>
      <c r="H15">
        <f t="shared" si="2"/>
        <v>5</v>
      </c>
      <c r="I15" s="10" t="s">
        <v>253</v>
      </c>
      <c r="J15" s="10" t="s">
        <v>218</v>
      </c>
      <c r="K15" s="10" t="s">
        <v>101</v>
      </c>
      <c r="L15" s="10" t="s">
        <v>102</v>
      </c>
      <c r="M15" s="11">
        <v>71.605383196895502</v>
      </c>
      <c r="N15" s="11">
        <v>89.367612476224707</v>
      </c>
      <c r="O15" s="6">
        <v>40.284498246465397</v>
      </c>
      <c r="P15" s="6">
        <v>-162.70526104341701</v>
      </c>
      <c r="Q15" s="6">
        <v>29059.688343590598</v>
      </c>
      <c r="R15" s="6">
        <v>10.4068058136803</v>
      </c>
      <c r="S15" s="6">
        <v>8.3886194391824898</v>
      </c>
      <c r="T15" s="6">
        <v>6.8569298055081402</v>
      </c>
      <c r="U15" s="6">
        <v>8.1719617152529995</v>
      </c>
      <c r="V15" s="16">
        <f t="shared" si="3"/>
        <v>36.55125315303269</v>
      </c>
      <c r="W15" s="16">
        <f t="shared" si="4"/>
        <v>-163.36016570492691</v>
      </c>
      <c r="X15" s="16">
        <f t="shared" si="5"/>
        <v>29058.574486810863</v>
      </c>
      <c r="Y15" s="16">
        <f t="shared" si="6"/>
        <v>10.268643672232439</v>
      </c>
      <c r="Z15" s="16">
        <f t="shared" si="7"/>
        <v>7.5648993656705263</v>
      </c>
      <c r="AA15" s="16">
        <f t="shared" si="8"/>
        <v>5.6717070104259619</v>
      </c>
      <c r="AB15" s="16">
        <f t="shared" si="9"/>
        <v>6.5527108178221942</v>
      </c>
      <c r="AC15">
        <f t="shared" si="10"/>
        <v>40.691412370167065</v>
      </c>
      <c r="AD15">
        <f t="shared" si="11"/>
        <v>-164.34874852870408</v>
      </c>
      <c r="AE15">
        <f t="shared" si="12"/>
        <v>29353.220549081409</v>
      </c>
      <c r="AF15">
        <f t="shared" si="13"/>
        <v>10.511925064323536</v>
      </c>
      <c r="AG15">
        <f t="shared" si="14"/>
        <v>8.4733529688712022</v>
      </c>
      <c r="AH15">
        <f t="shared" si="15"/>
        <v>6.9261917227354948</v>
      </c>
      <c r="AI15">
        <f t="shared" si="16"/>
        <v>8.254506783083837</v>
      </c>
    </row>
    <row r="16" spans="1:35" x14ac:dyDescent="0.3">
      <c r="A16" t="s">
        <v>255</v>
      </c>
      <c r="B16" t="s">
        <v>239</v>
      </c>
      <c r="C16" t="s">
        <v>256</v>
      </c>
      <c r="D16" s="1">
        <v>43888</v>
      </c>
      <c r="E16">
        <v>4.95</v>
      </c>
      <c r="F16">
        <v>0</v>
      </c>
      <c r="G16">
        <v>0.05</v>
      </c>
      <c r="H16">
        <f t="shared" si="2"/>
        <v>5</v>
      </c>
      <c r="I16" s="7" t="s">
        <v>255</v>
      </c>
      <c r="J16" s="7" t="s">
        <v>219</v>
      </c>
      <c r="K16" s="7" t="s">
        <v>101</v>
      </c>
      <c r="L16" s="7" t="s">
        <v>102</v>
      </c>
      <c r="M16" s="8">
        <v>71.770440885901095</v>
      </c>
      <c r="N16" s="8">
        <v>89.646245929237196</v>
      </c>
      <c r="O16" s="5">
        <v>43.999130962768703</v>
      </c>
      <c r="P16" s="5">
        <v>-149.41946470648699</v>
      </c>
      <c r="Q16" s="5">
        <v>27588.2622520111</v>
      </c>
      <c r="R16" s="5">
        <v>12.7002613017846</v>
      </c>
      <c r="S16" s="5">
        <v>8.4966122513630502</v>
      </c>
      <c r="T16" s="5">
        <v>6.6493640474792901</v>
      </c>
      <c r="U16" s="5">
        <v>6.4142461102320603</v>
      </c>
      <c r="V16" s="16">
        <f t="shared" si="3"/>
        <v>40.265885869335996</v>
      </c>
      <c r="W16" s="16">
        <f t="shared" si="4"/>
        <v>-150.07436936799689</v>
      </c>
      <c r="X16" s="16">
        <f t="shared" si="5"/>
        <v>27587.148395231365</v>
      </c>
      <c r="Y16" s="16">
        <f t="shared" si="6"/>
        <v>12.562099160336739</v>
      </c>
      <c r="Z16" s="16">
        <f t="shared" si="7"/>
        <v>7.6728921778510868</v>
      </c>
      <c r="AA16" s="16">
        <f t="shared" si="8"/>
        <v>5.4641412523971109</v>
      </c>
      <c r="AB16" s="16">
        <f t="shared" si="9"/>
        <v>4.794995212801255</v>
      </c>
      <c r="AC16">
        <f t="shared" si="10"/>
        <v>44.443566629059298</v>
      </c>
      <c r="AD16">
        <f t="shared" si="11"/>
        <v>-150.92875222877475</v>
      </c>
      <c r="AE16">
        <f t="shared" si="12"/>
        <v>27866.931567687978</v>
      </c>
      <c r="AF16">
        <f t="shared" si="13"/>
        <v>12.828546769479393</v>
      </c>
      <c r="AG16">
        <f t="shared" si="14"/>
        <v>8.5824366175384323</v>
      </c>
      <c r="AH16">
        <f t="shared" si="15"/>
        <v>6.7165293408881706</v>
      </c>
      <c r="AI16">
        <f t="shared" si="16"/>
        <v>6.4790364749818785</v>
      </c>
    </row>
    <row r="17" spans="1:35" x14ac:dyDescent="0.3">
      <c r="A17" t="s">
        <v>257</v>
      </c>
      <c r="B17" t="s">
        <v>241</v>
      </c>
      <c r="C17" t="s">
        <v>258</v>
      </c>
      <c r="D17" s="1">
        <v>43888</v>
      </c>
      <c r="E17">
        <v>4.95</v>
      </c>
      <c r="F17">
        <v>0</v>
      </c>
      <c r="G17">
        <v>0.05</v>
      </c>
      <c r="H17">
        <f t="shared" si="2"/>
        <v>5</v>
      </c>
      <c r="I17" s="10" t="s">
        <v>257</v>
      </c>
      <c r="J17" s="10" t="s">
        <v>220</v>
      </c>
      <c r="K17" s="10" t="s">
        <v>101</v>
      </c>
      <c r="L17" s="10" t="s">
        <v>102</v>
      </c>
      <c r="M17" s="11">
        <v>76.123588271913505</v>
      </c>
      <c r="N17" s="11">
        <v>91.958099363647506</v>
      </c>
      <c r="O17" s="6">
        <v>37.808432630744299</v>
      </c>
      <c r="P17" s="6">
        <v>-2.69221765828016</v>
      </c>
      <c r="Q17" s="6">
        <v>162.56942169202</v>
      </c>
      <c r="R17" s="6">
        <v>32.676052922095899</v>
      </c>
      <c r="S17" s="6">
        <v>53.724966617727503</v>
      </c>
      <c r="T17" s="6">
        <v>3.9493985496827202</v>
      </c>
      <c r="U17" s="6">
        <v>8.7181542522371007</v>
      </c>
      <c r="V17" s="16">
        <f t="shared" si="3"/>
        <v>34.075187537311592</v>
      </c>
      <c r="W17" s="16">
        <f t="shared" si="4"/>
        <v>-3.3471223197900599</v>
      </c>
      <c r="X17" s="16">
        <f t="shared" si="5"/>
        <v>161.45556491228453</v>
      </c>
      <c r="Y17" s="16">
        <f t="shared" si="6"/>
        <v>32.537890780648041</v>
      </c>
      <c r="Z17" s="16">
        <f t="shared" si="7"/>
        <v>52.901246544215539</v>
      </c>
      <c r="AA17" s="16">
        <f t="shared" si="8"/>
        <v>2.7641757546005414</v>
      </c>
      <c r="AB17" s="16">
        <f t="shared" si="9"/>
        <v>7.0989033548062954</v>
      </c>
      <c r="AC17">
        <f t="shared" si="10"/>
        <v>38.190335990650802</v>
      </c>
      <c r="AD17">
        <f t="shared" si="11"/>
        <v>-2.7194117760405656</v>
      </c>
      <c r="AE17">
        <f t="shared" si="12"/>
        <v>164.21153706264647</v>
      </c>
      <c r="AF17">
        <f t="shared" si="13"/>
        <v>33.006114062723128</v>
      </c>
      <c r="AG17">
        <f t="shared" si="14"/>
        <v>54.267643048209592</v>
      </c>
      <c r="AH17">
        <f t="shared" si="15"/>
        <v>3.9892914643259796</v>
      </c>
      <c r="AI17">
        <f t="shared" si="16"/>
        <v>8.8062164164011119</v>
      </c>
    </row>
    <row r="18" spans="1:35" x14ac:dyDescent="0.3">
      <c r="A18" t="s">
        <v>259</v>
      </c>
      <c r="B18" t="s">
        <v>241</v>
      </c>
      <c r="C18" t="s">
        <v>260</v>
      </c>
      <c r="D18" s="1">
        <v>43888</v>
      </c>
      <c r="E18">
        <v>4.95</v>
      </c>
      <c r="F18">
        <v>0</v>
      </c>
      <c r="G18">
        <v>0.05</v>
      </c>
      <c r="H18">
        <f t="shared" si="2"/>
        <v>5</v>
      </c>
      <c r="I18" s="7" t="s">
        <v>259</v>
      </c>
      <c r="J18" s="7" t="s">
        <v>221</v>
      </c>
      <c r="K18" s="7" t="s">
        <v>101</v>
      </c>
      <c r="L18" s="7" t="s">
        <v>102</v>
      </c>
      <c r="M18" s="8">
        <v>73.837105142489904</v>
      </c>
      <c r="N18" s="8">
        <v>91.694783483694096</v>
      </c>
      <c r="O18" s="5">
        <v>654.51475306354098</v>
      </c>
      <c r="P18" s="5">
        <v>-2.06326710611516</v>
      </c>
      <c r="Q18" s="5">
        <v>192.572236435056</v>
      </c>
      <c r="R18" s="5">
        <v>33.753815489298397</v>
      </c>
      <c r="S18" s="5">
        <v>52.6576496078087</v>
      </c>
      <c r="T18" s="5">
        <v>19.421602626675</v>
      </c>
      <c r="U18" s="5">
        <v>28.6605235674322</v>
      </c>
      <c r="V18" s="16">
        <f t="shared" si="3"/>
        <v>650.78150797010824</v>
      </c>
      <c r="W18" s="16">
        <f t="shared" si="4"/>
        <v>-2.7181717676250599</v>
      </c>
      <c r="X18" s="16">
        <f t="shared" si="5"/>
        <v>191.45837965532053</v>
      </c>
      <c r="Y18" s="16">
        <f t="shared" si="6"/>
        <v>33.615653347850539</v>
      </c>
      <c r="Z18" s="16">
        <f t="shared" si="7"/>
        <v>51.833929534296736</v>
      </c>
      <c r="AA18" s="16">
        <f t="shared" si="8"/>
        <v>18.236379831592821</v>
      </c>
      <c r="AB18" s="16">
        <f t="shared" si="9"/>
        <v>27.041272670001394</v>
      </c>
      <c r="AC18">
        <f t="shared" si="10"/>
        <v>661.12601319549594</v>
      </c>
      <c r="AD18">
        <f t="shared" si="11"/>
        <v>-2.0841081879951111</v>
      </c>
      <c r="AE18">
        <f t="shared" si="12"/>
        <v>194.51741054046059</v>
      </c>
      <c r="AF18">
        <f t="shared" si="13"/>
        <v>34.094763120503437</v>
      </c>
      <c r="AG18">
        <f t="shared" si="14"/>
        <v>53.189545058392625</v>
      </c>
      <c r="AH18">
        <f t="shared" si="15"/>
        <v>19.617780430984848</v>
      </c>
      <c r="AI18">
        <f>((($H18*U18)/1000)/$E18)*1000</f>
        <v>28.950023805487071</v>
      </c>
    </row>
    <row r="19" spans="1:35" x14ac:dyDescent="0.3">
      <c r="I19" s="10" t="s">
        <v>115</v>
      </c>
      <c r="J19" s="10" t="s">
        <v>116</v>
      </c>
      <c r="K19" s="10" t="s">
        <v>101</v>
      </c>
      <c r="L19" s="10" t="s">
        <v>102</v>
      </c>
      <c r="M19" s="11">
        <v>100.639388724981</v>
      </c>
      <c r="N19" s="11">
        <v>100.619717363672</v>
      </c>
      <c r="O19" s="6">
        <v>4.2746590746003497</v>
      </c>
      <c r="P19" s="6">
        <v>2.3310105258156102</v>
      </c>
      <c r="Q19" s="6">
        <v>2.21001398501997</v>
      </c>
      <c r="R19" s="6">
        <v>1.41890154864982</v>
      </c>
      <c r="S19" s="6">
        <v>2.4607803686357901</v>
      </c>
      <c r="T19" s="6">
        <v>1.7116346823009501</v>
      </c>
      <c r="U19" s="6">
        <v>1.87508885868674</v>
      </c>
    </row>
    <row r="20" spans="1:35" x14ac:dyDescent="0.3">
      <c r="I20" s="10" t="s">
        <v>115</v>
      </c>
      <c r="J20" s="10" t="s">
        <v>128</v>
      </c>
      <c r="K20" s="10" t="s">
        <v>101</v>
      </c>
      <c r="L20" s="10" t="s">
        <v>102</v>
      </c>
      <c r="M20" s="11">
        <v>104.519447795193</v>
      </c>
      <c r="N20" s="11">
        <v>100.35974347397099</v>
      </c>
      <c r="O20" s="6">
        <v>5.1202882333990001</v>
      </c>
      <c r="P20" s="6">
        <v>2.3483518110223298</v>
      </c>
      <c r="Q20" s="6">
        <v>1.9944417881818299</v>
      </c>
      <c r="R20" s="6">
        <v>1.4498750840107499</v>
      </c>
      <c r="S20" s="6">
        <v>2.10794122404599</v>
      </c>
      <c r="T20" s="6">
        <v>2.6394112365945199</v>
      </c>
      <c r="U20" s="6">
        <v>4.2863120009112103</v>
      </c>
    </row>
    <row r="21" spans="1:35" x14ac:dyDescent="0.3">
      <c r="I21" s="10" t="s">
        <v>115</v>
      </c>
      <c r="J21" s="10" t="s">
        <v>140</v>
      </c>
      <c r="K21" s="10" t="s">
        <v>101</v>
      </c>
      <c r="L21" s="10" t="s">
        <v>102</v>
      </c>
      <c r="M21" s="11">
        <v>102.100390112448</v>
      </c>
      <c r="N21" s="11">
        <v>99.816012662065305</v>
      </c>
      <c r="O21" s="6">
        <v>6.6928165256775403</v>
      </c>
      <c r="P21" s="6">
        <v>2.37029354757644</v>
      </c>
      <c r="Q21" s="6">
        <v>3.01540150803593</v>
      </c>
      <c r="R21" s="6">
        <v>1.6314828830522301</v>
      </c>
      <c r="S21" s="6">
        <v>2.5829899809206198</v>
      </c>
      <c r="T21" s="6">
        <v>3.2688196824824098</v>
      </c>
      <c r="U21" s="6">
        <v>5.7090351056726396</v>
      </c>
    </row>
    <row r="22" spans="1:35" x14ac:dyDescent="0.3">
      <c r="I22" s="10" t="s">
        <v>115</v>
      </c>
      <c r="J22" s="10" t="s">
        <v>152</v>
      </c>
      <c r="K22" s="10" t="s">
        <v>101</v>
      </c>
      <c r="L22" s="10" t="s">
        <v>102</v>
      </c>
      <c r="M22" s="11">
        <v>101.38384710676701</v>
      </c>
      <c r="N22" s="11">
        <v>99.869113289008396</v>
      </c>
      <c r="O22" s="6">
        <v>5.5465875809111598</v>
      </c>
      <c r="P22" s="6">
        <v>2.06936182037275</v>
      </c>
      <c r="Q22" s="6">
        <v>2.7034964782744502</v>
      </c>
      <c r="R22" s="6">
        <v>1.5747600297095801</v>
      </c>
      <c r="S22" s="6">
        <v>2.4494480117587401</v>
      </c>
      <c r="T22" s="6">
        <v>2.7306019903058898</v>
      </c>
      <c r="U22" s="6">
        <v>6.8385737925188401</v>
      </c>
    </row>
    <row r="23" spans="1:35" x14ac:dyDescent="0.3">
      <c r="I23" s="10" t="s">
        <v>115</v>
      </c>
      <c r="J23" s="10" t="s">
        <v>164</v>
      </c>
      <c r="K23" s="10" t="s">
        <v>101</v>
      </c>
      <c r="L23" s="10" t="s">
        <v>102</v>
      </c>
      <c r="M23" s="11">
        <v>103.310316084981</v>
      </c>
      <c r="N23" s="11">
        <v>100.110765529658</v>
      </c>
      <c r="O23" s="6">
        <v>1.5215788277933699</v>
      </c>
      <c r="P23" s="6">
        <v>-0.97886660091049804</v>
      </c>
      <c r="Q23" s="6">
        <v>-0.68025389462507402</v>
      </c>
      <c r="R23" s="6">
        <v>-1.2749347164173499</v>
      </c>
      <c r="S23" s="6">
        <v>-0.57982279039127305</v>
      </c>
      <c r="T23" s="6">
        <v>0.120521038854616</v>
      </c>
      <c r="U23" s="6">
        <v>4.7376716198253002</v>
      </c>
    </row>
    <row r="24" spans="1:35" x14ac:dyDescent="0.3">
      <c r="I24" s="10" t="s">
        <v>115</v>
      </c>
      <c r="J24" s="10" t="s">
        <v>176</v>
      </c>
      <c r="K24" s="10" t="s">
        <v>101</v>
      </c>
      <c r="L24" s="10" t="s">
        <v>102</v>
      </c>
      <c r="M24" s="11">
        <v>101.00843180004701</v>
      </c>
      <c r="N24" s="11">
        <v>100.000085531889</v>
      </c>
      <c r="O24" s="6">
        <v>1.5856483468187601</v>
      </c>
      <c r="P24" s="6">
        <v>0.34883556631792401</v>
      </c>
      <c r="Q24" s="6">
        <v>-0.28954268425146101</v>
      </c>
      <c r="R24" s="6">
        <v>-1.2287730947792299</v>
      </c>
      <c r="S24" s="6">
        <v>-0.80489109056012298</v>
      </c>
      <c r="T24" s="6">
        <v>-0.27088729502706299</v>
      </c>
      <c r="U24" s="6">
        <v>-4.5774656846486801</v>
      </c>
    </row>
    <row r="25" spans="1:35" x14ac:dyDescent="0.3">
      <c r="I25" s="10" t="s">
        <v>115</v>
      </c>
      <c r="J25" s="10" t="s">
        <v>188</v>
      </c>
      <c r="K25" s="10" t="s">
        <v>101</v>
      </c>
      <c r="L25" s="10" t="s">
        <v>102</v>
      </c>
      <c r="M25" s="11">
        <v>103.789012666202</v>
      </c>
      <c r="N25" s="11">
        <v>100.413843729162</v>
      </c>
      <c r="O25" s="6">
        <v>1.38314060673371</v>
      </c>
      <c r="P25" s="6">
        <v>-1.11788848246131</v>
      </c>
      <c r="Q25" s="6">
        <v>-0.26111365064249198</v>
      </c>
      <c r="R25" s="6">
        <v>-1.2381287695961001</v>
      </c>
      <c r="S25" s="6">
        <v>-0.82067009745417396</v>
      </c>
      <c r="T25" s="6">
        <v>0.60283512289422203</v>
      </c>
      <c r="U25" s="6">
        <v>1.53539569584328</v>
      </c>
    </row>
    <row r="26" spans="1:35" x14ac:dyDescent="0.3">
      <c r="I26" s="10" t="s">
        <v>115</v>
      </c>
      <c r="J26" s="10" t="s">
        <v>200</v>
      </c>
      <c r="K26" s="10" t="s">
        <v>101</v>
      </c>
      <c r="L26" s="10" t="s">
        <v>102</v>
      </c>
      <c r="M26" s="11">
        <v>101.364723181931</v>
      </c>
      <c r="N26" s="11">
        <v>100.53346277111</v>
      </c>
      <c r="O26" s="6">
        <v>2.9227388268188998</v>
      </c>
      <c r="P26" s="6">
        <v>-0.87820189165946905</v>
      </c>
      <c r="Q26" s="6">
        <v>0.46503884908747101</v>
      </c>
      <c r="R26" s="6">
        <v>-0.67588899127586999</v>
      </c>
      <c r="S26" s="6">
        <v>-7.05053045756944E-2</v>
      </c>
      <c r="T26" s="6">
        <v>0.30421621773604002</v>
      </c>
      <c r="U26" s="6">
        <v>-4.8982954945344304</v>
      </c>
    </row>
    <row r="27" spans="1:35" x14ac:dyDescent="0.3">
      <c r="I27" s="10" t="s">
        <v>115</v>
      </c>
      <c r="J27" s="10" t="s">
        <v>222</v>
      </c>
      <c r="K27" s="10" t="s">
        <v>101</v>
      </c>
      <c r="L27" s="10" t="s">
        <v>102</v>
      </c>
      <c r="M27" s="11">
        <v>99.244646026781297</v>
      </c>
      <c r="N27" s="11">
        <v>100.22973860041201</v>
      </c>
      <c r="O27" s="6">
        <v>4.5517478181415996</v>
      </c>
      <c r="P27" s="6">
        <v>-0.59875434248467696</v>
      </c>
      <c r="Q27" s="6">
        <v>0.86722863853860999</v>
      </c>
      <c r="R27" s="6">
        <v>-0.413834700323086</v>
      </c>
      <c r="S27" s="6">
        <v>8.8210359227796298E-2</v>
      </c>
      <c r="T27" s="6">
        <v>-0.44014752040197502</v>
      </c>
      <c r="U27" s="6">
        <v>-0.93305781739765303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73488-D00A-43AA-B8CF-2D9529FACB10}">
  <dimension ref="A1:AI58"/>
  <sheetViews>
    <sheetView workbookViewId="0">
      <selection activeCell="C22" sqref="C22"/>
    </sheetView>
  </sheetViews>
  <sheetFormatPr defaultRowHeight="14.4" x14ac:dyDescent="0.3"/>
  <cols>
    <col min="3" max="3" width="12" customWidth="1"/>
    <col min="10" max="12" width="0" hidden="1" customWidth="1"/>
    <col min="24" max="24" width="12.5546875" customWidth="1"/>
  </cols>
  <sheetData>
    <row r="1" spans="1:35" ht="30.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292</v>
      </c>
      <c r="H1" t="s">
        <v>6</v>
      </c>
      <c r="I1" s="3" t="s">
        <v>92</v>
      </c>
      <c r="J1" s="3" t="s">
        <v>93</v>
      </c>
      <c r="K1" s="3" t="s">
        <v>94</v>
      </c>
      <c r="L1" s="3" t="s">
        <v>95</v>
      </c>
      <c r="M1" s="3" t="s">
        <v>97</v>
      </c>
      <c r="N1" s="3" t="s">
        <v>96</v>
      </c>
      <c r="O1" s="3" t="s">
        <v>85</v>
      </c>
      <c r="P1" s="4" t="s">
        <v>86</v>
      </c>
      <c r="Q1" s="3" t="s">
        <v>87</v>
      </c>
      <c r="R1" s="3" t="s">
        <v>88</v>
      </c>
      <c r="S1" s="3" t="s">
        <v>89</v>
      </c>
      <c r="T1" s="3" t="s">
        <v>90</v>
      </c>
      <c r="U1" s="3" t="s">
        <v>91</v>
      </c>
      <c r="V1" t="s">
        <v>224</v>
      </c>
      <c r="W1" t="s">
        <v>225</v>
      </c>
      <c r="X1" t="s">
        <v>226</v>
      </c>
      <c r="Y1" t="s">
        <v>227</v>
      </c>
      <c r="Z1" t="s">
        <v>229</v>
      </c>
      <c r="AA1" t="s">
        <v>230</v>
      </c>
      <c r="AB1" t="s">
        <v>228</v>
      </c>
      <c r="AC1" t="s">
        <v>231</v>
      </c>
      <c r="AD1" t="s">
        <v>232</v>
      </c>
      <c r="AE1" t="s">
        <v>233</v>
      </c>
      <c r="AF1" t="s">
        <v>234</v>
      </c>
      <c r="AG1" t="s">
        <v>236</v>
      </c>
      <c r="AH1" t="s">
        <v>237</v>
      </c>
      <c r="AI1" t="s">
        <v>235</v>
      </c>
    </row>
    <row r="2" spans="1:35" x14ac:dyDescent="0.3">
      <c r="A2" t="s">
        <v>7</v>
      </c>
      <c r="B2" t="s">
        <v>8</v>
      </c>
      <c r="C2" s="1">
        <v>44020</v>
      </c>
      <c r="D2">
        <v>3</v>
      </c>
      <c r="E2">
        <v>1.95</v>
      </c>
      <c r="F2">
        <v>0.05</v>
      </c>
      <c r="G2">
        <v>0.05</v>
      </c>
      <c r="H2">
        <f>D2+E2+F2+G2</f>
        <v>5.05</v>
      </c>
      <c r="I2" s="10" t="s">
        <v>7</v>
      </c>
      <c r="J2" s="10" t="s">
        <v>264</v>
      </c>
      <c r="K2" s="10" t="s">
        <v>261</v>
      </c>
      <c r="L2" s="10" t="s">
        <v>262</v>
      </c>
      <c r="M2" s="11">
        <v>96.651505451598595</v>
      </c>
      <c r="N2" s="11">
        <v>80.521331536074001</v>
      </c>
      <c r="O2" s="6">
        <v>1079.66490859853</v>
      </c>
      <c r="P2" s="6">
        <v>19.783478350051201</v>
      </c>
      <c r="Q2" s="6">
        <v>7.4021096998938196</v>
      </c>
      <c r="R2" s="6">
        <v>27.488686936990199</v>
      </c>
      <c r="S2" s="6">
        <v>114.056082776004</v>
      </c>
      <c r="T2" s="6">
        <v>27.044627255782601</v>
      </c>
      <c r="U2" s="6">
        <v>21.126512606731499</v>
      </c>
      <c r="V2" s="16">
        <f>O2-(AVERAGE(O$26:O$29))</f>
        <v>1079.1384308277425</v>
      </c>
      <c r="W2" s="16">
        <f t="shared" ref="W2:AB2" si="0">P2-(AVERAGE(P$26:P$29))</f>
        <v>18.580727023280868</v>
      </c>
      <c r="X2" s="16">
        <f t="shared" si="0"/>
        <v>7.2589539492751083</v>
      </c>
      <c r="Y2" s="16">
        <f t="shared" si="0"/>
        <v>27.832703054276127</v>
      </c>
      <c r="Z2" s="16">
        <f t="shared" si="0"/>
        <v>115.2751353999885</v>
      </c>
      <c r="AA2" s="16">
        <f t="shared" si="0"/>
        <v>26.494610066557172</v>
      </c>
      <c r="AB2" s="16">
        <f t="shared" si="0"/>
        <v>19.752588972876371</v>
      </c>
      <c r="AC2">
        <f>((($H2*O2)/1000)/$D2)*1000</f>
        <v>1817.4359294741921</v>
      </c>
      <c r="AD2">
        <f t="shared" ref="AD2:AI2" si="1">((($H2*P2)/1000)/$D2)*1000</f>
        <v>33.302188555919521</v>
      </c>
      <c r="AE2">
        <f t="shared" si="1"/>
        <v>12.460217994821262</v>
      </c>
      <c r="AF2">
        <f t="shared" si="1"/>
        <v>46.272623010600171</v>
      </c>
      <c r="AG2">
        <f t="shared" si="1"/>
        <v>191.99440600627341</v>
      </c>
      <c r="AH2">
        <f t="shared" si="1"/>
        <v>45.525122547234034</v>
      </c>
      <c r="AI2">
        <f t="shared" si="1"/>
        <v>35.562962887998019</v>
      </c>
    </row>
    <row r="3" spans="1:35" x14ac:dyDescent="0.3">
      <c r="A3" t="s">
        <v>9</v>
      </c>
      <c r="B3" t="s">
        <v>10</v>
      </c>
      <c r="C3" s="1">
        <v>44020</v>
      </c>
      <c r="D3">
        <v>2.5</v>
      </c>
      <c r="E3">
        <v>2.4500000000000002</v>
      </c>
      <c r="F3">
        <v>0.05</v>
      </c>
      <c r="G3">
        <v>0.05</v>
      </c>
      <c r="H3">
        <f t="shared" ref="H3:H25" si="2">D3+E3+F3+G3</f>
        <v>5.05</v>
      </c>
      <c r="I3" s="7" t="s">
        <v>9</v>
      </c>
      <c r="J3" s="7" t="s">
        <v>265</v>
      </c>
      <c r="K3" s="7" t="s">
        <v>261</v>
      </c>
      <c r="L3" s="7" t="s">
        <v>262</v>
      </c>
      <c r="M3" s="8">
        <v>97.267256105159106</v>
      </c>
      <c r="N3" s="8">
        <v>83.548949517554803</v>
      </c>
      <c r="O3" s="5">
        <v>851.45811881586303</v>
      </c>
      <c r="P3" s="5">
        <v>22.769949380451902</v>
      </c>
      <c r="Q3" s="5">
        <v>8.2589847973033397</v>
      </c>
      <c r="R3" s="5">
        <v>21.598812598183098</v>
      </c>
      <c r="S3" s="5">
        <v>113.804529261422</v>
      </c>
      <c r="T3" s="5">
        <v>21.198810594090698</v>
      </c>
      <c r="U3" s="5">
        <v>16.5358886164761</v>
      </c>
      <c r="V3" s="16">
        <f t="shared" ref="V3:V25" si="3">O3-(AVERAGE(O$26:O$29))</f>
        <v>850.93164104507559</v>
      </c>
      <c r="W3" s="16">
        <f t="shared" ref="W3:W25" si="4">P3-(AVERAGE(P$26:P$29))</f>
        <v>21.567198053681569</v>
      </c>
      <c r="X3" s="16">
        <f t="shared" ref="X3:X25" si="5">Q3-(AVERAGE(Q$26:Q$29))</f>
        <v>8.1158290466846292</v>
      </c>
      <c r="Y3" s="16">
        <f t="shared" ref="Y3:Y25" si="6">R3-(AVERAGE(R$26:R$29))</f>
        <v>21.942828715469027</v>
      </c>
      <c r="Z3" s="16">
        <f t="shared" ref="Z3:Z25" si="7">S3-(AVERAGE(S$26:S$29))</f>
        <v>115.0235818854065</v>
      </c>
      <c r="AA3" s="16">
        <f t="shared" ref="AA3:AA25" si="8">T3-(AVERAGE(T$26:T$29))</f>
        <v>20.64879340486527</v>
      </c>
      <c r="AB3" s="16">
        <f t="shared" ref="AB3:AB25" si="9">U3-(AVERAGE(U$26:U$29))</f>
        <v>15.161964982620972</v>
      </c>
      <c r="AC3">
        <f t="shared" ref="AC3:AC24" si="10">((($H3*O3)/1000)/$D3)*1000</f>
        <v>1719.9454000080432</v>
      </c>
      <c r="AD3">
        <f t="shared" ref="AD3:AD25" si="11">((($H3*P3)/1000)/$D3)*1000</f>
        <v>45.99529774851284</v>
      </c>
      <c r="AE3">
        <f t="shared" ref="AE3:AE25" si="12">((($H3*Q3)/1000)/$D3)*1000</f>
        <v>16.683149290552745</v>
      </c>
      <c r="AF3">
        <f t="shared" ref="AF3:AF25" si="13">((($H3*R3)/1000)/$D3)*1000</f>
        <v>43.629601448329858</v>
      </c>
      <c r="AG3">
        <f t="shared" ref="AG3:AG25" si="14">((($H3*S3)/1000)/$D3)*1000</f>
        <v>229.88514910807245</v>
      </c>
      <c r="AH3">
        <f t="shared" ref="AH3:AH25" si="15">((($H3*T3)/1000)/$D3)*1000</f>
        <v>42.821597400063204</v>
      </c>
      <c r="AI3">
        <f t="shared" ref="AI3:AI25" si="16">((($H3*U3)/1000)/$D3)*1000</f>
        <v>33.402495005281715</v>
      </c>
    </row>
    <row r="4" spans="1:35" x14ac:dyDescent="0.3">
      <c r="A4" t="s">
        <v>11</v>
      </c>
      <c r="B4" t="s">
        <v>12</v>
      </c>
      <c r="C4" s="1">
        <v>44020</v>
      </c>
      <c r="D4">
        <v>3</v>
      </c>
      <c r="E4">
        <v>1.95</v>
      </c>
      <c r="F4">
        <v>0.05</v>
      </c>
      <c r="G4">
        <v>0.05</v>
      </c>
      <c r="H4">
        <f t="shared" si="2"/>
        <v>5.05</v>
      </c>
      <c r="I4" s="10" t="s">
        <v>11</v>
      </c>
      <c r="J4" s="10" t="s">
        <v>266</v>
      </c>
      <c r="K4" s="10" t="s">
        <v>261</v>
      </c>
      <c r="L4" s="10" t="s">
        <v>262</v>
      </c>
      <c r="M4" s="11">
        <v>96.761996528495402</v>
      </c>
      <c r="N4" s="11">
        <v>80.9901436333855</v>
      </c>
      <c r="O4" s="6">
        <v>1027.2476770855301</v>
      </c>
      <c r="P4" s="6">
        <v>22.332216219937798</v>
      </c>
      <c r="Q4" s="6">
        <v>50.6337469095416</v>
      </c>
      <c r="R4" s="6">
        <v>25.9285114893759</v>
      </c>
      <c r="S4" s="6">
        <v>141.85790028347299</v>
      </c>
      <c r="T4" s="6">
        <v>25.806753452326099</v>
      </c>
      <c r="U4" s="6">
        <v>18.017945334772101</v>
      </c>
      <c r="V4" s="16">
        <f t="shared" si="3"/>
        <v>1026.7211993147425</v>
      </c>
      <c r="W4" s="16">
        <f t="shared" si="4"/>
        <v>21.129464893167466</v>
      </c>
      <c r="X4" s="16">
        <f t="shared" si="5"/>
        <v>50.490591158922889</v>
      </c>
      <c r="Y4" s="16">
        <f t="shared" si="6"/>
        <v>26.272527606661829</v>
      </c>
      <c r="Z4" s="16">
        <f t="shared" si="7"/>
        <v>143.07695290745747</v>
      </c>
      <c r="AA4" s="16">
        <f t="shared" si="8"/>
        <v>25.25673626310067</v>
      </c>
      <c r="AB4" s="16">
        <f t="shared" si="9"/>
        <v>16.644021700916973</v>
      </c>
      <c r="AC4">
        <f t="shared" si="10"/>
        <v>1729.2002564273091</v>
      </c>
      <c r="AD4">
        <f t="shared" si="11"/>
        <v>37.592563970228625</v>
      </c>
      <c r="AE4">
        <f t="shared" si="12"/>
        <v>85.233473964395031</v>
      </c>
      <c r="AF4">
        <f t="shared" si="13"/>
        <v>43.646327673782764</v>
      </c>
      <c r="AG4">
        <f t="shared" si="14"/>
        <v>238.79413214384618</v>
      </c>
      <c r="AH4">
        <f t="shared" si="15"/>
        <v>43.441368311415602</v>
      </c>
      <c r="AI4">
        <f t="shared" si="16"/>
        <v>30.330207980199699</v>
      </c>
    </row>
    <row r="5" spans="1:35" x14ac:dyDescent="0.3">
      <c r="A5" t="s">
        <v>13</v>
      </c>
      <c r="B5" t="s">
        <v>14</v>
      </c>
      <c r="C5" s="1">
        <v>44020</v>
      </c>
      <c r="D5">
        <v>3</v>
      </c>
      <c r="E5">
        <v>1.95</v>
      </c>
      <c r="F5">
        <v>0.05</v>
      </c>
      <c r="G5">
        <v>0.05</v>
      </c>
      <c r="H5">
        <f t="shared" si="2"/>
        <v>5.05</v>
      </c>
      <c r="I5" s="7" t="s">
        <v>13</v>
      </c>
      <c r="J5" s="7" t="s">
        <v>267</v>
      </c>
      <c r="K5" s="7" t="s">
        <v>261</v>
      </c>
      <c r="L5" s="7" t="s">
        <v>262</v>
      </c>
      <c r="M5" s="8">
        <v>96.957205947851406</v>
      </c>
      <c r="N5" s="8">
        <v>80.465240872578903</v>
      </c>
      <c r="O5" s="5">
        <v>1020.59191949143</v>
      </c>
      <c r="P5" s="5">
        <v>21.999520721858101</v>
      </c>
      <c r="Q5" s="5">
        <v>52.828561445995703</v>
      </c>
      <c r="R5" s="5">
        <v>27.2042577120666</v>
      </c>
      <c r="S5" s="5">
        <v>120.4970465439</v>
      </c>
      <c r="T5" s="5">
        <v>26.651944969541699</v>
      </c>
      <c r="U5" s="5">
        <v>17.178447611371499</v>
      </c>
      <c r="V5" s="16">
        <f t="shared" si="3"/>
        <v>1020.0654417206425</v>
      </c>
      <c r="W5" s="16">
        <f t="shared" si="4"/>
        <v>20.796769395087768</v>
      </c>
      <c r="X5" s="16">
        <f t="shared" si="5"/>
        <v>52.685405695376993</v>
      </c>
      <c r="Y5" s="16">
        <f t="shared" si="6"/>
        <v>27.548273829352528</v>
      </c>
      <c r="Z5" s="16">
        <f t="shared" si="7"/>
        <v>121.71609916788449</v>
      </c>
      <c r="AA5" s="16">
        <f t="shared" si="8"/>
        <v>26.10192778031627</v>
      </c>
      <c r="AB5" s="16">
        <f t="shared" si="9"/>
        <v>15.804523977516372</v>
      </c>
      <c r="AC5">
        <f t="shared" si="10"/>
        <v>1717.9963978105739</v>
      </c>
      <c r="AD5">
        <f t="shared" si="11"/>
        <v>37.032526548461135</v>
      </c>
      <c r="AE5">
        <f t="shared" si="12"/>
        <v>88.928078434092768</v>
      </c>
      <c r="AF5">
        <f t="shared" si="13"/>
        <v>45.793833815312105</v>
      </c>
      <c r="AG5">
        <f t="shared" si="14"/>
        <v>202.83669501556497</v>
      </c>
      <c r="AH5">
        <f t="shared" si="15"/>
        <v>44.864107365395192</v>
      </c>
      <c r="AI5">
        <f t="shared" si="16"/>
        <v>28.91705347914202</v>
      </c>
    </row>
    <row r="6" spans="1:35" x14ac:dyDescent="0.3">
      <c r="A6" t="s">
        <v>15</v>
      </c>
      <c r="B6" t="s">
        <v>16</v>
      </c>
      <c r="C6" s="1">
        <v>44020</v>
      </c>
      <c r="D6">
        <v>3</v>
      </c>
      <c r="E6">
        <v>1.95</v>
      </c>
      <c r="F6">
        <v>0.05</v>
      </c>
      <c r="G6">
        <v>0.05</v>
      </c>
      <c r="H6">
        <f t="shared" si="2"/>
        <v>5.05</v>
      </c>
      <c r="I6" s="10" t="s">
        <v>15</v>
      </c>
      <c r="J6" s="10" t="s">
        <v>268</v>
      </c>
      <c r="K6" s="10" t="s">
        <v>261</v>
      </c>
      <c r="L6" s="10" t="s">
        <v>262</v>
      </c>
      <c r="M6" s="11">
        <v>96.446875988035202</v>
      </c>
      <c r="N6" s="11">
        <v>86.789179937858293</v>
      </c>
      <c r="O6" s="6">
        <v>993.80705453099301</v>
      </c>
      <c r="P6" s="6">
        <v>-31.5933539297084</v>
      </c>
      <c r="Q6" s="6">
        <v>8907.8004262385602</v>
      </c>
      <c r="R6" s="6">
        <v>23.193798495051901</v>
      </c>
      <c r="S6" s="6">
        <v>158.105146631682</v>
      </c>
      <c r="T6" s="6">
        <v>26.071504718109399</v>
      </c>
      <c r="U6" s="6">
        <v>16.126931379383102</v>
      </c>
      <c r="V6" s="16">
        <f t="shared" si="3"/>
        <v>993.28057676020558</v>
      </c>
      <c r="W6" s="16">
        <f t="shared" si="4"/>
        <v>-32.796105256478732</v>
      </c>
      <c r="X6" s="16">
        <f t="shared" si="5"/>
        <v>8907.6572704879418</v>
      </c>
      <c r="Y6" s="16">
        <f t="shared" si="6"/>
        <v>23.537814612337829</v>
      </c>
      <c r="Z6" s="16">
        <f t="shared" si="7"/>
        <v>159.32419925566649</v>
      </c>
      <c r="AA6" s="16">
        <f t="shared" si="8"/>
        <v>25.52148752888397</v>
      </c>
      <c r="AB6" s="16">
        <f t="shared" si="9"/>
        <v>14.753007745527974</v>
      </c>
      <c r="AC6">
        <f t="shared" si="10"/>
        <v>1672.9085417938381</v>
      </c>
      <c r="AD6">
        <f t="shared" si="11"/>
        <v>-53.1821457816758</v>
      </c>
      <c r="AE6">
        <f t="shared" si="12"/>
        <v>14994.797384168241</v>
      </c>
      <c r="AF6">
        <f t="shared" si="13"/>
        <v>39.042894133337363</v>
      </c>
      <c r="AG6">
        <f t="shared" si="14"/>
        <v>266.14366349666466</v>
      </c>
      <c r="AH6">
        <f t="shared" si="15"/>
        <v>43.887032942150817</v>
      </c>
      <c r="AI6">
        <f t="shared" si="16"/>
        <v>27.147001155294888</v>
      </c>
    </row>
    <row r="7" spans="1:35" x14ac:dyDescent="0.3">
      <c r="A7" t="s">
        <v>17</v>
      </c>
      <c r="B7" t="s">
        <v>18</v>
      </c>
      <c r="C7" s="1">
        <v>44020</v>
      </c>
      <c r="D7">
        <v>3</v>
      </c>
      <c r="E7">
        <v>1.95</v>
      </c>
      <c r="F7">
        <v>0.05</v>
      </c>
      <c r="G7">
        <v>0.05</v>
      </c>
      <c r="H7">
        <f t="shared" si="2"/>
        <v>5.05</v>
      </c>
      <c r="I7" s="7" t="s">
        <v>17</v>
      </c>
      <c r="J7" s="7" t="s">
        <v>269</v>
      </c>
      <c r="K7" s="7" t="s">
        <v>261</v>
      </c>
      <c r="L7" s="7" t="s">
        <v>262</v>
      </c>
      <c r="M7" s="8">
        <v>96.481377654755903</v>
      </c>
      <c r="N7" s="8">
        <v>81.772053249502804</v>
      </c>
      <c r="O7" s="5">
        <v>1028.5279013048801</v>
      </c>
      <c r="P7" s="5">
        <v>-38.066273599349799</v>
      </c>
      <c r="Q7" s="5">
        <v>10388.7381961094</v>
      </c>
      <c r="R7" s="5">
        <v>24.104127178797899</v>
      </c>
      <c r="S7" s="5">
        <v>122.264180650632</v>
      </c>
      <c r="T7" s="5">
        <v>27.152743484745798</v>
      </c>
      <c r="U7" s="5">
        <v>16.971753449318101</v>
      </c>
      <c r="V7" s="16">
        <f t="shared" si="3"/>
        <v>1028.0014235340925</v>
      </c>
      <c r="W7" s="16">
        <f t="shared" si="4"/>
        <v>-39.269024926120132</v>
      </c>
      <c r="X7" s="16">
        <f t="shared" si="5"/>
        <v>10388.595040358781</v>
      </c>
      <c r="Y7" s="16">
        <f t="shared" si="6"/>
        <v>24.448143296083828</v>
      </c>
      <c r="Z7" s="16">
        <f t="shared" si="7"/>
        <v>123.4832332746165</v>
      </c>
      <c r="AA7" s="16">
        <f t="shared" si="8"/>
        <v>26.60272629552037</v>
      </c>
      <c r="AB7" s="16">
        <f t="shared" si="9"/>
        <v>15.597829815462973</v>
      </c>
      <c r="AC7">
        <f t="shared" si="10"/>
        <v>1731.3553005298816</v>
      </c>
      <c r="AD7">
        <f t="shared" si="11"/>
        <v>-64.078227225572164</v>
      </c>
      <c r="AE7">
        <f t="shared" si="12"/>
        <v>17487.709296784156</v>
      </c>
      <c r="AF7">
        <f t="shared" si="13"/>
        <v>40.575280750976461</v>
      </c>
      <c r="AG7">
        <f t="shared" si="14"/>
        <v>205.81137076189717</v>
      </c>
      <c r="AH7">
        <f t="shared" si="15"/>
        <v>45.707118199322082</v>
      </c>
      <c r="AI7">
        <f t="shared" si="16"/>
        <v>28.569118306352131</v>
      </c>
    </row>
    <row r="8" spans="1:35" x14ac:dyDescent="0.3">
      <c r="A8" t="s">
        <v>19</v>
      </c>
      <c r="B8" t="s">
        <v>8</v>
      </c>
      <c r="C8" s="1">
        <v>44022</v>
      </c>
      <c r="D8">
        <v>3.5</v>
      </c>
      <c r="E8">
        <v>1.45</v>
      </c>
      <c r="F8">
        <v>0.05</v>
      </c>
      <c r="G8">
        <v>0.05</v>
      </c>
      <c r="H8">
        <f t="shared" si="2"/>
        <v>5.05</v>
      </c>
      <c r="I8" s="10" t="s">
        <v>19</v>
      </c>
      <c r="J8" s="10" t="s">
        <v>270</v>
      </c>
      <c r="K8" s="10" t="s">
        <v>261</v>
      </c>
      <c r="L8" s="10" t="s">
        <v>262</v>
      </c>
      <c r="M8" s="11">
        <v>94.283209261865807</v>
      </c>
      <c r="N8" s="11">
        <v>77.679868764554598</v>
      </c>
      <c r="O8" s="6">
        <v>465.716156231659</v>
      </c>
      <c r="P8" s="6">
        <v>4.0726567704650698</v>
      </c>
      <c r="Q8" s="6">
        <v>12.890713032787501</v>
      </c>
      <c r="R8" s="6">
        <v>28.703264271975101</v>
      </c>
      <c r="S8" s="6">
        <v>310.48675542817301</v>
      </c>
      <c r="T8" s="6">
        <v>32.589865636017997</v>
      </c>
      <c r="U8" s="6">
        <v>3.1914189144792702</v>
      </c>
      <c r="V8" s="16">
        <f t="shared" si="3"/>
        <v>465.18967846087151</v>
      </c>
      <c r="W8" s="16">
        <f t="shared" si="4"/>
        <v>2.8699054436947371</v>
      </c>
      <c r="X8" s="16">
        <f t="shared" si="5"/>
        <v>12.74755728216879</v>
      </c>
      <c r="Y8" s="16">
        <f t="shared" si="6"/>
        <v>29.047280389261029</v>
      </c>
      <c r="Z8" s="16">
        <f t="shared" si="7"/>
        <v>311.70580805215752</v>
      </c>
      <c r="AA8" s="16">
        <f t="shared" si="8"/>
        <v>32.039848446792568</v>
      </c>
      <c r="AB8" s="16">
        <f t="shared" si="9"/>
        <v>1.8174952806241427</v>
      </c>
      <c r="AC8">
        <f t="shared" si="10"/>
        <v>671.96188256282221</v>
      </c>
      <c r="AD8">
        <f t="shared" si="11"/>
        <v>5.8762619116710288</v>
      </c>
      <c r="AE8">
        <f t="shared" si="12"/>
        <v>18.599457375879108</v>
      </c>
      <c r="AF8">
        <f t="shared" si="13"/>
        <v>41.414709878135504</v>
      </c>
      <c r="AG8">
        <f t="shared" si="14"/>
        <v>447.98803283207815</v>
      </c>
      <c r="AH8">
        <f t="shared" si="15"/>
        <v>47.022520417683111</v>
      </c>
      <c r="AI8">
        <f t="shared" si="16"/>
        <v>4.6047615766058039</v>
      </c>
    </row>
    <row r="9" spans="1:35" x14ac:dyDescent="0.3">
      <c r="A9" t="s">
        <v>20</v>
      </c>
      <c r="B9" t="s">
        <v>10</v>
      </c>
      <c r="C9" s="1">
        <v>44022</v>
      </c>
      <c r="D9">
        <v>3.5</v>
      </c>
      <c r="E9">
        <v>1.45</v>
      </c>
      <c r="F9">
        <v>0.05</v>
      </c>
      <c r="G9">
        <v>0.05</v>
      </c>
      <c r="H9">
        <f t="shared" si="2"/>
        <v>5.05</v>
      </c>
      <c r="I9" s="7" t="s">
        <v>20</v>
      </c>
      <c r="J9" s="7" t="s">
        <v>271</v>
      </c>
      <c r="K9" s="7" t="s">
        <v>261</v>
      </c>
      <c r="L9" s="7" t="s">
        <v>262</v>
      </c>
      <c r="M9" s="8">
        <v>94.014912741355104</v>
      </c>
      <c r="N9" s="8">
        <v>76.694502884506093</v>
      </c>
      <c r="O9" s="5">
        <v>954.22279501640105</v>
      </c>
      <c r="P9" s="5">
        <v>7.1354896140592796</v>
      </c>
      <c r="Q9" s="5">
        <v>12.9829302945825</v>
      </c>
      <c r="R9" s="5">
        <v>32.341437426725903</v>
      </c>
      <c r="S9" s="5">
        <v>393.02667369827901</v>
      </c>
      <c r="T9" s="5">
        <v>25.561564415123101</v>
      </c>
      <c r="U9" s="5">
        <v>7.4513779588354998</v>
      </c>
      <c r="V9" s="16">
        <f t="shared" si="3"/>
        <v>953.69631724561361</v>
      </c>
      <c r="W9" s="16">
        <f t="shared" si="4"/>
        <v>5.9327382872889469</v>
      </c>
      <c r="X9" s="16">
        <f t="shared" si="5"/>
        <v>12.83977454396379</v>
      </c>
      <c r="Y9" s="16">
        <f t="shared" si="6"/>
        <v>32.685453544011835</v>
      </c>
      <c r="Z9" s="16">
        <f t="shared" si="7"/>
        <v>394.24572632226352</v>
      </c>
      <c r="AA9" s="16">
        <f t="shared" si="8"/>
        <v>25.011547225897672</v>
      </c>
      <c r="AB9" s="16">
        <f t="shared" si="9"/>
        <v>6.0774543249803727</v>
      </c>
      <c r="AC9">
        <f t="shared" si="10"/>
        <v>1376.8071756665215</v>
      </c>
      <c r="AD9">
        <f t="shared" si="11"/>
        <v>10.29549215742839</v>
      </c>
      <c r="AE9">
        <f t="shared" si="12"/>
        <v>18.732513710754745</v>
      </c>
      <c r="AF9">
        <f t="shared" si="13"/>
        <v>46.664074001418804</v>
      </c>
      <c r="AG9">
        <f t="shared" si="14"/>
        <v>567.08134347894543</v>
      </c>
      <c r="AH9">
        <f t="shared" si="15"/>
        <v>36.881685798963332</v>
      </c>
      <c r="AI9">
        <f t="shared" si="16"/>
        <v>10.751273912034078</v>
      </c>
    </row>
    <row r="10" spans="1:35" x14ac:dyDescent="0.3">
      <c r="A10" t="s">
        <v>21</v>
      </c>
      <c r="B10" t="s">
        <v>12</v>
      </c>
      <c r="C10" s="1">
        <v>44022</v>
      </c>
      <c r="D10">
        <v>3.5</v>
      </c>
      <c r="E10">
        <v>1.45</v>
      </c>
      <c r="F10">
        <v>0.05</v>
      </c>
      <c r="G10">
        <v>0.05</v>
      </c>
      <c r="H10">
        <f t="shared" si="2"/>
        <v>5.05</v>
      </c>
      <c r="I10" s="10" t="s">
        <v>21</v>
      </c>
      <c r="J10" s="10" t="s">
        <v>272</v>
      </c>
      <c r="K10" s="10" t="s">
        <v>261</v>
      </c>
      <c r="L10" s="10" t="s">
        <v>262</v>
      </c>
      <c r="M10" s="11">
        <v>93.041464191602003</v>
      </c>
      <c r="N10" s="11">
        <v>80.949076048730404</v>
      </c>
      <c r="O10" s="6">
        <v>389.242474372917</v>
      </c>
      <c r="P10" s="6">
        <v>14.8354238778347</v>
      </c>
      <c r="Q10" s="6">
        <v>83.983668883476497</v>
      </c>
      <c r="R10" s="6">
        <v>27.6727728937359</v>
      </c>
      <c r="S10" s="6">
        <v>395.68484301907898</v>
      </c>
      <c r="T10" s="6">
        <v>27.068323126800099</v>
      </c>
      <c r="U10" s="6">
        <v>2.6597004748065798</v>
      </c>
      <c r="V10" s="16">
        <f t="shared" si="3"/>
        <v>388.71599660212951</v>
      </c>
      <c r="W10" s="16">
        <f t="shared" si="4"/>
        <v>13.632672551064367</v>
      </c>
      <c r="X10" s="16">
        <f t="shared" si="5"/>
        <v>83.84051313285778</v>
      </c>
      <c r="Y10" s="16">
        <f t="shared" si="6"/>
        <v>28.016789011021828</v>
      </c>
      <c r="Z10" s="16">
        <f t="shared" si="7"/>
        <v>396.90389564306349</v>
      </c>
      <c r="AA10" s="16">
        <f t="shared" si="8"/>
        <v>26.51830593757467</v>
      </c>
      <c r="AB10" s="16">
        <f t="shared" si="9"/>
        <v>1.2857768409514523</v>
      </c>
      <c r="AC10">
        <f t="shared" si="10"/>
        <v>561.62128445235169</v>
      </c>
      <c r="AD10">
        <f t="shared" si="11"/>
        <v>21.40539730944721</v>
      </c>
      <c r="AE10">
        <f t="shared" si="12"/>
        <v>121.17643653187324</v>
      </c>
      <c r="AF10">
        <f t="shared" si="13"/>
        <v>39.927858032390368</v>
      </c>
      <c r="AG10">
        <f t="shared" si="14"/>
        <v>570.91670207038533</v>
      </c>
      <c r="AH10">
        <f t="shared" si="15"/>
        <v>39.055723368668708</v>
      </c>
      <c r="AI10">
        <f t="shared" si="16"/>
        <v>3.8375678279352079</v>
      </c>
    </row>
    <row r="11" spans="1:35" x14ac:dyDescent="0.3">
      <c r="A11" t="s">
        <v>22</v>
      </c>
      <c r="B11" t="s">
        <v>14</v>
      </c>
      <c r="C11" s="1">
        <v>44022</v>
      </c>
      <c r="D11">
        <v>3</v>
      </c>
      <c r="E11">
        <v>1.95</v>
      </c>
      <c r="F11">
        <v>0.05</v>
      </c>
      <c r="G11">
        <v>0.05</v>
      </c>
      <c r="H11">
        <f t="shared" si="2"/>
        <v>5.05</v>
      </c>
      <c r="I11" s="10" t="s">
        <v>22</v>
      </c>
      <c r="J11" s="10" t="s">
        <v>273</v>
      </c>
      <c r="K11" s="10" t="s">
        <v>261</v>
      </c>
      <c r="L11" s="10" t="s">
        <v>262</v>
      </c>
      <c r="M11" s="11">
        <v>95.031822489077896</v>
      </c>
      <c r="N11" s="11">
        <v>80.138642880684898</v>
      </c>
      <c r="O11" s="6">
        <v>478.32474473704298</v>
      </c>
      <c r="P11" s="6">
        <v>9.8507588118498504</v>
      </c>
      <c r="Q11" s="6">
        <v>88.560185518045103</v>
      </c>
      <c r="R11" s="6">
        <v>26.631680651245901</v>
      </c>
      <c r="S11" s="6">
        <v>286.95221896629999</v>
      </c>
      <c r="T11" s="6">
        <v>24.4847616276334</v>
      </c>
      <c r="U11" s="6">
        <v>2.1973862142403</v>
      </c>
      <c r="V11" s="16">
        <f t="shared" si="3"/>
        <v>477.79826696625548</v>
      </c>
      <c r="W11" s="16">
        <f t="shared" si="4"/>
        <v>8.6480074850795177</v>
      </c>
      <c r="X11" s="16">
        <f t="shared" si="5"/>
        <v>88.417029767426385</v>
      </c>
      <c r="Y11" s="16">
        <f t="shared" si="6"/>
        <v>26.975696768531829</v>
      </c>
      <c r="Z11" s="16">
        <f t="shared" si="7"/>
        <v>288.1712715902845</v>
      </c>
      <c r="AA11" s="16">
        <f t="shared" si="8"/>
        <v>23.934744438407972</v>
      </c>
      <c r="AB11" s="16">
        <f t="shared" si="9"/>
        <v>0.8234625803851725</v>
      </c>
      <c r="AC11">
        <f t="shared" si="10"/>
        <v>805.17998697402243</v>
      </c>
      <c r="AD11">
        <f t="shared" si="11"/>
        <v>16.582110666613914</v>
      </c>
      <c r="AE11">
        <f t="shared" si="12"/>
        <v>149.07631228870923</v>
      </c>
      <c r="AF11">
        <f t="shared" si="13"/>
        <v>44.829995762930601</v>
      </c>
      <c r="AG11">
        <f t="shared" si="14"/>
        <v>483.03623525993828</v>
      </c>
      <c r="AH11">
        <f t="shared" si="15"/>
        <v>41.21601540651622</v>
      </c>
      <c r="AI11">
        <f t="shared" si="16"/>
        <v>3.6989334606378379</v>
      </c>
    </row>
    <row r="12" spans="1:35" x14ac:dyDescent="0.3">
      <c r="A12" t="s">
        <v>23</v>
      </c>
      <c r="B12" t="s">
        <v>16</v>
      </c>
      <c r="C12" s="1">
        <v>44022</v>
      </c>
      <c r="D12">
        <v>3.5</v>
      </c>
      <c r="E12">
        <v>1.45</v>
      </c>
      <c r="F12">
        <v>0.05</v>
      </c>
      <c r="G12">
        <v>0.05</v>
      </c>
      <c r="H12">
        <f t="shared" si="2"/>
        <v>5.05</v>
      </c>
      <c r="I12" s="10" t="s">
        <v>23</v>
      </c>
      <c r="J12" s="10" t="s">
        <v>275</v>
      </c>
      <c r="K12" s="10" t="s">
        <v>261</v>
      </c>
      <c r="L12" s="10" t="s">
        <v>262</v>
      </c>
      <c r="M12" s="11">
        <v>93.125267374291994</v>
      </c>
      <c r="N12" s="11">
        <v>78.869624933536798</v>
      </c>
      <c r="O12" s="6">
        <v>751.04582877702001</v>
      </c>
      <c r="P12" s="6">
        <v>-21.528989794551201</v>
      </c>
      <c r="Q12" s="6">
        <v>6076.4280813721198</v>
      </c>
      <c r="R12" s="6">
        <v>22.788407289605601</v>
      </c>
      <c r="S12" s="6">
        <v>142.924094183156</v>
      </c>
      <c r="T12" s="6">
        <v>11.809358198922199</v>
      </c>
      <c r="U12" s="6">
        <v>5.20466027762546</v>
      </c>
      <c r="V12" s="16">
        <f t="shared" si="3"/>
        <v>750.51935100623257</v>
      </c>
      <c r="W12" s="16">
        <f t="shared" si="4"/>
        <v>-22.731741121321534</v>
      </c>
      <c r="X12" s="16">
        <f t="shared" si="5"/>
        <v>6076.2849256215013</v>
      </c>
      <c r="Y12" s="16">
        <f t="shared" si="6"/>
        <v>23.13242340689153</v>
      </c>
      <c r="Z12" s="16">
        <f t="shared" si="7"/>
        <v>144.14314680714048</v>
      </c>
      <c r="AA12" s="16">
        <f t="shared" si="8"/>
        <v>11.259341009696771</v>
      </c>
      <c r="AB12" s="16">
        <f t="shared" si="9"/>
        <v>3.8307366437703325</v>
      </c>
      <c r="AC12">
        <f t="shared" si="10"/>
        <v>1083.6518386639859</v>
      </c>
      <c r="AD12">
        <f t="shared" si="11"/>
        <v>-31.063256703566733</v>
      </c>
      <c r="AE12">
        <f t="shared" si="12"/>
        <v>8767.4176602654861</v>
      </c>
      <c r="AF12">
        <f t="shared" si="13"/>
        <v>32.880416232145222</v>
      </c>
      <c r="AG12">
        <f t="shared" si="14"/>
        <v>206.21905017855366</v>
      </c>
      <c r="AH12">
        <f t="shared" si="15"/>
        <v>17.039216829873457</v>
      </c>
      <c r="AI12">
        <f t="shared" si="16"/>
        <v>7.5095812577167358</v>
      </c>
    </row>
    <row r="13" spans="1:35" x14ac:dyDescent="0.3">
      <c r="A13" t="s">
        <v>24</v>
      </c>
      <c r="B13" t="s">
        <v>18</v>
      </c>
      <c r="C13" s="1">
        <v>44022</v>
      </c>
      <c r="D13">
        <v>3.5</v>
      </c>
      <c r="E13">
        <v>1.45</v>
      </c>
      <c r="F13">
        <v>0.05</v>
      </c>
      <c r="G13">
        <v>0.05</v>
      </c>
      <c r="H13">
        <f t="shared" si="2"/>
        <v>5.05</v>
      </c>
      <c r="I13" s="7" t="s">
        <v>24</v>
      </c>
      <c r="J13" s="7" t="s">
        <v>276</v>
      </c>
      <c r="K13" s="7" t="s">
        <v>261</v>
      </c>
      <c r="L13" s="7" t="s">
        <v>262</v>
      </c>
      <c r="M13" s="8">
        <v>92.060419564816698</v>
      </c>
      <c r="N13" s="8">
        <v>81.326640466055196</v>
      </c>
      <c r="O13" s="5">
        <v>1022.5439539653599</v>
      </c>
      <c r="P13" s="5">
        <v>-3.57397638347167</v>
      </c>
      <c r="Q13" s="5">
        <v>2208.0755066205602</v>
      </c>
      <c r="R13" s="5">
        <v>22.606797788774902</v>
      </c>
      <c r="S13" s="5">
        <v>136.28079062405999</v>
      </c>
      <c r="T13" s="5">
        <v>12.327775053559201</v>
      </c>
      <c r="U13" s="5">
        <v>5.3977318817756599</v>
      </c>
      <c r="V13" s="16">
        <f t="shared" si="3"/>
        <v>1022.0174761945725</v>
      </c>
      <c r="W13" s="16">
        <f t="shared" si="4"/>
        <v>-4.7767277102420032</v>
      </c>
      <c r="X13" s="16">
        <f t="shared" si="5"/>
        <v>2207.9323508699413</v>
      </c>
      <c r="Y13" s="16">
        <f t="shared" si="6"/>
        <v>22.95081390606083</v>
      </c>
      <c r="Z13" s="16">
        <f t="shared" si="7"/>
        <v>137.49984324804447</v>
      </c>
      <c r="AA13" s="16">
        <f t="shared" si="8"/>
        <v>11.777757864333772</v>
      </c>
      <c r="AB13" s="16">
        <f t="shared" si="9"/>
        <v>4.0238082479205328</v>
      </c>
      <c r="AC13">
        <f t="shared" si="10"/>
        <v>1475.3848478643049</v>
      </c>
      <c r="AD13">
        <f t="shared" si="11"/>
        <v>-5.1567373532948375</v>
      </c>
      <c r="AE13">
        <f t="shared" si="12"/>
        <v>3185.9375166953796</v>
      </c>
      <c r="AF13">
        <f t="shared" si="13"/>
        <v>32.618379666660928</v>
      </c>
      <c r="AG13">
        <f t="shared" si="14"/>
        <v>196.63371218614367</v>
      </c>
      <c r="AH13">
        <f t="shared" si="15"/>
        <v>17.787218291563988</v>
      </c>
      <c r="AI13">
        <f t="shared" si="16"/>
        <v>7.7881560008477368</v>
      </c>
    </row>
    <row r="14" spans="1:35" x14ac:dyDescent="0.3">
      <c r="A14" t="s">
        <v>25</v>
      </c>
      <c r="B14" t="s">
        <v>8</v>
      </c>
      <c r="C14" s="1">
        <v>44024</v>
      </c>
      <c r="D14">
        <v>3</v>
      </c>
      <c r="E14">
        <v>1.95</v>
      </c>
      <c r="F14">
        <v>0.05</v>
      </c>
      <c r="G14">
        <v>0.05</v>
      </c>
      <c r="H14">
        <f t="shared" si="2"/>
        <v>5.05</v>
      </c>
      <c r="I14" s="10" t="s">
        <v>25</v>
      </c>
      <c r="J14" s="10" t="s">
        <v>277</v>
      </c>
      <c r="K14" s="10" t="s">
        <v>261</v>
      </c>
      <c r="L14" s="10" t="s">
        <v>262</v>
      </c>
      <c r="M14" s="11">
        <v>93.734430206904094</v>
      </c>
      <c r="N14" s="11">
        <v>79.373782179893198</v>
      </c>
      <c r="O14" s="6">
        <v>273.76040623366202</v>
      </c>
      <c r="P14" s="6">
        <v>1.9005401981116701</v>
      </c>
      <c r="Q14" s="6">
        <v>10.0107230250182</v>
      </c>
      <c r="R14" s="6">
        <v>25.1494612384835</v>
      </c>
      <c r="S14" s="6">
        <v>309.69846455774598</v>
      </c>
      <c r="T14" s="6">
        <v>27.2387331697328</v>
      </c>
      <c r="U14" s="6">
        <v>2.2409042688162102</v>
      </c>
      <c r="V14" s="16">
        <f t="shared" si="3"/>
        <v>273.23392846287453</v>
      </c>
      <c r="W14" s="16">
        <f t="shared" si="4"/>
        <v>0.69778887134133716</v>
      </c>
      <c r="X14" s="16">
        <f t="shared" si="5"/>
        <v>9.8675672743994891</v>
      </c>
      <c r="Y14" s="16">
        <f t="shared" si="6"/>
        <v>25.493477355769429</v>
      </c>
      <c r="Z14" s="16">
        <f t="shared" si="7"/>
        <v>310.91751718173049</v>
      </c>
      <c r="AA14" s="16">
        <f t="shared" si="8"/>
        <v>26.688715980507371</v>
      </c>
      <c r="AB14" s="16">
        <f t="shared" si="9"/>
        <v>0.86698063496108269</v>
      </c>
      <c r="AC14">
        <f t="shared" si="10"/>
        <v>460.83001715999774</v>
      </c>
      <c r="AD14">
        <f t="shared" si="11"/>
        <v>3.199242666821311</v>
      </c>
      <c r="AE14">
        <f t="shared" si="12"/>
        <v>16.851383758780635</v>
      </c>
      <c r="AF14">
        <f t="shared" si="13"/>
        <v>42.334926418113895</v>
      </c>
      <c r="AG14">
        <f t="shared" si="14"/>
        <v>521.32574867220569</v>
      </c>
      <c r="AH14">
        <f t="shared" si="15"/>
        <v>45.851867502383541</v>
      </c>
      <c r="AI14">
        <f t="shared" si="16"/>
        <v>3.7721888525072873</v>
      </c>
    </row>
    <row r="15" spans="1:35" x14ac:dyDescent="0.3">
      <c r="A15" t="s">
        <v>26</v>
      </c>
      <c r="B15" t="s">
        <v>10</v>
      </c>
      <c r="C15" s="1">
        <v>44024</v>
      </c>
      <c r="D15">
        <v>3</v>
      </c>
      <c r="E15">
        <v>1.95</v>
      </c>
      <c r="F15">
        <v>0.05</v>
      </c>
      <c r="G15">
        <v>0.05</v>
      </c>
      <c r="H15">
        <f t="shared" si="2"/>
        <v>5.05</v>
      </c>
      <c r="I15" s="7" t="s">
        <v>26</v>
      </c>
      <c r="J15" s="7" t="s">
        <v>278</v>
      </c>
      <c r="K15" s="7" t="s">
        <v>261</v>
      </c>
      <c r="L15" s="7" t="s">
        <v>262</v>
      </c>
      <c r="M15" s="8">
        <v>93.522830421787404</v>
      </c>
      <c r="N15" s="8">
        <v>81.159263181806907</v>
      </c>
      <c r="O15" s="5">
        <v>114.34336558791701</v>
      </c>
      <c r="P15" s="5">
        <v>-0.60026493225836697</v>
      </c>
      <c r="Q15" s="5">
        <v>9.7675130768109693</v>
      </c>
      <c r="R15" s="5">
        <v>24.444646799562999</v>
      </c>
      <c r="S15" s="5">
        <v>345.52801472785598</v>
      </c>
      <c r="T15" s="5">
        <v>19.9137618655053</v>
      </c>
      <c r="U15" s="5">
        <v>0.75184481461667096</v>
      </c>
      <c r="V15" s="16">
        <f t="shared" si="3"/>
        <v>113.81688781712953</v>
      </c>
      <c r="W15" s="16">
        <f t="shared" si="4"/>
        <v>-1.8030162590286998</v>
      </c>
      <c r="X15" s="16">
        <f t="shared" si="5"/>
        <v>9.6243573261922588</v>
      </c>
      <c r="Y15" s="16">
        <f t="shared" si="6"/>
        <v>24.788662916848928</v>
      </c>
      <c r="Z15" s="16">
        <f t="shared" si="7"/>
        <v>346.74706735184049</v>
      </c>
      <c r="AA15" s="16">
        <f t="shared" si="8"/>
        <v>19.363744676279872</v>
      </c>
      <c r="AB15" s="16">
        <f t="shared" si="9"/>
        <v>-0.62207881923845654</v>
      </c>
      <c r="AC15">
        <f t="shared" si="10"/>
        <v>192.47799873966028</v>
      </c>
      <c r="AD15">
        <f t="shared" si="11"/>
        <v>-1.0104459693015844</v>
      </c>
      <c r="AE15">
        <f t="shared" si="12"/>
        <v>16.441980345965131</v>
      </c>
      <c r="AF15">
        <f t="shared" si="13"/>
        <v>41.148488779264376</v>
      </c>
      <c r="AG15">
        <f t="shared" si="14"/>
        <v>581.6388247918909</v>
      </c>
      <c r="AH15">
        <f t="shared" si="15"/>
        <v>33.521499140267252</v>
      </c>
      <c r="AI15">
        <f t="shared" si="16"/>
        <v>1.2656054379380628</v>
      </c>
    </row>
    <row r="16" spans="1:35" x14ac:dyDescent="0.3">
      <c r="A16" t="s">
        <v>27</v>
      </c>
      <c r="B16" t="s">
        <v>12</v>
      </c>
      <c r="C16" s="1">
        <v>44024</v>
      </c>
      <c r="D16">
        <v>3.5</v>
      </c>
      <c r="E16">
        <v>1.45</v>
      </c>
      <c r="F16">
        <v>0.05</v>
      </c>
      <c r="G16">
        <v>0.05</v>
      </c>
      <c r="H16">
        <f t="shared" si="2"/>
        <v>5.05</v>
      </c>
      <c r="I16" s="10" t="s">
        <v>27</v>
      </c>
      <c r="J16" s="10" t="s">
        <v>279</v>
      </c>
      <c r="K16" s="10" t="s">
        <v>261</v>
      </c>
      <c r="L16" s="10" t="s">
        <v>262</v>
      </c>
      <c r="M16" s="11">
        <v>92.934660656547806</v>
      </c>
      <c r="N16" s="11">
        <v>77.308670406736994</v>
      </c>
      <c r="O16" s="6">
        <v>189.93730156354599</v>
      </c>
      <c r="P16" s="6">
        <v>2.6621902913628599</v>
      </c>
      <c r="Q16" s="6">
        <v>79.2603821622439</v>
      </c>
      <c r="R16" s="6">
        <v>27.671909169508101</v>
      </c>
      <c r="S16" s="6">
        <v>438.15297937360799</v>
      </c>
      <c r="T16" s="6">
        <v>24.699504945903101</v>
      </c>
      <c r="U16" s="6">
        <v>2.8717307310456701</v>
      </c>
      <c r="V16" s="16">
        <f t="shared" si="3"/>
        <v>189.41082379275852</v>
      </c>
      <c r="W16" s="16">
        <f t="shared" si="4"/>
        <v>1.459438964592527</v>
      </c>
      <c r="X16" s="16">
        <f t="shared" si="5"/>
        <v>79.117226411625182</v>
      </c>
      <c r="Y16" s="16">
        <f t="shared" si="6"/>
        <v>28.01592528679403</v>
      </c>
      <c r="Z16" s="16">
        <f t="shared" si="7"/>
        <v>439.3720319975925</v>
      </c>
      <c r="AA16" s="16">
        <f t="shared" si="8"/>
        <v>24.149487756677672</v>
      </c>
      <c r="AB16" s="16">
        <f t="shared" si="9"/>
        <v>1.4978070971905426</v>
      </c>
      <c r="AC16">
        <f t="shared" si="10"/>
        <v>274.05239225597347</v>
      </c>
      <c r="AD16">
        <f t="shared" si="11"/>
        <v>3.8411602775378406</v>
      </c>
      <c r="AE16">
        <f t="shared" si="12"/>
        <v>114.36140854838048</v>
      </c>
      <c r="AF16">
        <f t="shared" si="13"/>
        <v>39.926611801718821</v>
      </c>
      <c r="AG16">
        <f t="shared" si="14"/>
        <v>632.19215595334879</v>
      </c>
      <c r="AH16">
        <f t="shared" si="15"/>
        <v>35.637857136231617</v>
      </c>
      <c r="AI16">
        <f t="shared" si="16"/>
        <v>4.1434971976516088</v>
      </c>
    </row>
    <row r="17" spans="1:35" x14ac:dyDescent="0.3">
      <c r="A17" t="s">
        <v>28</v>
      </c>
      <c r="B17" t="s">
        <v>14</v>
      </c>
      <c r="C17" s="1">
        <v>44024</v>
      </c>
      <c r="D17">
        <v>3</v>
      </c>
      <c r="E17">
        <v>1.95</v>
      </c>
      <c r="F17">
        <v>0.05</v>
      </c>
      <c r="G17">
        <v>0.05</v>
      </c>
      <c r="H17">
        <f t="shared" si="2"/>
        <v>5.05</v>
      </c>
      <c r="I17" s="7" t="s">
        <v>28</v>
      </c>
      <c r="J17" s="7" t="s">
        <v>280</v>
      </c>
      <c r="K17" s="7" t="s">
        <v>261</v>
      </c>
      <c r="L17" s="7" t="s">
        <v>262</v>
      </c>
      <c r="M17" s="8">
        <v>92.495925968832395</v>
      </c>
      <c r="N17" s="8">
        <v>80.082276152297396</v>
      </c>
      <c r="O17" s="5">
        <v>147.01963398326799</v>
      </c>
      <c r="P17" s="5">
        <v>2.1183807298752302</v>
      </c>
      <c r="Q17" s="5">
        <v>83.054601529628002</v>
      </c>
      <c r="R17" s="5">
        <v>25.514712705462699</v>
      </c>
      <c r="S17" s="5">
        <v>302.72479320791098</v>
      </c>
      <c r="T17" s="5">
        <v>21.979029259727099</v>
      </c>
      <c r="U17" s="5">
        <v>3.3973928864629301</v>
      </c>
      <c r="V17" s="16">
        <f t="shared" si="3"/>
        <v>146.49315621248053</v>
      </c>
      <c r="W17" s="16">
        <f t="shared" si="4"/>
        <v>0.91562940310489727</v>
      </c>
      <c r="X17" s="16">
        <f t="shared" si="5"/>
        <v>82.911445779009284</v>
      </c>
      <c r="Y17" s="16">
        <f t="shared" si="6"/>
        <v>25.858728822748628</v>
      </c>
      <c r="Z17" s="16">
        <f t="shared" si="7"/>
        <v>303.94384583189549</v>
      </c>
      <c r="AA17" s="16">
        <f t="shared" si="8"/>
        <v>21.42901207050167</v>
      </c>
      <c r="AB17" s="16">
        <f t="shared" si="9"/>
        <v>2.0234692526078026</v>
      </c>
      <c r="AC17">
        <f t="shared" si="10"/>
        <v>247.48305053850109</v>
      </c>
      <c r="AD17">
        <f t="shared" si="11"/>
        <v>3.5659408952899705</v>
      </c>
      <c r="AE17">
        <f t="shared" si="12"/>
        <v>139.80857924154046</v>
      </c>
      <c r="AF17">
        <f t="shared" si="13"/>
        <v>42.949766387528868</v>
      </c>
      <c r="AG17">
        <f t="shared" si="14"/>
        <v>509.58673523331674</v>
      </c>
      <c r="AH17">
        <f t="shared" si="15"/>
        <v>36.998032587207284</v>
      </c>
      <c r="AI17">
        <f t="shared" si="16"/>
        <v>5.7189446922125988</v>
      </c>
    </row>
    <row r="18" spans="1:35" x14ac:dyDescent="0.3">
      <c r="A18" t="s">
        <v>29</v>
      </c>
      <c r="B18" t="s">
        <v>16</v>
      </c>
      <c r="C18" s="1">
        <v>44024</v>
      </c>
      <c r="D18">
        <v>3</v>
      </c>
      <c r="E18">
        <v>1.95</v>
      </c>
      <c r="F18">
        <v>0.05</v>
      </c>
      <c r="G18">
        <v>0.05</v>
      </c>
      <c r="H18">
        <f t="shared" si="2"/>
        <v>5.05</v>
      </c>
      <c r="I18" s="10" t="s">
        <v>29</v>
      </c>
      <c r="J18" s="10" t="s">
        <v>281</v>
      </c>
      <c r="K18" s="10" t="s">
        <v>261</v>
      </c>
      <c r="L18" s="10" t="s">
        <v>262</v>
      </c>
      <c r="M18" s="11">
        <v>92.753880174656402</v>
      </c>
      <c r="N18" s="11">
        <v>79.055298393976102</v>
      </c>
      <c r="O18" s="6">
        <v>193.73295645605501</v>
      </c>
      <c r="P18" s="6">
        <v>-3.4534897676168401</v>
      </c>
      <c r="Q18" s="6">
        <v>1023.6032920215</v>
      </c>
      <c r="R18" s="6">
        <v>16.9901482555596</v>
      </c>
      <c r="S18" s="6">
        <v>103.07466051031599</v>
      </c>
      <c r="T18" s="6">
        <v>4.9940482615099402</v>
      </c>
      <c r="U18" s="6">
        <v>2.96045580558377</v>
      </c>
      <c r="V18" s="16">
        <f t="shared" si="3"/>
        <v>193.20647868526754</v>
      </c>
      <c r="W18" s="16">
        <f t="shared" si="4"/>
        <v>-4.6562410943871733</v>
      </c>
      <c r="X18" s="16">
        <f t="shared" si="5"/>
        <v>1023.4601362708813</v>
      </c>
      <c r="Y18" s="16">
        <f t="shared" si="6"/>
        <v>17.334164372845528</v>
      </c>
      <c r="Z18" s="16">
        <f t="shared" si="7"/>
        <v>104.29371313430049</v>
      </c>
      <c r="AA18" s="16">
        <f t="shared" si="8"/>
        <v>4.4440310722845116</v>
      </c>
      <c r="AB18" s="16">
        <f t="shared" si="9"/>
        <v>1.5865321717286425</v>
      </c>
      <c r="AC18">
        <f t="shared" si="10"/>
        <v>326.11714336769262</v>
      </c>
      <c r="AD18">
        <f t="shared" si="11"/>
        <v>-5.8133744421550135</v>
      </c>
      <c r="AE18">
        <f t="shared" si="12"/>
        <v>1723.0655415695251</v>
      </c>
      <c r="AF18">
        <f t="shared" si="13"/>
        <v>28.600082896858655</v>
      </c>
      <c r="AG18">
        <f t="shared" si="14"/>
        <v>173.50901185903189</v>
      </c>
      <c r="AH18">
        <f t="shared" si="15"/>
        <v>8.4066479068750652</v>
      </c>
      <c r="AI18">
        <f t="shared" si="16"/>
        <v>4.9834339393993465</v>
      </c>
    </row>
    <row r="19" spans="1:35" x14ac:dyDescent="0.3">
      <c r="A19" t="s">
        <v>30</v>
      </c>
      <c r="B19" t="s">
        <v>18</v>
      </c>
      <c r="C19" s="1">
        <v>44024</v>
      </c>
      <c r="D19">
        <v>3</v>
      </c>
      <c r="E19">
        <v>1.95</v>
      </c>
      <c r="F19">
        <v>0.05</v>
      </c>
      <c r="G19">
        <v>0.05</v>
      </c>
      <c r="H19">
        <f t="shared" si="2"/>
        <v>5.05</v>
      </c>
      <c r="I19" s="7" t="s">
        <v>30</v>
      </c>
      <c r="J19" s="7" t="s">
        <v>282</v>
      </c>
      <c r="K19" s="7" t="s">
        <v>261</v>
      </c>
      <c r="L19" s="7" t="s">
        <v>262</v>
      </c>
      <c r="M19" s="8">
        <v>92.824022604505799</v>
      </c>
      <c r="N19" s="8">
        <v>79.324836295350096</v>
      </c>
      <c r="O19" s="5">
        <v>154.718668524858</v>
      </c>
      <c r="P19" s="5">
        <v>-2.81970591826554</v>
      </c>
      <c r="Q19" s="5">
        <v>749.52442215456097</v>
      </c>
      <c r="R19" s="5">
        <v>15.5319675247944</v>
      </c>
      <c r="S19" s="5">
        <v>74.368940142180406</v>
      </c>
      <c r="T19" s="5">
        <v>5.8876616408311699</v>
      </c>
      <c r="U19" s="5">
        <v>3.8415424230797499</v>
      </c>
      <c r="V19" s="16">
        <f t="shared" si="3"/>
        <v>154.19219075407054</v>
      </c>
      <c r="W19" s="16">
        <f t="shared" si="4"/>
        <v>-4.0224572450358727</v>
      </c>
      <c r="X19" s="16">
        <f t="shared" si="5"/>
        <v>749.38126640394228</v>
      </c>
      <c r="Y19" s="16">
        <f t="shared" si="6"/>
        <v>15.87598364208033</v>
      </c>
      <c r="Z19" s="16">
        <f t="shared" si="7"/>
        <v>75.587992766164902</v>
      </c>
      <c r="AA19" s="16">
        <f t="shared" si="8"/>
        <v>5.3376444516057404</v>
      </c>
      <c r="AB19" s="16">
        <f t="shared" si="9"/>
        <v>2.4676187892246224</v>
      </c>
      <c r="AC19">
        <f t="shared" si="10"/>
        <v>260.44309201684428</v>
      </c>
      <c r="AD19">
        <f t="shared" si="11"/>
        <v>-4.7465049624136588</v>
      </c>
      <c r="AE19">
        <f t="shared" si="12"/>
        <v>1261.6994439601776</v>
      </c>
      <c r="AF19">
        <f t="shared" si="13"/>
        <v>26.145478666737237</v>
      </c>
      <c r="AG19">
        <f t="shared" si="14"/>
        <v>125.18771590600369</v>
      </c>
      <c r="AH19">
        <f t="shared" si="15"/>
        <v>9.910897095399136</v>
      </c>
      <c r="AI19">
        <f t="shared" si="16"/>
        <v>6.4665964121842459</v>
      </c>
    </row>
    <row r="20" spans="1:35" x14ac:dyDescent="0.3">
      <c r="A20" t="s">
        <v>31</v>
      </c>
      <c r="B20" t="s">
        <v>8</v>
      </c>
      <c r="C20" s="1">
        <v>44027</v>
      </c>
      <c r="D20">
        <v>3.5</v>
      </c>
      <c r="E20">
        <v>1.45</v>
      </c>
      <c r="F20">
        <v>0.05</v>
      </c>
      <c r="G20">
        <v>0.05</v>
      </c>
      <c r="H20">
        <f t="shared" si="2"/>
        <v>5.05</v>
      </c>
      <c r="I20" s="7" t="s">
        <v>31</v>
      </c>
      <c r="J20" s="7" t="s">
        <v>283</v>
      </c>
      <c r="K20" s="7" t="s">
        <v>261</v>
      </c>
      <c r="L20" s="7" t="s">
        <v>262</v>
      </c>
      <c r="M20" s="8">
        <v>92.342759495799399</v>
      </c>
      <c r="N20" s="8">
        <v>80.278636471719693</v>
      </c>
      <c r="O20" s="5">
        <v>325.006483184807</v>
      </c>
      <c r="P20" s="5">
        <v>2.18756260091636</v>
      </c>
      <c r="Q20" s="5">
        <v>9.7450443758833902</v>
      </c>
      <c r="R20" s="5">
        <v>28.8552706393873</v>
      </c>
      <c r="S20" s="5">
        <v>338.62614682215298</v>
      </c>
      <c r="T20" s="5">
        <v>30.404295370713299</v>
      </c>
      <c r="U20" s="5">
        <v>2.5952867372801398</v>
      </c>
      <c r="V20" s="16">
        <f t="shared" si="3"/>
        <v>324.4800054140195</v>
      </c>
      <c r="W20" s="16">
        <f t="shared" si="4"/>
        <v>0.98481127414602709</v>
      </c>
      <c r="X20" s="16">
        <f t="shared" si="5"/>
        <v>9.6018886252646798</v>
      </c>
      <c r="Y20" s="16">
        <f t="shared" si="6"/>
        <v>29.199286756673228</v>
      </c>
      <c r="Z20" s="16">
        <f t="shared" si="7"/>
        <v>339.84519944613749</v>
      </c>
      <c r="AA20" s="16">
        <f t="shared" si="8"/>
        <v>29.854278181487871</v>
      </c>
      <c r="AB20" s="16">
        <f t="shared" si="9"/>
        <v>1.2213631034250123</v>
      </c>
      <c r="AC20">
        <f t="shared" si="10"/>
        <v>468.9379257380786</v>
      </c>
      <c r="AD20">
        <f t="shared" si="11"/>
        <v>3.1563403241793195</v>
      </c>
      <c r="AE20">
        <f t="shared" si="12"/>
        <v>14.060706885203178</v>
      </c>
      <c r="AF20">
        <f t="shared" si="13"/>
        <v>41.634033351115953</v>
      </c>
      <c r="AG20">
        <f t="shared" si="14"/>
        <v>488.58915470053506</v>
      </c>
      <c r="AH20">
        <f t="shared" si="15"/>
        <v>43.869054749172044</v>
      </c>
      <c r="AI20">
        <f t="shared" si="16"/>
        <v>3.7446280066470585</v>
      </c>
    </row>
    <row r="21" spans="1:35" x14ac:dyDescent="0.3">
      <c r="A21" t="s">
        <v>32</v>
      </c>
      <c r="B21" t="s">
        <v>10</v>
      </c>
      <c r="C21" s="1">
        <v>44027</v>
      </c>
      <c r="D21">
        <v>3.5</v>
      </c>
      <c r="E21">
        <v>1.45</v>
      </c>
      <c r="F21">
        <v>0.05</v>
      </c>
      <c r="G21">
        <v>0.05</v>
      </c>
      <c r="H21">
        <f t="shared" si="2"/>
        <v>5.05</v>
      </c>
      <c r="I21" s="10" t="s">
        <v>32</v>
      </c>
      <c r="J21" s="10" t="s">
        <v>284</v>
      </c>
      <c r="K21" s="10" t="s">
        <v>261</v>
      </c>
      <c r="L21" s="10" t="s">
        <v>262</v>
      </c>
      <c r="M21" s="11">
        <v>92.474215858062394</v>
      </c>
      <c r="N21" s="11">
        <v>77.195823932069999</v>
      </c>
      <c r="O21" s="6">
        <v>98.599212248105005</v>
      </c>
      <c r="P21" s="6">
        <v>1.1206302802294299</v>
      </c>
      <c r="Q21" s="6">
        <v>11.6251670397669</v>
      </c>
      <c r="R21" s="6">
        <v>28.8278218351543</v>
      </c>
      <c r="S21" s="6">
        <v>409.39402588481897</v>
      </c>
      <c r="T21" s="6">
        <v>17.016667642549098</v>
      </c>
      <c r="U21" s="6">
        <v>0.66257562668043202</v>
      </c>
      <c r="V21" s="16">
        <f t="shared" si="3"/>
        <v>98.072734477317525</v>
      </c>
      <c r="W21" s="16">
        <f t="shared" si="4"/>
        <v>-8.212104654090302E-2</v>
      </c>
      <c r="X21" s="16">
        <f t="shared" si="5"/>
        <v>11.48201128914819</v>
      </c>
      <c r="Y21" s="16">
        <f t="shared" si="6"/>
        <v>29.171837952440228</v>
      </c>
      <c r="Z21" s="16">
        <f t="shared" si="7"/>
        <v>410.61307850880348</v>
      </c>
      <c r="AA21" s="16">
        <f t="shared" si="8"/>
        <v>16.46665045332367</v>
      </c>
      <c r="AB21" s="16">
        <f t="shared" si="9"/>
        <v>-0.71134800717469548</v>
      </c>
      <c r="AC21">
        <f t="shared" si="10"/>
        <v>142.2645776722658</v>
      </c>
      <c r="AD21">
        <f t="shared" si="11"/>
        <v>1.6169094043310344</v>
      </c>
      <c r="AE21">
        <f t="shared" si="12"/>
        <v>16.773455300235099</v>
      </c>
      <c r="AF21">
        <f t="shared" si="13"/>
        <v>41.594428647865485</v>
      </c>
      <c r="AG21">
        <f t="shared" si="14"/>
        <v>590.69709449095308</v>
      </c>
      <c r="AH21">
        <f t="shared" si="15"/>
        <v>24.552620455677985</v>
      </c>
      <c r="AI21">
        <f t="shared" si="16"/>
        <v>0.95600197563890899</v>
      </c>
    </row>
    <row r="22" spans="1:35" x14ac:dyDescent="0.3">
      <c r="A22" t="s">
        <v>33</v>
      </c>
      <c r="B22" t="s">
        <v>12</v>
      </c>
      <c r="C22" s="1">
        <v>44027</v>
      </c>
      <c r="D22">
        <v>3.5</v>
      </c>
      <c r="E22">
        <v>1.45</v>
      </c>
      <c r="F22">
        <v>0.05</v>
      </c>
      <c r="G22">
        <v>0.05</v>
      </c>
      <c r="H22">
        <f t="shared" si="2"/>
        <v>5.05</v>
      </c>
      <c r="I22" s="7" t="s">
        <v>33</v>
      </c>
      <c r="J22" s="7" t="s">
        <v>285</v>
      </c>
      <c r="K22" s="7" t="s">
        <v>261</v>
      </c>
      <c r="L22" s="7" t="s">
        <v>262</v>
      </c>
      <c r="M22" s="8">
        <v>92.483061721223805</v>
      </c>
      <c r="N22" s="8">
        <v>77.821768078207299</v>
      </c>
      <c r="O22" s="5">
        <v>83.191320202514305</v>
      </c>
      <c r="P22" s="5">
        <v>1.25630244669457</v>
      </c>
      <c r="Q22" s="5">
        <v>75.948584958073894</v>
      </c>
      <c r="R22" s="5">
        <v>30.289332932784799</v>
      </c>
      <c r="S22" s="5">
        <v>466.36527240653902</v>
      </c>
      <c r="T22" s="5">
        <v>22.383391203978501</v>
      </c>
      <c r="U22" s="5">
        <v>2.81296604807816</v>
      </c>
      <c r="V22" s="16">
        <f t="shared" si="3"/>
        <v>82.664842431726825</v>
      </c>
      <c r="W22" s="16">
        <f t="shared" si="4"/>
        <v>5.3551119924237112E-2</v>
      </c>
      <c r="X22" s="16">
        <f t="shared" si="5"/>
        <v>75.805429207455177</v>
      </c>
      <c r="Y22" s="16">
        <f t="shared" si="6"/>
        <v>30.633349050070727</v>
      </c>
      <c r="Z22" s="16">
        <f t="shared" si="7"/>
        <v>467.58432503052353</v>
      </c>
      <c r="AA22" s="16">
        <f t="shared" si="8"/>
        <v>21.833374014753073</v>
      </c>
      <c r="AB22" s="16">
        <f t="shared" si="9"/>
        <v>1.4390424142230325</v>
      </c>
      <c r="AC22">
        <f t="shared" si="10"/>
        <v>120.03319057791349</v>
      </c>
      <c r="AD22">
        <f t="shared" si="11"/>
        <v>1.8126649588021653</v>
      </c>
      <c r="AE22">
        <f t="shared" si="12"/>
        <v>109.58295829664948</v>
      </c>
      <c r="AF22">
        <f t="shared" si="13"/>
        <v>43.703180374446632</v>
      </c>
      <c r="AG22">
        <f t="shared" si="14"/>
        <v>672.89846447229195</v>
      </c>
      <c r="AH22">
        <f t="shared" si="15"/>
        <v>32.296035880026125</v>
      </c>
      <c r="AI22">
        <f t="shared" si="16"/>
        <v>4.0587081550842017</v>
      </c>
    </row>
    <row r="23" spans="1:35" x14ac:dyDescent="0.3">
      <c r="A23" t="s">
        <v>34</v>
      </c>
      <c r="B23" t="s">
        <v>14</v>
      </c>
      <c r="C23" s="1">
        <v>44027</v>
      </c>
      <c r="D23">
        <v>3.5</v>
      </c>
      <c r="E23">
        <v>1.45</v>
      </c>
      <c r="F23">
        <v>0.05</v>
      </c>
      <c r="G23">
        <v>0.05</v>
      </c>
      <c r="H23">
        <f t="shared" si="2"/>
        <v>5.05</v>
      </c>
      <c r="I23" s="10" t="s">
        <v>34</v>
      </c>
      <c r="J23" s="10" t="s">
        <v>286</v>
      </c>
      <c r="K23" s="10" t="s">
        <v>261</v>
      </c>
      <c r="L23" s="10" t="s">
        <v>262</v>
      </c>
      <c r="M23" s="11">
        <v>92.575084827835994</v>
      </c>
      <c r="N23" s="11">
        <v>80.285459760137201</v>
      </c>
      <c r="O23" s="6">
        <v>61.691972535019602</v>
      </c>
      <c r="P23" s="6">
        <v>1.54434985672672</v>
      </c>
      <c r="Q23" s="6">
        <v>88.942128967077593</v>
      </c>
      <c r="R23" s="6">
        <v>29.005990424040299</v>
      </c>
      <c r="S23" s="6">
        <v>362.63911849489301</v>
      </c>
      <c r="T23" s="6">
        <v>23.4219514364916</v>
      </c>
      <c r="U23" s="6">
        <v>4.6790807934168503</v>
      </c>
      <c r="V23" s="16">
        <f t="shared" si="3"/>
        <v>61.165494764232129</v>
      </c>
      <c r="W23" s="16">
        <f t="shared" si="4"/>
        <v>0.34159852995638706</v>
      </c>
      <c r="X23" s="16">
        <f t="shared" si="5"/>
        <v>88.798973216458876</v>
      </c>
      <c r="Y23" s="16">
        <f t="shared" si="6"/>
        <v>29.350006541326227</v>
      </c>
      <c r="Z23" s="16">
        <f t="shared" si="7"/>
        <v>363.85817111887752</v>
      </c>
      <c r="AA23" s="16">
        <f t="shared" si="8"/>
        <v>22.871934247266172</v>
      </c>
      <c r="AB23" s="16">
        <f t="shared" si="9"/>
        <v>3.3051571595617228</v>
      </c>
      <c r="AC23">
        <f t="shared" si="10"/>
        <v>89.012703229099714</v>
      </c>
      <c r="AD23">
        <f t="shared" si="11"/>
        <v>2.228276221848553</v>
      </c>
      <c r="AE23">
        <f t="shared" si="12"/>
        <v>128.33078608106911</v>
      </c>
      <c r="AF23">
        <f t="shared" si="13"/>
        <v>41.851500468972425</v>
      </c>
      <c r="AG23">
        <f t="shared" si="14"/>
        <v>523.23644239977421</v>
      </c>
      <c r="AH23">
        <f t="shared" si="15"/>
        <v>33.794529929795026</v>
      </c>
      <c r="AI23">
        <f t="shared" si="16"/>
        <v>6.7512451447871697</v>
      </c>
    </row>
    <row r="24" spans="1:35" x14ac:dyDescent="0.3">
      <c r="A24" t="s">
        <v>35</v>
      </c>
      <c r="B24" t="s">
        <v>16</v>
      </c>
      <c r="C24" s="1">
        <v>44027</v>
      </c>
      <c r="D24">
        <v>3.5</v>
      </c>
      <c r="E24">
        <v>1.45</v>
      </c>
      <c r="F24">
        <v>0.05</v>
      </c>
      <c r="G24">
        <v>0.05</v>
      </c>
      <c r="H24">
        <f t="shared" si="2"/>
        <v>5.05</v>
      </c>
      <c r="I24" s="7" t="s">
        <v>35</v>
      </c>
      <c r="J24" s="7" t="s">
        <v>287</v>
      </c>
      <c r="K24" s="7" t="s">
        <v>261</v>
      </c>
      <c r="L24" s="7" t="s">
        <v>262</v>
      </c>
      <c r="M24" s="8">
        <v>91.117291658196507</v>
      </c>
      <c r="N24" s="8">
        <v>79.242452808302502</v>
      </c>
      <c r="O24" s="5">
        <v>48.751611261866003</v>
      </c>
      <c r="P24" s="5">
        <v>-1.835441533792</v>
      </c>
      <c r="Q24" s="5">
        <v>793.650149307795</v>
      </c>
      <c r="R24" s="5">
        <v>17.0079045200638</v>
      </c>
      <c r="S24" s="5">
        <v>98.315722132215797</v>
      </c>
      <c r="T24" s="5">
        <v>1.5300251843225201</v>
      </c>
      <c r="U24" s="5">
        <v>1.1912354949697099</v>
      </c>
      <c r="V24" s="16">
        <f t="shared" si="3"/>
        <v>48.22513349107853</v>
      </c>
      <c r="W24" s="16">
        <f t="shared" si="4"/>
        <v>-3.038192860562333</v>
      </c>
      <c r="X24" s="16">
        <f t="shared" si="5"/>
        <v>793.50699355717632</v>
      </c>
      <c r="Y24" s="16">
        <f t="shared" si="6"/>
        <v>17.351920637349728</v>
      </c>
      <c r="Z24" s="16">
        <f t="shared" si="7"/>
        <v>99.534774756200292</v>
      </c>
      <c r="AA24" s="16">
        <f t="shared" si="8"/>
        <v>0.98000799509709102</v>
      </c>
      <c r="AB24" s="16">
        <f t="shared" si="9"/>
        <v>-0.18268813888541757</v>
      </c>
      <c r="AC24">
        <f t="shared" si="10"/>
        <v>70.341610534978088</v>
      </c>
      <c r="AD24">
        <f t="shared" si="11"/>
        <v>-2.6482799273284576</v>
      </c>
      <c r="AE24">
        <f t="shared" si="12"/>
        <v>1145.1237868583898</v>
      </c>
      <c r="AF24">
        <f t="shared" si="13"/>
        <v>24.539976521806338</v>
      </c>
      <c r="AG24">
        <f t="shared" si="14"/>
        <v>141.85554193362566</v>
      </c>
      <c r="AH24">
        <f t="shared" si="15"/>
        <v>2.2076077659510647</v>
      </c>
      <c r="AI24">
        <f t="shared" si="16"/>
        <v>1.7187826427420099</v>
      </c>
    </row>
    <row r="25" spans="1:35" x14ac:dyDescent="0.3">
      <c r="A25" t="s">
        <v>36</v>
      </c>
      <c r="B25" t="s">
        <v>18</v>
      </c>
      <c r="C25" s="1">
        <v>44027</v>
      </c>
      <c r="D25">
        <v>3.5</v>
      </c>
      <c r="E25">
        <v>1.45</v>
      </c>
      <c r="F25">
        <v>0.05</v>
      </c>
      <c r="G25">
        <v>0.05</v>
      </c>
      <c r="H25">
        <f t="shared" si="2"/>
        <v>5.05</v>
      </c>
      <c r="I25" s="10" t="s">
        <v>36</v>
      </c>
      <c r="J25" s="10" t="s">
        <v>288</v>
      </c>
      <c r="K25" s="10" t="s">
        <v>261</v>
      </c>
      <c r="L25" s="10" t="s">
        <v>262</v>
      </c>
      <c r="M25" s="11">
        <v>91.263857341214504</v>
      </c>
      <c r="N25" s="11">
        <v>82.333430462155505</v>
      </c>
      <c r="O25" s="6">
        <v>41.483917141128103</v>
      </c>
      <c r="P25" s="6">
        <v>-1.63381475018356</v>
      </c>
      <c r="Q25" s="6">
        <v>589.98738080847602</v>
      </c>
      <c r="R25" s="6">
        <v>19.117763032690402</v>
      </c>
      <c r="S25" s="6">
        <v>64.171762106209101</v>
      </c>
      <c r="T25" s="6">
        <v>5.2901323679891998</v>
      </c>
      <c r="U25" s="6">
        <v>1.2359258890009599</v>
      </c>
      <c r="V25" s="16">
        <f t="shared" si="3"/>
        <v>40.95743937034063</v>
      </c>
      <c r="W25" s="16">
        <f t="shared" si="4"/>
        <v>-2.836566076953893</v>
      </c>
      <c r="X25" s="16">
        <f t="shared" si="5"/>
        <v>589.84422505785733</v>
      </c>
      <c r="Y25" s="16">
        <f t="shared" si="6"/>
        <v>19.46177914997633</v>
      </c>
      <c r="Z25" s="16">
        <f t="shared" si="7"/>
        <v>65.390814730193597</v>
      </c>
      <c r="AA25" s="16">
        <f t="shared" si="8"/>
        <v>4.7401151787637712</v>
      </c>
      <c r="AB25" s="16">
        <f t="shared" si="9"/>
        <v>-0.1379977448541676</v>
      </c>
      <c r="AC25">
        <f>((($H25*O25)/1000)/$D25)*1000</f>
        <v>59.855366160770544</v>
      </c>
      <c r="AD25">
        <f t="shared" si="11"/>
        <v>-2.3573612824077075</v>
      </c>
      <c r="AE25">
        <f t="shared" si="12"/>
        <v>851.26750659508673</v>
      </c>
      <c r="AF25">
        <f t="shared" si="13"/>
        <v>27.584200947167577</v>
      </c>
      <c r="AG25">
        <f t="shared" si="14"/>
        <v>92.590685324673146</v>
      </c>
      <c r="AH25">
        <f t="shared" si="15"/>
        <v>7.6329052738129883</v>
      </c>
      <c r="AI25">
        <f t="shared" si="16"/>
        <v>1.7832644969870992</v>
      </c>
    </row>
    <row r="26" spans="1:35" x14ac:dyDescent="0.3">
      <c r="I26" s="7" t="s">
        <v>115</v>
      </c>
      <c r="J26" s="7" t="s">
        <v>263</v>
      </c>
      <c r="K26" s="7" t="s">
        <v>261</v>
      </c>
      <c r="L26" s="7" t="s">
        <v>262</v>
      </c>
      <c r="M26" s="8">
        <v>98.756295699381795</v>
      </c>
      <c r="N26" s="8">
        <v>106.611513482299</v>
      </c>
      <c r="O26" s="5">
        <v>0.83692224735943199</v>
      </c>
      <c r="P26" s="5">
        <v>2.0001238875957799</v>
      </c>
      <c r="Q26" s="5">
        <v>-0.21316211219249401</v>
      </c>
      <c r="R26" s="5">
        <v>-0.99931065962767396</v>
      </c>
      <c r="S26" s="5">
        <v>0.90089066187926803</v>
      </c>
      <c r="T26" s="5">
        <v>-0.32605078323938502</v>
      </c>
      <c r="U26" s="5">
        <v>2.2167472535744599</v>
      </c>
    </row>
    <row r="27" spans="1:35" x14ac:dyDescent="0.3">
      <c r="I27" s="7" t="s">
        <v>115</v>
      </c>
      <c r="J27" s="7" t="s">
        <v>274</v>
      </c>
      <c r="K27" s="7" t="s">
        <v>261</v>
      </c>
      <c r="L27" s="7" t="s">
        <v>262</v>
      </c>
      <c r="M27" s="8">
        <v>97.233632539926205</v>
      </c>
      <c r="N27" s="8">
        <v>110.132482092701</v>
      </c>
      <c r="O27" s="5">
        <v>0.70005788014480697</v>
      </c>
      <c r="P27" s="5">
        <v>0.25672379003448198</v>
      </c>
      <c r="Q27" s="5">
        <v>0.29804907660695701</v>
      </c>
      <c r="R27" s="5">
        <v>-1.2953311872605</v>
      </c>
      <c r="S27" s="5">
        <v>-1.8511761931066799</v>
      </c>
      <c r="T27" s="5">
        <v>0.73072027116476301</v>
      </c>
      <c r="U27" s="5">
        <v>1.2015719880103399</v>
      </c>
    </row>
    <row r="28" spans="1:35" x14ac:dyDescent="0.3">
      <c r="I28" s="7" t="s">
        <v>115</v>
      </c>
      <c r="J28" s="7" t="s">
        <v>289</v>
      </c>
      <c r="K28" s="7" t="s">
        <v>261</v>
      </c>
      <c r="L28" s="7" t="s">
        <v>262</v>
      </c>
      <c r="M28" s="8">
        <v>97.225229097848896</v>
      </c>
      <c r="N28" s="8">
        <v>111.535715900407</v>
      </c>
      <c r="O28" s="5">
        <v>0.25457592427852799</v>
      </c>
      <c r="P28" s="5">
        <v>1.3031752903423901</v>
      </c>
      <c r="Q28" s="5">
        <v>7.7198143743097705E-2</v>
      </c>
      <c r="R28" s="5">
        <v>1.2623118840310099</v>
      </c>
      <c r="S28" s="5">
        <v>-1.8915274352417599</v>
      </c>
      <c r="T28" s="5">
        <v>1.0645213566446401</v>
      </c>
      <c r="U28" s="5">
        <v>1.50720273123369</v>
      </c>
    </row>
    <row r="29" spans="1:35" x14ac:dyDescent="0.3">
      <c r="I29" s="10" t="s">
        <v>115</v>
      </c>
      <c r="J29" s="10" t="s">
        <v>290</v>
      </c>
      <c r="K29" s="10" t="s">
        <v>99</v>
      </c>
      <c r="L29" s="10" t="s">
        <v>262</v>
      </c>
      <c r="M29" s="11">
        <v>96.623064989782605</v>
      </c>
      <c r="N29" s="11">
        <v>111.579921039556</v>
      </c>
      <c r="O29" s="6">
        <v>0.314355031367129</v>
      </c>
      <c r="P29" s="6">
        <v>1.2509823391086801</v>
      </c>
      <c r="Q29" s="6">
        <v>0.41053789431728399</v>
      </c>
      <c r="R29" s="6">
        <v>-0.343734506286554</v>
      </c>
      <c r="S29" s="6">
        <v>-2.0343975294688099</v>
      </c>
      <c r="T29" s="6">
        <v>0.73087791233169797</v>
      </c>
      <c r="U29" s="6">
        <v>0.57017256260201998</v>
      </c>
    </row>
    <row r="30" spans="1:35" x14ac:dyDescent="0.3">
      <c r="A30" t="s">
        <v>7</v>
      </c>
      <c r="B30" t="s">
        <v>8</v>
      </c>
      <c r="C30" s="1">
        <v>44020</v>
      </c>
      <c r="D30">
        <v>3</v>
      </c>
      <c r="E30">
        <v>1.95</v>
      </c>
      <c r="F30">
        <v>0.05</v>
      </c>
      <c r="G30">
        <v>0.05</v>
      </c>
      <c r="H30">
        <f>D30+E30+F30+G30</f>
        <v>5.05</v>
      </c>
      <c r="I30" s="7" t="s">
        <v>7</v>
      </c>
      <c r="J30" s="7" t="s">
        <v>264</v>
      </c>
      <c r="K30" s="7" t="s">
        <v>261</v>
      </c>
      <c r="L30" s="7" t="s">
        <v>102</v>
      </c>
      <c r="M30" s="8">
        <v>80.423585986577706</v>
      </c>
      <c r="N30" s="8">
        <v>96.652385412684794</v>
      </c>
      <c r="O30" s="5">
        <v>1078.94503727855</v>
      </c>
      <c r="P30" s="5">
        <v>19.790075040601</v>
      </c>
      <c r="Q30" s="5">
        <v>7.4196573089022699</v>
      </c>
      <c r="R30" s="5">
        <v>27.4909128257042</v>
      </c>
      <c r="S30" s="5">
        <v>113.95390893276701</v>
      </c>
      <c r="T30" s="5">
        <v>27.046061027748902</v>
      </c>
      <c r="U30" s="5">
        <v>20.623067193547499</v>
      </c>
      <c r="V30" s="16">
        <f>O30-(AVERAGE(O$54:O$58))</f>
        <v>1078.3423487696246</v>
      </c>
      <c r="W30" s="16">
        <f t="shared" ref="W30:AB30" si="17">P30-(AVERAGE(P$54:P$58))</f>
        <v>18.741450026327694</v>
      </c>
      <c r="X30" s="16">
        <f t="shared" si="17"/>
        <v>7.2166941998946896</v>
      </c>
      <c r="Y30" s="16">
        <f t="shared" si="17"/>
        <v>28.003038534556527</v>
      </c>
      <c r="Z30" s="16">
        <f t="shared" si="17"/>
        <v>115.32761677452081</v>
      </c>
      <c r="AA30" s="16">
        <f t="shared" si="17"/>
        <v>26.477242072838845</v>
      </c>
      <c r="AB30" s="16">
        <f t="shared" si="17"/>
        <v>19.912582959292319</v>
      </c>
      <c r="AC30">
        <f>((($H30*O30)/1000)/$D30)*1000</f>
        <v>1816.2241460855591</v>
      </c>
      <c r="AD30">
        <f t="shared" ref="AD30:AI30" si="18">((($H30*P30)/1000)/$D30)*1000</f>
        <v>33.313292985011685</v>
      </c>
      <c r="AE30">
        <f t="shared" si="18"/>
        <v>12.489756469985485</v>
      </c>
      <c r="AF30">
        <f t="shared" si="18"/>
        <v>46.276369923268732</v>
      </c>
      <c r="AG30">
        <f t="shared" si="18"/>
        <v>191.82241337015779</v>
      </c>
      <c r="AH30">
        <f t="shared" si="18"/>
        <v>45.527536063377312</v>
      </c>
      <c r="AI30">
        <f t="shared" si="18"/>
        <v>34.715496442471618</v>
      </c>
    </row>
    <row r="31" spans="1:35" x14ac:dyDescent="0.3">
      <c r="A31" t="s">
        <v>9</v>
      </c>
      <c r="B31" t="s">
        <v>10</v>
      </c>
      <c r="C31" s="1">
        <v>44020</v>
      </c>
      <c r="D31">
        <v>2.5</v>
      </c>
      <c r="E31">
        <v>2.4500000000000002</v>
      </c>
      <c r="F31">
        <v>0.05</v>
      </c>
      <c r="G31">
        <v>0.05</v>
      </c>
      <c r="H31">
        <f t="shared" ref="H31:H53" si="19">D31+E31+F31+G31</f>
        <v>5.05</v>
      </c>
      <c r="I31" s="10" t="s">
        <v>9</v>
      </c>
      <c r="J31" s="10" t="s">
        <v>265</v>
      </c>
      <c r="K31" s="10" t="s">
        <v>261</v>
      </c>
      <c r="L31" s="10" t="s">
        <v>102</v>
      </c>
      <c r="M31" s="11">
        <v>83.480589537955296</v>
      </c>
      <c r="N31" s="11">
        <v>97.2678344660834</v>
      </c>
      <c r="O31" s="6">
        <v>850.53683472706302</v>
      </c>
      <c r="P31" s="6">
        <v>22.765400079241498</v>
      </c>
      <c r="Q31" s="6">
        <v>8.2717320589882508</v>
      </c>
      <c r="R31" s="6">
        <v>21.5954352852849</v>
      </c>
      <c r="S31" s="6">
        <v>113.690345686124</v>
      </c>
      <c r="T31" s="6">
        <v>21.195844269357899</v>
      </c>
      <c r="U31" s="6">
        <v>15.983348743827699</v>
      </c>
      <c r="V31" s="16">
        <f t="shared" ref="V31:V53" si="20">O31-(AVERAGE(O$54:O$58))</f>
        <v>849.93414621813747</v>
      </c>
      <c r="W31" s="16">
        <f t="shared" ref="W31:W53" si="21">P31-(AVERAGE(P$54:P$58))</f>
        <v>21.716775064968193</v>
      </c>
      <c r="X31" s="16">
        <f t="shared" ref="X31:X53" si="22">Q31-(AVERAGE(Q$54:Q$58))</f>
        <v>8.0687689499806705</v>
      </c>
      <c r="Y31" s="16">
        <f t="shared" ref="Y31:Y53" si="23">R31-(AVERAGE(R$54:R$58))</f>
        <v>22.107560994137227</v>
      </c>
      <c r="Z31" s="16">
        <f t="shared" ref="Z31:Z53" si="24">S31-(AVERAGE(S$54:S$58))</f>
        <v>115.0640535278778</v>
      </c>
      <c r="AA31" s="16">
        <f t="shared" ref="AA31:AA53" si="25">T31-(AVERAGE(T$54:T$58))</f>
        <v>20.627025314447842</v>
      </c>
      <c r="AB31" s="16">
        <f t="shared" ref="AB31:AB53" si="26">U31-(AVERAGE(U$54:U$58))</f>
        <v>15.272864509572521</v>
      </c>
      <c r="AC31">
        <f t="shared" ref="AC31:AC53" si="27">((($H31*O31)/1000)/$D31)*1000</f>
        <v>1718.0844061486673</v>
      </c>
      <c r="AD31">
        <f t="shared" ref="AD31:AD53" si="28">((($H31*P31)/1000)/$D31)*1000</f>
        <v>45.986108160067822</v>
      </c>
      <c r="AE31">
        <f t="shared" ref="AE31:AE53" si="29">((($H31*Q31)/1000)/$D31)*1000</f>
        <v>16.70889875915627</v>
      </c>
      <c r="AF31">
        <f t="shared" ref="AF31:AF53" si="30">((($H31*R31)/1000)/$D31)*1000</f>
        <v>43.622779276275494</v>
      </c>
      <c r="AG31">
        <f t="shared" ref="AG31:AG53" si="31">((($H31*S31)/1000)/$D31)*1000</f>
        <v>229.65449828597045</v>
      </c>
      <c r="AH31">
        <f t="shared" ref="AH31:AH53" si="32">((($H31*T31)/1000)/$D31)*1000</f>
        <v>42.815605424102955</v>
      </c>
      <c r="AI31">
        <f t="shared" ref="AI31:AI53" si="33">((($H31*U31)/1000)/$D31)*1000</f>
        <v>32.286364462531957</v>
      </c>
    </row>
    <row r="32" spans="1:35" x14ac:dyDescent="0.3">
      <c r="A32" t="s">
        <v>11</v>
      </c>
      <c r="B32" t="s">
        <v>12</v>
      </c>
      <c r="C32" s="1">
        <v>44020</v>
      </c>
      <c r="D32">
        <v>3</v>
      </c>
      <c r="E32">
        <v>1.95</v>
      </c>
      <c r="F32">
        <v>0.05</v>
      </c>
      <c r="G32">
        <v>0.05</v>
      </c>
      <c r="H32">
        <f t="shared" si="19"/>
        <v>5.05</v>
      </c>
      <c r="I32" s="7" t="s">
        <v>11</v>
      </c>
      <c r="J32" s="7" t="s">
        <v>266</v>
      </c>
      <c r="K32" s="7" t="s">
        <v>261</v>
      </c>
      <c r="L32" s="7" t="s">
        <v>102</v>
      </c>
      <c r="M32" s="8">
        <v>80.942089388140104</v>
      </c>
      <c r="N32" s="8">
        <v>96.762318671009197</v>
      </c>
      <c r="O32" s="5">
        <v>1025.85262528458</v>
      </c>
      <c r="P32" s="5">
        <v>22.322384001511299</v>
      </c>
      <c r="Q32" s="5">
        <v>50.584363982273103</v>
      </c>
      <c r="R32" s="5">
        <v>25.9129482094094</v>
      </c>
      <c r="S32" s="5">
        <v>141.69016970041901</v>
      </c>
      <c r="T32" s="5">
        <v>25.7922807795</v>
      </c>
      <c r="U32" s="5">
        <v>17.473149597649702</v>
      </c>
      <c r="V32" s="16">
        <f t="shared" si="20"/>
        <v>1025.2499367756545</v>
      </c>
      <c r="W32" s="16">
        <f t="shared" si="21"/>
        <v>21.273758987237994</v>
      </c>
      <c r="X32" s="16">
        <f t="shared" si="22"/>
        <v>50.381400873265527</v>
      </c>
      <c r="Y32" s="16">
        <f t="shared" si="23"/>
        <v>26.425073918261727</v>
      </c>
      <c r="Z32" s="16">
        <f t="shared" si="24"/>
        <v>143.0638775421728</v>
      </c>
      <c r="AA32" s="16">
        <f t="shared" si="25"/>
        <v>25.223461824589943</v>
      </c>
      <c r="AB32" s="16">
        <f t="shared" si="26"/>
        <v>16.762665363394522</v>
      </c>
      <c r="AC32">
        <f t="shared" si="27"/>
        <v>1726.851919229043</v>
      </c>
      <c r="AD32">
        <f t="shared" si="28"/>
        <v>37.576013069210681</v>
      </c>
      <c r="AE32">
        <f t="shared" si="29"/>
        <v>85.150346036826406</v>
      </c>
      <c r="AF32">
        <f t="shared" si="30"/>
        <v>43.620129485839158</v>
      </c>
      <c r="AG32">
        <f t="shared" si="31"/>
        <v>238.51178566237201</v>
      </c>
      <c r="AH32">
        <f t="shared" si="32"/>
        <v>43.417005978825003</v>
      </c>
      <c r="AI32">
        <f t="shared" si="33"/>
        <v>29.413135156043669</v>
      </c>
    </row>
    <row r="33" spans="1:35" x14ac:dyDescent="0.3">
      <c r="A33" t="s">
        <v>13</v>
      </c>
      <c r="B33" t="s">
        <v>14</v>
      </c>
      <c r="C33" s="1">
        <v>44020</v>
      </c>
      <c r="D33">
        <v>3</v>
      </c>
      <c r="E33">
        <v>1.95</v>
      </c>
      <c r="F33">
        <v>0.05</v>
      </c>
      <c r="G33">
        <v>0.05</v>
      </c>
      <c r="H33">
        <f t="shared" si="19"/>
        <v>5.05</v>
      </c>
      <c r="I33" s="10" t="s">
        <v>13</v>
      </c>
      <c r="J33" s="10" t="s">
        <v>267</v>
      </c>
      <c r="K33" s="10" t="s">
        <v>261</v>
      </c>
      <c r="L33" s="10" t="s">
        <v>102</v>
      </c>
      <c r="M33" s="11">
        <v>80.471766166813097</v>
      </c>
      <c r="N33" s="11">
        <v>96.957010518711499</v>
      </c>
      <c r="O33" s="6">
        <v>1018.55182279465</v>
      </c>
      <c r="P33" s="6">
        <v>21.9766293962535</v>
      </c>
      <c r="Q33" s="6">
        <v>52.7410496737645</v>
      </c>
      <c r="R33" s="6">
        <v>27.1686462791032</v>
      </c>
      <c r="S33" s="6">
        <v>120.280785170771</v>
      </c>
      <c r="T33" s="6">
        <v>26.620411657360901</v>
      </c>
      <c r="U33" s="6">
        <v>16.615060132642199</v>
      </c>
      <c r="V33" s="16">
        <f t="shared" si="20"/>
        <v>1017.9491342857244</v>
      </c>
      <c r="W33" s="16">
        <f t="shared" si="21"/>
        <v>20.928004381980195</v>
      </c>
      <c r="X33" s="16">
        <f t="shared" si="22"/>
        <v>52.538086564756924</v>
      </c>
      <c r="Y33" s="16">
        <f t="shared" si="23"/>
        <v>27.680771987955527</v>
      </c>
      <c r="Z33" s="16">
        <f t="shared" si="24"/>
        <v>121.6544930125248</v>
      </c>
      <c r="AA33" s="16">
        <f t="shared" si="25"/>
        <v>26.051592702450844</v>
      </c>
      <c r="AB33" s="16">
        <f t="shared" si="26"/>
        <v>15.904575898387021</v>
      </c>
      <c r="AC33">
        <f t="shared" si="27"/>
        <v>1714.5622350376607</v>
      </c>
      <c r="AD33">
        <f t="shared" si="28"/>
        <v>36.993992817026722</v>
      </c>
      <c r="AE33">
        <f t="shared" si="29"/>
        <v>88.780766950836906</v>
      </c>
      <c r="AF33">
        <f t="shared" si="30"/>
        <v>45.733887903157047</v>
      </c>
      <c r="AG33">
        <f t="shared" si="31"/>
        <v>202.47265503746451</v>
      </c>
      <c r="AH33">
        <f t="shared" si="32"/>
        <v>44.811026289890862</v>
      </c>
      <c r="AI33">
        <f t="shared" si="33"/>
        <v>27.96868455661437</v>
      </c>
    </row>
    <row r="34" spans="1:35" x14ac:dyDescent="0.3">
      <c r="A34" t="s">
        <v>15</v>
      </c>
      <c r="B34" t="s">
        <v>16</v>
      </c>
      <c r="C34" s="1">
        <v>44020</v>
      </c>
      <c r="D34">
        <v>3</v>
      </c>
      <c r="E34">
        <v>1.95</v>
      </c>
      <c r="F34">
        <v>0.05</v>
      </c>
      <c r="G34">
        <v>0.05</v>
      </c>
      <c r="H34">
        <f t="shared" si="19"/>
        <v>5.05</v>
      </c>
      <c r="I34" s="7" t="s">
        <v>15</v>
      </c>
      <c r="J34" s="7" t="s">
        <v>268</v>
      </c>
      <c r="K34" s="7" t="s">
        <v>261</v>
      </c>
      <c r="L34" s="7" t="s">
        <v>102</v>
      </c>
      <c r="M34" s="8">
        <v>86.789394836892399</v>
      </c>
      <c r="N34" s="8">
        <v>96.446588342675895</v>
      </c>
      <c r="O34" s="5">
        <v>991.79302599792197</v>
      </c>
      <c r="P34" s="5">
        <v>-31.508716218955499</v>
      </c>
      <c r="Q34" s="5">
        <v>8889.3825490099607</v>
      </c>
      <c r="R34" s="5">
        <v>23.165568322923399</v>
      </c>
      <c r="S34" s="5">
        <v>157.95360772601799</v>
      </c>
      <c r="T34" s="5">
        <v>26.040463606810398</v>
      </c>
      <c r="U34" s="5">
        <v>15.554852127337201</v>
      </c>
      <c r="V34" s="16">
        <f t="shared" si="20"/>
        <v>991.19033748899642</v>
      </c>
      <c r="W34" s="16">
        <f t="shared" si="21"/>
        <v>-32.557341233228804</v>
      </c>
      <c r="X34" s="16">
        <f t="shared" si="22"/>
        <v>8889.1795859009526</v>
      </c>
      <c r="Y34" s="16">
        <f t="shared" si="23"/>
        <v>23.677694031775726</v>
      </c>
      <c r="Z34" s="16">
        <f t="shared" si="24"/>
        <v>159.32731556777179</v>
      </c>
      <c r="AA34" s="16">
        <f t="shared" si="25"/>
        <v>25.471644651900341</v>
      </c>
      <c r="AB34" s="16">
        <f t="shared" si="26"/>
        <v>14.844367893082023</v>
      </c>
      <c r="AC34">
        <f t="shared" si="27"/>
        <v>1669.518260429835</v>
      </c>
      <c r="AD34">
        <f t="shared" si="28"/>
        <v>-53.039672301908418</v>
      </c>
      <c r="AE34">
        <f t="shared" si="29"/>
        <v>14963.7939575001</v>
      </c>
      <c r="AF34">
        <f t="shared" si="30"/>
        <v>38.995373343587723</v>
      </c>
      <c r="AG34">
        <f t="shared" si="31"/>
        <v>265.88857300546357</v>
      </c>
      <c r="AH34">
        <f t="shared" si="32"/>
        <v>43.834780404797499</v>
      </c>
      <c r="AI34">
        <f t="shared" si="33"/>
        <v>26.184001081017623</v>
      </c>
    </row>
    <row r="35" spans="1:35" x14ac:dyDescent="0.3">
      <c r="A35" t="s">
        <v>17</v>
      </c>
      <c r="B35" t="s">
        <v>18</v>
      </c>
      <c r="C35" s="1">
        <v>44020</v>
      </c>
      <c r="D35">
        <v>3</v>
      </c>
      <c r="E35">
        <v>1.95</v>
      </c>
      <c r="F35">
        <v>0.05</v>
      </c>
      <c r="G35">
        <v>0.05</v>
      </c>
      <c r="H35">
        <f t="shared" si="19"/>
        <v>5.05</v>
      </c>
      <c r="I35" s="10" t="s">
        <v>17</v>
      </c>
      <c r="J35" s="10" t="s">
        <v>269</v>
      </c>
      <c r="K35" s="10" t="s">
        <v>261</v>
      </c>
      <c r="L35" s="10" t="s">
        <v>102</v>
      </c>
      <c r="M35" s="11">
        <v>81.795169339379001</v>
      </c>
      <c r="N35" s="11">
        <v>96.480979084269293</v>
      </c>
      <c r="O35" s="6">
        <v>1026.2146467636501</v>
      </c>
      <c r="P35" s="6">
        <v>-37.959947459631898</v>
      </c>
      <c r="Q35" s="6">
        <v>10364.9515187613</v>
      </c>
      <c r="R35" s="6">
        <v>24.068402697186801</v>
      </c>
      <c r="S35" s="6">
        <v>122.218139763788</v>
      </c>
      <c r="T35" s="6">
        <v>27.1139355502721</v>
      </c>
      <c r="U35" s="6">
        <v>16.402294718570701</v>
      </c>
      <c r="V35" s="16">
        <f t="shared" si="20"/>
        <v>1025.6119582547246</v>
      </c>
      <c r="W35" s="16">
        <f t="shared" si="21"/>
        <v>-39.008572473905204</v>
      </c>
      <c r="X35" s="16">
        <f t="shared" si="22"/>
        <v>10364.748555652292</v>
      </c>
      <c r="Y35" s="16">
        <f t="shared" si="23"/>
        <v>24.580528406039129</v>
      </c>
      <c r="Z35" s="16">
        <f t="shared" si="24"/>
        <v>123.5918476055418</v>
      </c>
      <c r="AA35" s="16">
        <f t="shared" si="25"/>
        <v>26.545116595362042</v>
      </c>
      <c r="AB35" s="16">
        <f t="shared" si="26"/>
        <v>15.691810484315523</v>
      </c>
      <c r="AC35">
        <f t="shared" si="27"/>
        <v>1727.4613220521442</v>
      </c>
      <c r="AD35">
        <f t="shared" si="28"/>
        <v>-63.899244890380359</v>
      </c>
      <c r="AE35">
        <f t="shared" si="29"/>
        <v>17447.668389914852</v>
      </c>
      <c r="AF35">
        <f t="shared" si="30"/>
        <v>40.515144540264444</v>
      </c>
      <c r="AG35">
        <f t="shared" si="31"/>
        <v>205.73386860237645</v>
      </c>
      <c r="AH35">
        <f t="shared" si="32"/>
        <v>45.641791509624696</v>
      </c>
      <c r="AI35">
        <f t="shared" si="33"/>
        <v>27.610529442927341</v>
      </c>
    </row>
    <row r="36" spans="1:35" x14ac:dyDescent="0.3">
      <c r="A36" t="s">
        <v>19</v>
      </c>
      <c r="B36" t="s">
        <v>8</v>
      </c>
      <c r="C36" s="1">
        <v>44022</v>
      </c>
      <c r="D36">
        <v>3.5</v>
      </c>
      <c r="E36">
        <v>1.45</v>
      </c>
      <c r="F36">
        <v>0.05</v>
      </c>
      <c r="G36">
        <v>0.05</v>
      </c>
      <c r="H36">
        <f t="shared" si="19"/>
        <v>5.05</v>
      </c>
      <c r="I36" s="7" t="s">
        <v>19</v>
      </c>
      <c r="J36" s="7" t="s">
        <v>270</v>
      </c>
      <c r="K36" s="7" t="s">
        <v>261</v>
      </c>
      <c r="L36" s="7" t="s">
        <v>102</v>
      </c>
      <c r="M36" s="8">
        <v>77.668985855012195</v>
      </c>
      <c r="N36" s="8">
        <v>94.282955052810806</v>
      </c>
      <c r="O36" s="5">
        <v>464.85886241466198</v>
      </c>
      <c r="P36" s="5">
        <v>4.0858966522088203</v>
      </c>
      <c r="Q36" s="5">
        <v>12.886804734836</v>
      </c>
      <c r="R36" s="5">
        <v>28.668687513314801</v>
      </c>
      <c r="S36" s="5">
        <v>310.01057580098097</v>
      </c>
      <c r="T36" s="5">
        <v>32.550935967627801</v>
      </c>
      <c r="U36" s="5">
        <v>2.52014655371836</v>
      </c>
      <c r="V36" s="16">
        <f t="shared" si="20"/>
        <v>464.25617390573649</v>
      </c>
      <c r="W36" s="16">
        <f t="shared" si="21"/>
        <v>3.0372716379355147</v>
      </c>
      <c r="X36" s="16">
        <f t="shared" si="22"/>
        <v>12.683841625828419</v>
      </c>
      <c r="Y36" s="16">
        <f t="shared" si="23"/>
        <v>29.180813222167128</v>
      </c>
      <c r="Z36" s="16">
        <f t="shared" si="24"/>
        <v>311.38428364273477</v>
      </c>
      <c r="AA36" s="16">
        <f t="shared" si="25"/>
        <v>31.982117012717744</v>
      </c>
      <c r="AB36" s="16">
        <f t="shared" si="26"/>
        <v>1.8096623194631813</v>
      </c>
      <c r="AC36">
        <f t="shared" si="27"/>
        <v>670.72493005544084</v>
      </c>
      <c r="AD36">
        <f t="shared" si="28"/>
        <v>5.8953651696155838</v>
      </c>
      <c r="AE36">
        <f t="shared" si="29"/>
        <v>18.593818260263372</v>
      </c>
      <c r="AF36">
        <f t="shared" si="30"/>
        <v>41.364820554925643</v>
      </c>
      <c r="AG36">
        <f t="shared" si="31"/>
        <v>447.30097365570117</v>
      </c>
      <c r="AH36">
        <f t="shared" si="32"/>
        <v>46.96635046757725</v>
      </c>
      <c r="AI36">
        <f t="shared" si="33"/>
        <v>3.6362114560793479</v>
      </c>
    </row>
    <row r="37" spans="1:35" x14ac:dyDescent="0.3">
      <c r="A37" t="s">
        <v>20</v>
      </c>
      <c r="B37" t="s">
        <v>10</v>
      </c>
      <c r="C37" s="1">
        <v>44022</v>
      </c>
      <c r="D37">
        <v>3.5</v>
      </c>
      <c r="E37">
        <v>1.45</v>
      </c>
      <c r="F37">
        <v>0.05</v>
      </c>
      <c r="G37">
        <v>0.05</v>
      </c>
      <c r="H37">
        <f t="shared" si="19"/>
        <v>5.05</v>
      </c>
      <c r="I37" s="10" t="s">
        <v>20</v>
      </c>
      <c r="J37" s="10" t="s">
        <v>271</v>
      </c>
      <c r="K37" s="10" t="s">
        <v>261</v>
      </c>
      <c r="L37" s="10" t="s">
        <v>102</v>
      </c>
      <c r="M37" s="11">
        <v>76.677583998959605</v>
      </c>
      <c r="N37" s="11">
        <v>94.014830527942195</v>
      </c>
      <c r="O37" s="6">
        <v>952.45208506460699</v>
      </c>
      <c r="P37" s="6">
        <v>7.1429883449557696</v>
      </c>
      <c r="Q37" s="6">
        <v>12.9789323060815</v>
      </c>
      <c r="R37" s="6">
        <v>32.300302701653401</v>
      </c>
      <c r="S37" s="6">
        <v>392.43085591282602</v>
      </c>
      <c r="T37" s="6">
        <v>25.535601583304999</v>
      </c>
      <c r="U37" s="6">
        <v>6.8138777335476002</v>
      </c>
      <c r="V37" s="16">
        <f t="shared" si="20"/>
        <v>951.84939655568144</v>
      </c>
      <c r="W37" s="16">
        <f t="shared" si="21"/>
        <v>6.0943633306824641</v>
      </c>
      <c r="X37" s="16">
        <f t="shared" si="22"/>
        <v>12.77596919707392</v>
      </c>
      <c r="Y37" s="16">
        <f t="shared" si="23"/>
        <v>32.812428410505724</v>
      </c>
      <c r="Z37" s="16">
        <f t="shared" si="24"/>
        <v>393.80456375457982</v>
      </c>
      <c r="AA37" s="16">
        <f t="shared" si="25"/>
        <v>24.966782628394942</v>
      </c>
      <c r="AB37" s="16">
        <f t="shared" si="26"/>
        <v>6.1033934992924213</v>
      </c>
      <c r="AC37">
        <f t="shared" si="27"/>
        <v>1374.2522941646471</v>
      </c>
      <c r="AD37">
        <f t="shared" si="28"/>
        <v>10.306311754864753</v>
      </c>
      <c r="AE37">
        <f t="shared" si="29"/>
        <v>18.726745184489022</v>
      </c>
      <c r="AF37">
        <f t="shared" si="30"/>
        <v>46.604722469528475</v>
      </c>
      <c r="AG37">
        <f t="shared" si="31"/>
        <v>566.22166353136322</v>
      </c>
      <c r="AH37">
        <f t="shared" si="32"/>
        <v>36.844225141625778</v>
      </c>
      <c r="AI37">
        <f t="shared" si="33"/>
        <v>9.8314521584043941</v>
      </c>
    </row>
    <row r="38" spans="1:35" x14ac:dyDescent="0.3">
      <c r="A38" t="s">
        <v>21</v>
      </c>
      <c r="B38" t="s">
        <v>12</v>
      </c>
      <c r="C38" s="1">
        <v>44022</v>
      </c>
      <c r="D38">
        <v>3.5</v>
      </c>
      <c r="E38">
        <v>1.45</v>
      </c>
      <c r="F38">
        <v>0.05</v>
      </c>
      <c r="G38">
        <v>0.05</v>
      </c>
      <c r="H38">
        <f t="shared" si="19"/>
        <v>5.05</v>
      </c>
      <c r="I38" s="7" t="s">
        <v>21</v>
      </c>
      <c r="J38" s="7" t="s">
        <v>272</v>
      </c>
      <c r="K38" s="7" t="s">
        <v>261</v>
      </c>
      <c r="L38" s="7" t="s">
        <v>102</v>
      </c>
      <c r="M38" s="8">
        <v>80.896408229267493</v>
      </c>
      <c r="N38" s="8">
        <v>93.041759386673704</v>
      </c>
      <c r="O38" s="5">
        <v>388.726696421013</v>
      </c>
      <c r="P38" s="5">
        <v>14.8356607319839</v>
      </c>
      <c r="Q38" s="5">
        <v>83.887568677062603</v>
      </c>
      <c r="R38" s="5">
        <v>27.654801224478401</v>
      </c>
      <c r="S38" s="5">
        <v>395.28388324817598</v>
      </c>
      <c r="T38" s="5">
        <v>27.052103612442899</v>
      </c>
      <c r="U38" s="5">
        <v>1.98613079547479</v>
      </c>
      <c r="V38" s="16">
        <f t="shared" si="20"/>
        <v>388.12400791208751</v>
      </c>
      <c r="W38" s="16">
        <f t="shared" si="21"/>
        <v>13.787035717710594</v>
      </c>
      <c r="X38" s="16">
        <f t="shared" si="22"/>
        <v>83.684605568055019</v>
      </c>
      <c r="Y38" s="16">
        <f t="shared" si="23"/>
        <v>28.166926933330728</v>
      </c>
      <c r="Z38" s="16">
        <f t="shared" si="24"/>
        <v>396.65759108992978</v>
      </c>
      <c r="AA38" s="16">
        <f t="shared" si="25"/>
        <v>26.483284657532842</v>
      </c>
      <c r="AB38" s="16">
        <f t="shared" si="26"/>
        <v>1.2756465612196113</v>
      </c>
      <c r="AC38">
        <f t="shared" si="27"/>
        <v>560.87709055031871</v>
      </c>
      <c r="AD38">
        <f t="shared" si="28"/>
        <v>21.405739056148199</v>
      </c>
      <c r="AE38">
        <f t="shared" si="29"/>
        <v>121.03777766261891</v>
      </c>
      <c r="AF38">
        <f t="shared" si="30"/>
        <v>39.90192748103312</v>
      </c>
      <c r="AG38">
        <f t="shared" si="31"/>
        <v>570.33817440093958</v>
      </c>
      <c r="AH38">
        <f t="shared" si="32"/>
        <v>39.032320926524747</v>
      </c>
      <c r="AI38">
        <f t="shared" si="33"/>
        <v>2.8657030048993395</v>
      </c>
    </row>
    <row r="39" spans="1:35" x14ac:dyDescent="0.3">
      <c r="A39" t="s">
        <v>22</v>
      </c>
      <c r="B39" t="s">
        <v>14</v>
      </c>
      <c r="C39" s="1">
        <v>44022</v>
      </c>
      <c r="D39">
        <v>3</v>
      </c>
      <c r="E39">
        <v>1.95</v>
      </c>
      <c r="F39">
        <v>0.05</v>
      </c>
      <c r="G39">
        <v>0.05</v>
      </c>
      <c r="H39">
        <f t="shared" si="19"/>
        <v>5.05</v>
      </c>
      <c r="I39" s="7" t="s">
        <v>22</v>
      </c>
      <c r="J39" s="7" t="s">
        <v>273</v>
      </c>
      <c r="K39" s="7" t="s">
        <v>261</v>
      </c>
      <c r="L39" s="7" t="s">
        <v>102</v>
      </c>
      <c r="M39" s="8">
        <v>80.139114941229295</v>
      </c>
      <c r="N39" s="8">
        <v>95.031602012466607</v>
      </c>
      <c r="O39" s="5">
        <v>477.338412483387</v>
      </c>
      <c r="P39" s="5">
        <v>9.8513152234202206</v>
      </c>
      <c r="Q39" s="5">
        <v>88.391900595722802</v>
      </c>
      <c r="R39" s="5">
        <v>26.594817349863401</v>
      </c>
      <c r="S39" s="5">
        <v>286.48358686798002</v>
      </c>
      <c r="T39" s="5">
        <v>24.4555407642262</v>
      </c>
      <c r="U39" s="5">
        <v>1.5177989623806201</v>
      </c>
      <c r="V39" s="16">
        <f t="shared" si="20"/>
        <v>476.73572397446151</v>
      </c>
      <c r="W39" s="16">
        <f t="shared" si="21"/>
        <v>8.802690209146915</v>
      </c>
      <c r="X39" s="16">
        <f t="shared" si="22"/>
        <v>88.188937486715218</v>
      </c>
      <c r="Y39" s="16">
        <f t="shared" si="23"/>
        <v>27.106943058715729</v>
      </c>
      <c r="Z39" s="16">
        <f t="shared" si="24"/>
        <v>287.85729470973382</v>
      </c>
      <c r="AA39" s="16">
        <f t="shared" si="25"/>
        <v>23.886721809316143</v>
      </c>
      <c r="AB39" s="16">
        <f t="shared" si="26"/>
        <v>0.80731472812544136</v>
      </c>
      <c r="AC39">
        <f t="shared" si="27"/>
        <v>803.51966101370135</v>
      </c>
      <c r="AD39">
        <f t="shared" si="28"/>
        <v>16.583047292757371</v>
      </c>
      <c r="AE39">
        <f t="shared" si="29"/>
        <v>148.79303266946673</v>
      </c>
      <c r="AF39">
        <f t="shared" si="30"/>
        <v>44.76794253893673</v>
      </c>
      <c r="AG39">
        <f t="shared" si="31"/>
        <v>482.24737122776634</v>
      </c>
      <c r="AH39">
        <f t="shared" si="32"/>
        <v>41.166826953114096</v>
      </c>
      <c r="AI39">
        <f t="shared" si="33"/>
        <v>2.5549615866740436</v>
      </c>
    </row>
    <row r="40" spans="1:35" x14ac:dyDescent="0.3">
      <c r="A40" t="s">
        <v>23</v>
      </c>
      <c r="B40" t="s">
        <v>16</v>
      </c>
      <c r="C40" s="1">
        <v>44022</v>
      </c>
      <c r="D40">
        <v>3.5</v>
      </c>
      <c r="E40">
        <v>1.45</v>
      </c>
      <c r="F40">
        <v>0.05</v>
      </c>
      <c r="G40">
        <v>0.05</v>
      </c>
      <c r="H40">
        <f t="shared" si="19"/>
        <v>5.05</v>
      </c>
      <c r="I40" s="7" t="s">
        <v>23</v>
      </c>
      <c r="J40" s="7" t="s">
        <v>275</v>
      </c>
      <c r="K40" s="7" t="s">
        <v>261</v>
      </c>
      <c r="L40" s="7" t="s">
        <v>102</v>
      </c>
      <c r="M40" s="8">
        <v>78.769518241901807</v>
      </c>
      <c r="N40" s="8">
        <v>93.125941387718697</v>
      </c>
      <c r="O40" s="5">
        <v>750.46650137177096</v>
      </c>
      <c r="P40" s="5">
        <v>-21.492643425651998</v>
      </c>
      <c r="Q40" s="5">
        <v>6071.4517221976103</v>
      </c>
      <c r="R40" s="5">
        <v>22.7911164060434</v>
      </c>
      <c r="S40" s="5">
        <v>142.885179531207</v>
      </c>
      <c r="T40" s="5">
        <v>11.8193837059386</v>
      </c>
      <c r="U40" s="5">
        <v>4.5557569140134904</v>
      </c>
      <c r="V40" s="16">
        <f t="shared" si="20"/>
        <v>749.86381286284541</v>
      </c>
      <c r="W40" s="16">
        <f t="shared" si="21"/>
        <v>-22.541268439925304</v>
      </c>
      <c r="X40" s="16">
        <f t="shared" si="22"/>
        <v>6071.248759088603</v>
      </c>
      <c r="Y40" s="16">
        <f t="shared" si="23"/>
        <v>23.303242114895728</v>
      </c>
      <c r="Z40" s="16">
        <f t="shared" si="24"/>
        <v>144.2588873729608</v>
      </c>
      <c r="AA40" s="16">
        <f t="shared" si="25"/>
        <v>11.250564751028543</v>
      </c>
      <c r="AB40" s="16">
        <f t="shared" si="26"/>
        <v>3.8452726797583114</v>
      </c>
      <c r="AC40">
        <f t="shared" si="27"/>
        <v>1082.8159519792696</v>
      </c>
      <c r="AD40">
        <f t="shared" si="28"/>
        <v>-31.010814085583597</v>
      </c>
      <c r="AE40">
        <f t="shared" si="29"/>
        <v>8760.2374848851232</v>
      </c>
      <c r="AF40">
        <f t="shared" si="30"/>
        <v>32.884325100148331</v>
      </c>
      <c r="AG40">
        <f t="shared" si="31"/>
        <v>206.16290189502723</v>
      </c>
      <c r="AH40">
        <f t="shared" si="32"/>
        <v>17.053682204282833</v>
      </c>
      <c r="AI40">
        <f t="shared" si="33"/>
        <v>6.5733064045051783</v>
      </c>
    </row>
    <row r="41" spans="1:35" x14ac:dyDescent="0.3">
      <c r="A41" t="s">
        <v>24</v>
      </c>
      <c r="B41" t="s">
        <v>18</v>
      </c>
      <c r="C41" s="1">
        <v>44022</v>
      </c>
      <c r="D41">
        <v>3.5</v>
      </c>
      <c r="E41">
        <v>1.45</v>
      </c>
      <c r="F41">
        <v>0.05</v>
      </c>
      <c r="G41">
        <v>0.05</v>
      </c>
      <c r="H41">
        <f t="shared" si="19"/>
        <v>5.05</v>
      </c>
      <c r="I41" s="10" t="s">
        <v>24</v>
      </c>
      <c r="J41" s="10" t="s">
        <v>276</v>
      </c>
      <c r="K41" s="10" t="s">
        <v>261</v>
      </c>
      <c r="L41" s="10" t="s">
        <v>102</v>
      </c>
      <c r="M41" s="11">
        <v>81.1971924166657</v>
      </c>
      <c r="N41" s="11">
        <v>92.061103187249202</v>
      </c>
      <c r="O41" s="6">
        <v>1021.92950066047</v>
      </c>
      <c r="P41" s="6">
        <v>-3.5523213741420601</v>
      </c>
      <c r="Q41" s="6">
        <v>2206.6747242991401</v>
      </c>
      <c r="R41" s="6">
        <v>22.613891774581599</v>
      </c>
      <c r="S41" s="6">
        <v>136.22659845346001</v>
      </c>
      <c r="T41" s="6">
        <v>12.339383943633701</v>
      </c>
      <c r="U41" s="6">
        <v>4.7518599372131103</v>
      </c>
      <c r="V41" s="16">
        <f t="shared" si="20"/>
        <v>1021.3268121515445</v>
      </c>
      <c r="W41" s="16">
        <f t="shared" si="21"/>
        <v>-4.6009463884153661</v>
      </c>
      <c r="X41" s="16">
        <f t="shared" si="22"/>
        <v>2206.4717611901324</v>
      </c>
      <c r="Y41" s="16">
        <f t="shared" si="23"/>
        <v>23.126017483433927</v>
      </c>
      <c r="Z41" s="16">
        <f t="shared" si="24"/>
        <v>137.60030629521381</v>
      </c>
      <c r="AA41" s="16">
        <f t="shared" si="25"/>
        <v>11.770564988723644</v>
      </c>
      <c r="AB41" s="16">
        <f t="shared" si="26"/>
        <v>4.0413757029579314</v>
      </c>
      <c r="AC41">
        <f t="shared" si="27"/>
        <v>1474.4982795243923</v>
      </c>
      <c r="AD41">
        <f t="shared" si="28"/>
        <v>-5.1254922684049724</v>
      </c>
      <c r="AE41">
        <f t="shared" si="29"/>
        <v>3183.9163879173307</v>
      </c>
      <c r="AF41">
        <f t="shared" si="30"/>
        <v>32.62861527475345</v>
      </c>
      <c r="AG41">
        <f t="shared" si="31"/>
        <v>196.55552062570658</v>
      </c>
      <c r="AH41">
        <f t="shared" si="32"/>
        <v>17.803968261528624</v>
      </c>
      <c r="AI41">
        <f t="shared" si="33"/>
        <v>6.8562550522646299</v>
      </c>
    </row>
    <row r="42" spans="1:35" x14ac:dyDescent="0.3">
      <c r="A42" t="s">
        <v>25</v>
      </c>
      <c r="B42" t="s">
        <v>8</v>
      </c>
      <c r="C42" s="1">
        <v>44024</v>
      </c>
      <c r="D42">
        <v>3</v>
      </c>
      <c r="E42">
        <v>1.95</v>
      </c>
      <c r="F42">
        <v>0.05</v>
      </c>
      <c r="G42">
        <v>0.05</v>
      </c>
      <c r="H42">
        <f t="shared" si="19"/>
        <v>5.05</v>
      </c>
      <c r="I42" s="7" t="s">
        <v>25</v>
      </c>
      <c r="J42" s="7" t="s">
        <v>277</v>
      </c>
      <c r="K42" s="7" t="s">
        <v>261</v>
      </c>
      <c r="L42" s="7" t="s">
        <v>102</v>
      </c>
      <c r="M42" s="8">
        <v>79.306738904375393</v>
      </c>
      <c r="N42" s="8">
        <v>93.734990603087098</v>
      </c>
      <c r="O42" s="5">
        <v>273.46047179003602</v>
      </c>
      <c r="P42" s="5">
        <v>1.9183465820818499</v>
      </c>
      <c r="Q42" s="5">
        <v>10.0207299007643</v>
      </c>
      <c r="R42" s="5">
        <v>25.140431173960501</v>
      </c>
      <c r="S42" s="5">
        <v>309.40375530807103</v>
      </c>
      <c r="T42" s="5">
        <v>27.2276004210606</v>
      </c>
      <c r="U42" s="5">
        <v>1.5645081114431201</v>
      </c>
      <c r="V42" s="16">
        <f t="shared" si="20"/>
        <v>272.85778328111053</v>
      </c>
      <c r="W42" s="16">
        <f t="shared" si="21"/>
        <v>0.86972156780854415</v>
      </c>
      <c r="X42" s="16">
        <f t="shared" si="22"/>
        <v>9.8177667917567195</v>
      </c>
      <c r="Y42" s="16">
        <f t="shared" si="23"/>
        <v>25.652556882812828</v>
      </c>
      <c r="Z42" s="16">
        <f t="shared" si="24"/>
        <v>310.77746314982483</v>
      </c>
      <c r="AA42" s="16">
        <f t="shared" si="25"/>
        <v>26.658781466150543</v>
      </c>
      <c r="AB42" s="16">
        <f t="shared" si="26"/>
        <v>0.85402387718794137</v>
      </c>
      <c r="AC42">
        <f t="shared" si="27"/>
        <v>460.32512751322736</v>
      </c>
      <c r="AD42">
        <f t="shared" si="28"/>
        <v>3.2292167465044472</v>
      </c>
      <c r="AE42">
        <f t="shared" si="29"/>
        <v>16.868228666286569</v>
      </c>
      <c r="AF42">
        <f t="shared" si="30"/>
        <v>42.31972580950017</v>
      </c>
      <c r="AG42">
        <f t="shared" si="31"/>
        <v>520.82965476858624</v>
      </c>
      <c r="AH42">
        <f t="shared" si="32"/>
        <v>45.833127375452008</v>
      </c>
      <c r="AI42">
        <f t="shared" si="33"/>
        <v>2.6335886542625855</v>
      </c>
    </row>
    <row r="43" spans="1:35" x14ac:dyDescent="0.3">
      <c r="A43" t="s">
        <v>26</v>
      </c>
      <c r="B43" t="s">
        <v>10</v>
      </c>
      <c r="C43" s="1">
        <v>44024</v>
      </c>
      <c r="D43">
        <v>3</v>
      </c>
      <c r="E43">
        <v>1.95</v>
      </c>
      <c r="F43">
        <v>0.05</v>
      </c>
      <c r="G43">
        <v>0.05</v>
      </c>
      <c r="H43">
        <f t="shared" si="19"/>
        <v>5.05</v>
      </c>
      <c r="I43" s="10" t="s">
        <v>26</v>
      </c>
      <c r="J43" s="10" t="s">
        <v>278</v>
      </c>
      <c r="K43" s="10" t="s">
        <v>261</v>
      </c>
      <c r="L43" s="10" t="s">
        <v>102</v>
      </c>
      <c r="M43" s="11">
        <v>81.116935604968404</v>
      </c>
      <c r="N43" s="11">
        <v>93.522886547965598</v>
      </c>
      <c r="O43" s="6">
        <v>114.19291355495599</v>
      </c>
      <c r="P43" s="6">
        <v>-0.57904679302823503</v>
      </c>
      <c r="Q43" s="6">
        <v>9.7740299745633106</v>
      </c>
      <c r="R43" s="6">
        <v>24.4280429919921</v>
      </c>
      <c r="S43" s="6">
        <v>345.13335346962202</v>
      </c>
      <c r="T43" s="6">
        <v>19.9050121001893</v>
      </c>
      <c r="U43" s="6">
        <v>6.20505367596366E-2</v>
      </c>
      <c r="V43" s="16">
        <f t="shared" si="20"/>
        <v>113.59022504603048</v>
      </c>
      <c r="W43" s="16">
        <f t="shared" si="21"/>
        <v>-1.6276718073015408</v>
      </c>
      <c r="X43" s="16">
        <f t="shared" si="22"/>
        <v>9.5710668655557303</v>
      </c>
      <c r="Y43" s="16">
        <f t="shared" si="23"/>
        <v>24.940168700844428</v>
      </c>
      <c r="Z43" s="16">
        <f t="shared" si="24"/>
        <v>346.50706131137582</v>
      </c>
      <c r="AA43" s="16">
        <f t="shared" si="25"/>
        <v>19.336193145279243</v>
      </c>
      <c r="AB43" s="16">
        <f t="shared" si="26"/>
        <v>-0.64843369749554214</v>
      </c>
      <c r="AC43">
        <f t="shared" si="27"/>
        <v>192.22473781750926</v>
      </c>
      <c r="AD43">
        <f t="shared" si="28"/>
        <v>-0.97472876826419563</v>
      </c>
      <c r="AE43">
        <f t="shared" si="29"/>
        <v>16.452950457181572</v>
      </c>
      <c r="AF43">
        <f t="shared" si="30"/>
        <v>41.120539036520036</v>
      </c>
      <c r="AG43">
        <f t="shared" si="31"/>
        <v>580.97447834053037</v>
      </c>
      <c r="AH43">
        <f t="shared" si="32"/>
        <v>33.506770368651985</v>
      </c>
      <c r="AI43">
        <f t="shared" si="33"/>
        <v>0.10445173687872161</v>
      </c>
    </row>
    <row r="44" spans="1:35" x14ac:dyDescent="0.3">
      <c r="A44" t="s">
        <v>27</v>
      </c>
      <c r="B44" t="s">
        <v>12</v>
      </c>
      <c r="C44" s="1">
        <v>44024</v>
      </c>
      <c r="D44">
        <v>3.5</v>
      </c>
      <c r="E44">
        <v>1.45</v>
      </c>
      <c r="F44">
        <v>0.05</v>
      </c>
      <c r="G44">
        <v>0.05</v>
      </c>
      <c r="H44">
        <f t="shared" si="19"/>
        <v>5.05</v>
      </c>
      <c r="I44" s="7" t="s">
        <v>27</v>
      </c>
      <c r="J44" s="7" t="s">
        <v>279</v>
      </c>
      <c r="K44" s="7" t="s">
        <v>261</v>
      </c>
      <c r="L44" s="7" t="s">
        <v>102</v>
      </c>
      <c r="M44" s="8">
        <v>77.267525901983603</v>
      </c>
      <c r="N44" s="8">
        <v>92.934742003184795</v>
      </c>
      <c r="O44" s="5">
        <v>189.657611229753</v>
      </c>
      <c r="P44" s="5">
        <v>2.6784744374499501</v>
      </c>
      <c r="Q44" s="5">
        <v>79.154413134552698</v>
      </c>
      <c r="R44" s="5">
        <v>27.648053721552099</v>
      </c>
      <c r="S44" s="5">
        <v>437.61199848955101</v>
      </c>
      <c r="T44" s="5">
        <v>24.681937943032501</v>
      </c>
      <c r="U44" s="5">
        <v>2.19920382702978</v>
      </c>
      <c r="V44" s="16">
        <f t="shared" si="20"/>
        <v>189.05492272082748</v>
      </c>
      <c r="W44" s="16">
        <f t="shared" si="21"/>
        <v>1.6298494231766443</v>
      </c>
      <c r="X44" s="16">
        <f t="shared" si="22"/>
        <v>78.951450025545114</v>
      </c>
      <c r="Y44" s="16">
        <f t="shared" si="23"/>
        <v>28.160179430404426</v>
      </c>
      <c r="Z44" s="16">
        <f t="shared" si="24"/>
        <v>438.98570633130481</v>
      </c>
      <c r="AA44" s="16">
        <f t="shared" si="25"/>
        <v>24.113118988122444</v>
      </c>
      <c r="AB44" s="16">
        <f t="shared" si="26"/>
        <v>1.4887195927746013</v>
      </c>
      <c r="AC44">
        <f t="shared" si="27"/>
        <v>273.64883906007213</v>
      </c>
      <c r="AD44">
        <f t="shared" si="28"/>
        <v>3.8646559740349278</v>
      </c>
      <c r="AE44">
        <f t="shared" si="29"/>
        <v>114.2085103798546</v>
      </c>
      <c r="AF44">
        <f t="shared" si="30"/>
        <v>39.892191798239452</v>
      </c>
      <c r="AG44">
        <f t="shared" si="31"/>
        <v>631.41159782063789</v>
      </c>
      <c r="AH44">
        <f t="shared" si="32"/>
        <v>35.612510460661184</v>
      </c>
      <c r="AI44">
        <f t="shared" si="33"/>
        <v>3.1731369504286828</v>
      </c>
    </row>
    <row r="45" spans="1:35" x14ac:dyDescent="0.3">
      <c r="A45" t="s">
        <v>28</v>
      </c>
      <c r="B45" t="s">
        <v>14</v>
      </c>
      <c r="C45" s="1">
        <v>44024</v>
      </c>
      <c r="D45">
        <v>3</v>
      </c>
      <c r="E45">
        <v>1.95</v>
      </c>
      <c r="F45">
        <v>0.05</v>
      </c>
      <c r="G45">
        <v>0.05</v>
      </c>
      <c r="H45">
        <f t="shared" si="19"/>
        <v>5.05</v>
      </c>
      <c r="I45" s="10" t="s">
        <v>28</v>
      </c>
      <c r="J45" s="10" t="s">
        <v>280</v>
      </c>
      <c r="K45" s="10" t="s">
        <v>261</v>
      </c>
      <c r="L45" s="10" t="s">
        <v>102</v>
      </c>
      <c r="M45" s="11">
        <v>79.930896419232198</v>
      </c>
      <c r="N45" s="11">
        <v>92.497456546323093</v>
      </c>
      <c r="O45" s="6">
        <v>147.02948884312701</v>
      </c>
      <c r="P45" s="6">
        <v>2.1372319777660298</v>
      </c>
      <c r="Q45" s="6">
        <v>83.069700659235195</v>
      </c>
      <c r="R45" s="6">
        <v>25.534554293874901</v>
      </c>
      <c r="S45" s="6">
        <v>302.66427695124401</v>
      </c>
      <c r="T45" s="6">
        <v>21.9959333701715</v>
      </c>
      <c r="U45" s="6">
        <v>2.7356721396246102</v>
      </c>
      <c r="V45" s="16">
        <f t="shared" si="20"/>
        <v>146.42680033420149</v>
      </c>
      <c r="W45" s="16">
        <f t="shared" si="21"/>
        <v>1.088606963492724</v>
      </c>
      <c r="X45" s="16">
        <f t="shared" si="22"/>
        <v>82.866737550227612</v>
      </c>
      <c r="Y45" s="16">
        <f t="shared" si="23"/>
        <v>26.046680002727228</v>
      </c>
      <c r="Z45" s="16">
        <f t="shared" si="24"/>
        <v>304.0379847929978</v>
      </c>
      <c r="AA45" s="16">
        <f t="shared" si="25"/>
        <v>21.427114415261443</v>
      </c>
      <c r="AB45" s="16">
        <f t="shared" si="26"/>
        <v>2.0251879053694317</v>
      </c>
      <c r="AC45">
        <f t="shared" si="27"/>
        <v>247.49963955259713</v>
      </c>
      <c r="AD45">
        <f t="shared" si="28"/>
        <v>3.5976738292394836</v>
      </c>
      <c r="AE45">
        <f t="shared" si="29"/>
        <v>139.83399610971256</v>
      </c>
      <c r="AF45">
        <f t="shared" si="30"/>
        <v>42.98316639468942</v>
      </c>
      <c r="AG45">
        <f t="shared" si="31"/>
        <v>509.48486620126067</v>
      </c>
      <c r="AH45">
        <f t="shared" si="32"/>
        <v>37.026487839788686</v>
      </c>
      <c r="AI45">
        <f t="shared" si="33"/>
        <v>4.6050481017014269</v>
      </c>
    </row>
    <row r="46" spans="1:35" x14ac:dyDescent="0.3">
      <c r="A46" t="s">
        <v>29</v>
      </c>
      <c r="B46" t="s">
        <v>16</v>
      </c>
      <c r="C46" s="1">
        <v>44024</v>
      </c>
      <c r="D46">
        <v>3</v>
      </c>
      <c r="E46">
        <v>1.95</v>
      </c>
      <c r="F46">
        <v>0.05</v>
      </c>
      <c r="G46">
        <v>0.05</v>
      </c>
      <c r="H46">
        <f t="shared" si="19"/>
        <v>5.05</v>
      </c>
      <c r="I46" s="7" t="s">
        <v>29</v>
      </c>
      <c r="J46" s="7" t="s">
        <v>281</v>
      </c>
      <c r="K46" s="7" t="s">
        <v>261</v>
      </c>
      <c r="L46" s="7" t="s">
        <v>102</v>
      </c>
      <c r="M46" s="8">
        <v>78.938759271784406</v>
      </c>
      <c r="N46" s="8">
        <v>92.7548297429895</v>
      </c>
      <c r="O46" s="5">
        <v>193.65427990863799</v>
      </c>
      <c r="P46" s="5">
        <v>-3.4323655325427098</v>
      </c>
      <c r="Q46" s="5">
        <v>1023.07325334395</v>
      </c>
      <c r="R46" s="5">
        <v>17.002629081027099</v>
      </c>
      <c r="S46" s="5">
        <v>103.021669085878</v>
      </c>
      <c r="T46" s="5">
        <v>5.01019109121391</v>
      </c>
      <c r="U46" s="5">
        <v>2.2927137909302902</v>
      </c>
      <c r="V46" s="16">
        <f t="shared" si="20"/>
        <v>193.05159139971246</v>
      </c>
      <c r="W46" s="16">
        <f t="shared" si="21"/>
        <v>-4.4809905468160158</v>
      </c>
      <c r="X46" s="16">
        <f t="shared" si="22"/>
        <v>1022.8702902349424</v>
      </c>
      <c r="Y46" s="16">
        <f t="shared" si="23"/>
        <v>17.514754789879426</v>
      </c>
      <c r="Z46" s="16">
        <f t="shared" si="24"/>
        <v>104.3953769276318</v>
      </c>
      <c r="AA46" s="16">
        <f t="shared" si="25"/>
        <v>4.441372136303853</v>
      </c>
      <c r="AB46" s="16">
        <f t="shared" si="26"/>
        <v>1.5822295566751114</v>
      </c>
      <c r="AC46">
        <f t="shared" si="27"/>
        <v>325.98470451287392</v>
      </c>
      <c r="AD46">
        <f t="shared" si="28"/>
        <v>-5.7778153131135612</v>
      </c>
      <c r="AE46">
        <f t="shared" si="29"/>
        <v>1722.1733097956492</v>
      </c>
      <c r="AF46">
        <f t="shared" si="30"/>
        <v>28.621092286395612</v>
      </c>
      <c r="AG46">
        <f t="shared" si="31"/>
        <v>173.41980962789464</v>
      </c>
      <c r="AH46">
        <f t="shared" si="32"/>
        <v>8.4338216702100812</v>
      </c>
      <c r="AI46">
        <f t="shared" si="33"/>
        <v>3.8594015480659887</v>
      </c>
    </row>
    <row r="47" spans="1:35" x14ac:dyDescent="0.3">
      <c r="A47" t="s">
        <v>30</v>
      </c>
      <c r="B47" t="s">
        <v>18</v>
      </c>
      <c r="C47" s="1">
        <v>44024</v>
      </c>
      <c r="D47">
        <v>3</v>
      </c>
      <c r="E47">
        <v>1.95</v>
      </c>
      <c r="F47">
        <v>0.05</v>
      </c>
      <c r="G47">
        <v>0.05</v>
      </c>
      <c r="H47">
        <f t="shared" si="19"/>
        <v>5.05</v>
      </c>
      <c r="I47" s="10" t="s">
        <v>30</v>
      </c>
      <c r="J47" s="10" t="s">
        <v>282</v>
      </c>
      <c r="K47" s="10" t="s">
        <v>261</v>
      </c>
      <c r="L47" s="10" t="s">
        <v>102</v>
      </c>
      <c r="M47" s="11">
        <v>79.254834583006797</v>
      </c>
      <c r="N47" s="11">
        <v>92.824410307943495</v>
      </c>
      <c r="O47" s="6">
        <v>154.559749055086</v>
      </c>
      <c r="P47" s="6">
        <v>-2.7964684261716899</v>
      </c>
      <c r="Q47" s="6">
        <v>748.65729302033003</v>
      </c>
      <c r="R47" s="6">
        <v>15.534304694828799</v>
      </c>
      <c r="S47" s="6">
        <v>74.301990623765306</v>
      </c>
      <c r="T47" s="6">
        <v>5.9006553196043496</v>
      </c>
      <c r="U47" s="6">
        <v>3.1788809858874498</v>
      </c>
      <c r="V47" s="16">
        <f t="shared" si="20"/>
        <v>153.95706054616048</v>
      </c>
      <c r="W47" s="16">
        <f t="shared" si="21"/>
        <v>-3.8450934404449955</v>
      </c>
      <c r="X47" s="16">
        <f t="shared" si="22"/>
        <v>748.45432991132247</v>
      </c>
      <c r="Y47" s="16">
        <f t="shared" si="23"/>
        <v>16.046430403681125</v>
      </c>
      <c r="Z47" s="16">
        <f t="shared" si="24"/>
        <v>75.675698465519105</v>
      </c>
      <c r="AA47" s="16">
        <f t="shared" si="25"/>
        <v>5.3318363646942926</v>
      </c>
      <c r="AB47" s="16">
        <f t="shared" si="26"/>
        <v>2.4683967516322713</v>
      </c>
      <c r="AC47">
        <f t="shared" si="27"/>
        <v>260.17557757606141</v>
      </c>
      <c r="AD47">
        <f t="shared" si="28"/>
        <v>-4.7073885173890107</v>
      </c>
      <c r="AE47">
        <f t="shared" si="29"/>
        <v>1260.2397765842222</v>
      </c>
      <c r="AF47">
        <f t="shared" si="30"/>
        <v>26.149412902961814</v>
      </c>
      <c r="AG47">
        <f t="shared" si="31"/>
        <v>125.07501755000492</v>
      </c>
      <c r="AH47">
        <f t="shared" si="32"/>
        <v>9.9327697880006554</v>
      </c>
      <c r="AI47">
        <f t="shared" si="33"/>
        <v>5.351116326243873</v>
      </c>
    </row>
    <row r="48" spans="1:35" x14ac:dyDescent="0.3">
      <c r="A48" t="s">
        <v>31</v>
      </c>
      <c r="B48" t="s">
        <v>8</v>
      </c>
      <c r="C48" s="1">
        <v>44027</v>
      </c>
      <c r="D48">
        <v>3.5</v>
      </c>
      <c r="E48">
        <v>1.45</v>
      </c>
      <c r="F48">
        <v>0.05</v>
      </c>
      <c r="G48">
        <v>0.05</v>
      </c>
      <c r="H48">
        <f t="shared" si="19"/>
        <v>5.05</v>
      </c>
      <c r="I48" s="10" t="s">
        <v>31</v>
      </c>
      <c r="J48" s="10" t="s">
        <v>283</v>
      </c>
      <c r="K48" s="10" t="s">
        <v>261</v>
      </c>
      <c r="L48" s="10" t="s">
        <v>102</v>
      </c>
      <c r="M48" s="11">
        <v>80.203102419985001</v>
      </c>
      <c r="N48" s="11">
        <v>92.3430047681845</v>
      </c>
      <c r="O48" s="6">
        <v>324.63838837203502</v>
      </c>
      <c r="P48" s="6">
        <v>2.20504542099731</v>
      </c>
      <c r="Q48" s="6">
        <v>9.7549457547103398</v>
      </c>
      <c r="R48" s="6">
        <v>28.841160088069699</v>
      </c>
      <c r="S48" s="6">
        <v>338.31949654518002</v>
      </c>
      <c r="T48" s="6">
        <v>30.388915686387701</v>
      </c>
      <c r="U48" s="6">
        <v>1.9219064573475499</v>
      </c>
      <c r="V48" s="16">
        <f t="shared" si="20"/>
        <v>324.03569986310953</v>
      </c>
      <c r="W48" s="16">
        <f t="shared" si="21"/>
        <v>1.1564204067240043</v>
      </c>
      <c r="X48" s="16">
        <f t="shared" si="22"/>
        <v>9.5519826457027595</v>
      </c>
      <c r="Y48" s="16">
        <f t="shared" si="23"/>
        <v>29.353285796922027</v>
      </c>
      <c r="Z48" s="16">
        <f t="shared" si="24"/>
        <v>339.69320438693381</v>
      </c>
      <c r="AA48" s="16">
        <f t="shared" si="25"/>
        <v>29.820096731477644</v>
      </c>
      <c r="AB48" s="16">
        <f t="shared" si="26"/>
        <v>1.2114222230923712</v>
      </c>
      <c r="AC48">
        <f t="shared" si="27"/>
        <v>468.40681750822193</v>
      </c>
      <c r="AD48">
        <f t="shared" si="28"/>
        <v>3.181565536010404</v>
      </c>
      <c r="AE48">
        <f t="shared" si="29"/>
        <v>14.074993160367777</v>
      </c>
      <c r="AF48">
        <f t="shared" si="30"/>
        <v>41.613673841357709</v>
      </c>
      <c r="AG48">
        <f t="shared" si="31"/>
        <v>488.14670215804546</v>
      </c>
      <c r="AH48">
        <f t="shared" si="32"/>
        <v>43.846864061787961</v>
      </c>
      <c r="AI48">
        <f t="shared" si="33"/>
        <v>2.7730364598871793</v>
      </c>
    </row>
    <row r="49" spans="1:35" x14ac:dyDescent="0.3">
      <c r="A49" t="s">
        <v>32</v>
      </c>
      <c r="B49" t="s">
        <v>10</v>
      </c>
      <c r="C49" s="1">
        <v>44027</v>
      </c>
      <c r="D49">
        <v>3.5</v>
      </c>
      <c r="E49">
        <v>1.45</v>
      </c>
      <c r="F49">
        <v>0.05</v>
      </c>
      <c r="G49">
        <v>0.05</v>
      </c>
      <c r="H49">
        <f t="shared" si="19"/>
        <v>5.05</v>
      </c>
      <c r="I49" s="7" t="s">
        <v>32</v>
      </c>
      <c r="J49" s="7" t="s">
        <v>284</v>
      </c>
      <c r="K49" s="7" t="s">
        <v>261</v>
      </c>
      <c r="L49" s="7" t="s">
        <v>102</v>
      </c>
      <c r="M49" s="8">
        <v>77.163265470954798</v>
      </c>
      <c r="N49" s="8">
        <v>92.474222494568593</v>
      </c>
      <c r="O49" s="5">
        <v>98.468107888923996</v>
      </c>
      <c r="P49" s="5">
        <v>1.1393458369282199</v>
      </c>
      <c r="Q49" s="5">
        <v>11.6282612374719</v>
      </c>
      <c r="R49" s="5">
        <v>28.803406713491899</v>
      </c>
      <c r="S49" s="5">
        <v>408.86329832424502</v>
      </c>
      <c r="T49" s="5">
        <v>17.011500108968601</v>
      </c>
      <c r="U49" s="5">
        <v>-2.7938661759399901E-2</v>
      </c>
      <c r="V49" s="16">
        <f t="shared" si="20"/>
        <v>97.865419379998485</v>
      </c>
      <c r="W49" s="16">
        <f t="shared" si="21"/>
        <v>9.0720822654914102E-2</v>
      </c>
      <c r="X49" s="16">
        <f t="shared" si="22"/>
        <v>11.42529812846432</v>
      </c>
      <c r="Y49" s="16">
        <f t="shared" si="23"/>
        <v>29.315532422344226</v>
      </c>
      <c r="Z49" s="16">
        <f t="shared" si="24"/>
        <v>410.23700616599882</v>
      </c>
      <c r="AA49" s="16">
        <f t="shared" si="25"/>
        <v>16.442681154058544</v>
      </c>
      <c r="AB49" s="16">
        <f t="shared" si="26"/>
        <v>-0.73842289601457856</v>
      </c>
      <c r="AC49">
        <f t="shared" si="27"/>
        <v>142.07541281116175</v>
      </c>
      <c r="AD49">
        <f t="shared" si="28"/>
        <v>1.6439132789964317</v>
      </c>
      <c r="AE49">
        <f t="shared" si="29"/>
        <v>16.777919785495168</v>
      </c>
      <c r="AF49">
        <f t="shared" si="30"/>
        <v>41.559201115181168</v>
      </c>
      <c r="AG49">
        <f t="shared" si="31"/>
        <v>589.93133043926787</v>
      </c>
      <c r="AH49">
        <f t="shared" si="32"/>
        <v>24.545164442940408</v>
      </c>
      <c r="AI49">
        <f t="shared" si="33"/>
        <v>-4.0311497681419853E-2</v>
      </c>
    </row>
    <row r="50" spans="1:35" x14ac:dyDescent="0.3">
      <c r="A50" t="s">
        <v>33</v>
      </c>
      <c r="B50" t="s">
        <v>12</v>
      </c>
      <c r="C50" s="1">
        <v>44027</v>
      </c>
      <c r="D50">
        <v>3.5</v>
      </c>
      <c r="E50">
        <v>1.45</v>
      </c>
      <c r="F50">
        <v>0.05</v>
      </c>
      <c r="G50">
        <v>0.05</v>
      </c>
      <c r="H50">
        <f t="shared" si="19"/>
        <v>5.05</v>
      </c>
      <c r="I50" s="10" t="s">
        <v>33</v>
      </c>
      <c r="J50" s="10" t="s">
        <v>285</v>
      </c>
      <c r="K50" s="10" t="s">
        <v>261</v>
      </c>
      <c r="L50" s="10" t="s">
        <v>102</v>
      </c>
      <c r="M50" s="11">
        <v>77.738404463197796</v>
      </c>
      <c r="N50" s="11">
        <v>92.483666593805793</v>
      </c>
      <c r="O50" s="6">
        <v>83.121526892384907</v>
      </c>
      <c r="P50" s="6">
        <v>1.2748740911649401</v>
      </c>
      <c r="Q50" s="6">
        <v>75.885921212610796</v>
      </c>
      <c r="R50" s="6">
        <v>30.2768959469776</v>
      </c>
      <c r="S50" s="6">
        <v>465.95991318690199</v>
      </c>
      <c r="T50" s="6">
        <v>22.379498771963998</v>
      </c>
      <c r="U50" s="6">
        <v>2.1415748081835</v>
      </c>
      <c r="V50" s="16">
        <f t="shared" si="20"/>
        <v>82.518838383459396</v>
      </c>
      <c r="W50" s="16">
        <f t="shared" si="21"/>
        <v>0.22624907689163432</v>
      </c>
      <c r="X50" s="16">
        <f t="shared" si="22"/>
        <v>75.682958103603212</v>
      </c>
      <c r="Y50" s="16">
        <f t="shared" si="23"/>
        <v>30.789021655829927</v>
      </c>
      <c r="Z50" s="16">
        <f t="shared" si="24"/>
        <v>467.33362102865578</v>
      </c>
      <c r="AA50" s="16">
        <f t="shared" si="25"/>
        <v>21.810679817053941</v>
      </c>
      <c r="AB50" s="16">
        <f t="shared" si="26"/>
        <v>1.4310905739283213</v>
      </c>
      <c r="AC50">
        <f t="shared" si="27"/>
        <v>119.93248880186965</v>
      </c>
      <c r="AD50">
        <f t="shared" si="28"/>
        <v>1.8394611886808421</v>
      </c>
      <c r="AE50">
        <f t="shared" si="29"/>
        <v>109.49254346390987</v>
      </c>
      <c r="AF50">
        <f t="shared" si="30"/>
        <v>43.685235580639102</v>
      </c>
      <c r="AG50">
        <f t="shared" si="31"/>
        <v>672.31358902681575</v>
      </c>
      <c r="AH50">
        <f t="shared" si="32"/>
        <v>32.290419656690908</v>
      </c>
      <c r="AI50">
        <f t="shared" si="33"/>
        <v>3.0899865089504783</v>
      </c>
    </row>
    <row r="51" spans="1:35" x14ac:dyDescent="0.3">
      <c r="A51" t="s">
        <v>34</v>
      </c>
      <c r="B51" t="s">
        <v>14</v>
      </c>
      <c r="C51" s="1">
        <v>44027</v>
      </c>
      <c r="D51">
        <v>3.5</v>
      </c>
      <c r="E51">
        <v>1.45</v>
      </c>
      <c r="F51">
        <v>0.05</v>
      </c>
      <c r="G51">
        <v>0.05</v>
      </c>
      <c r="H51">
        <f t="shared" si="19"/>
        <v>5.05</v>
      </c>
      <c r="I51" s="7" t="s">
        <v>34</v>
      </c>
      <c r="J51" s="7" t="s">
        <v>286</v>
      </c>
      <c r="K51" s="7" t="s">
        <v>261</v>
      </c>
      <c r="L51" s="7" t="s">
        <v>102</v>
      </c>
      <c r="M51" s="8">
        <v>80.220127067367201</v>
      </c>
      <c r="N51" s="8">
        <v>92.5753337637654</v>
      </c>
      <c r="O51" s="5">
        <v>61.637767527823101</v>
      </c>
      <c r="P51" s="5">
        <v>1.56253214476806</v>
      </c>
      <c r="Q51" s="5">
        <v>88.853480768457501</v>
      </c>
      <c r="R51" s="5">
        <v>28.991032126583701</v>
      </c>
      <c r="S51" s="5">
        <v>362.25919853576403</v>
      </c>
      <c r="T51" s="5">
        <v>23.414154806082401</v>
      </c>
      <c r="U51" s="5">
        <v>4.0231857523835401</v>
      </c>
      <c r="V51" s="16">
        <f t="shared" si="20"/>
        <v>61.035079018897584</v>
      </c>
      <c r="W51" s="16">
        <f t="shared" si="21"/>
        <v>0.51390713049475423</v>
      </c>
      <c r="X51" s="16">
        <f t="shared" si="22"/>
        <v>88.650517659449918</v>
      </c>
      <c r="Y51" s="16">
        <f t="shared" si="23"/>
        <v>29.503157835436028</v>
      </c>
      <c r="Z51" s="16">
        <f t="shared" si="24"/>
        <v>363.63290637751783</v>
      </c>
      <c r="AA51" s="16">
        <f t="shared" si="25"/>
        <v>22.845335851172344</v>
      </c>
      <c r="AB51" s="16">
        <f t="shared" si="26"/>
        <v>3.3127015181283612</v>
      </c>
      <c r="AC51">
        <f t="shared" si="27"/>
        <v>88.934493147287611</v>
      </c>
      <c r="AD51">
        <f t="shared" si="28"/>
        <v>2.2545106660224863</v>
      </c>
      <c r="AE51">
        <f t="shared" si="29"/>
        <v>128.20287939448866</v>
      </c>
      <c r="AF51">
        <f t="shared" si="30"/>
        <v>41.829917782642205</v>
      </c>
      <c r="AG51">
        <f t="shared" si="31"/>
        <v>522.6882721730309</v>
      </c>
      <c r="AH51">
        <f t="shared" si="32"/>
        <v>33.783280505918896</v>
      </c>
      <c r="AI51">
        <f t="shared" si="33"/>
        <v>5.8048822998676792</v>
      </c>
    </row>
    <row r="52" spans="1:35" x14ac:dyDescent="0.3">
      <c r="A52" t="s">
        <v>35</v>
      </c>
      <c r="B52" t="s">
        <v>16</v>
      </c>
      <c r="C52" s="1">
        <v>44027</v>
      </c>
      <c r="D52">
        <v>3.5</v>
      </c>
      <c r="E52">
        <v>1.45</v>
      </c>
      <c r="F52">
        <v>0.05</v>
      </c>
      <c r="G52">
        <v>0.05</v>
      </c>
      <c r="H52">
        <f t="shared" si="19"/>
        <v>5.05</v>
      </c>
      <c r="I52" s="10" t="s">
        <v>35</v>
      </c>
      <c r="J52" s="10" t="s">
        <v>287</v>
      </c>
      <c r="K52" s="10" t="s">
        <v>261</v>
      </c>
      <c r="L52" s="10" t="s">
        <v>102</v>
      </c>
      <c r="M52" s="11">
        <v>79.098479149776395</v>
      </c>
      <c r="N52" s="11">
        <v>91.118334197052306</v>
      </c>
      <c r="O52" s="6">
        <v>48.762185275727497</v>
      </c>
      <c r="P52" s="6">
        <v>-1.8159924571220101</v>
      </c>
      <c r="Q52" s="6">
        <v>793.47260094258797</v>
      </c>
      <c r="R52" s="6">
        <v>17.0256549615404</v>
      </c>
      <c r="S52" s="6">
        <v>98.308217075016998</v>
      </c>
      <c r="T52" s="6">
        <v>1.5476566870608199</v>
      </c>
      <c r="U52" s="6">
        <v>0.50757054168206095</v>
      </c>
      <c r="V52" s="16">
        <f t="shared" si="20"/>
        <v>48.159496766801979</v>
      </c>
      <c r="W52" s="16">
        <f t="shared" si="21"/>
        <v>-2.8646174713953156</v>
      </c>
      <c r="X52" s="16">
        <f t="shared" si="22"/>
        <v>793.26963783358042</v>
      </c>
      <c r="Y52" s="16">
        <f t="shared" si="23"/>
        <v>17.537780670392728</v>
      </c>
      <c r="Z52" s="16">
        <f t="shared" si="24"/>
        <v>99.681924916770797</v>
      </c>
      <c r="AA52" s="16">
        <f t="shared" si="25"/>
        <v>0.97883773215076308</v>
      </c>
      <c r="AB52" s="16">
        <f t="shared" si="26"/>
        <v>-0.20291369257311775</v>
      </c>
      <c r="AC52">
        <f t="shared" si="27"/>
        <v>70.356867326406814</v>
      </c>
      <c r="AD52">
        <f t="shared" si="28"/>
        <v>-2.6202176881331862</v>
      </c>
      <c r="AE52">
        <f t="shared" si="29"/>
        <v>1144.8676099314484</v>
      </c>
      <c r="AF52">
        <f t="shared" si="30"/>
        <v>24.565587873079721</v>
      </c>
      <c r="AG52">
        <f t="shared" si="31"/>
        <v>141.8447132082388</v>
      </c>
      <c r="AH52">
        <f t="shared" si="32"/>
        <v>2.2330475056163257</v>
      </c>
      <c r="AI52">
        <f t="shared" si="33"/>
        <v>0.73235178156983072</v>
      </c>
    </row>
    <row r="53" spans="1:35" x14ac:dyDescent="0.3">
      <c r="A53" t="s">
        <v>36</v>
      </c>
      <c r="B53" t="s">
        <v>18</v>
      </c>
      <c r="C53" s="1">
        <v>44027</v>
      </c>
      <c r="D53">
        <v>3.5</v>
      </c>
      <c r="E53">
        <v>1.45</v>
      </c>
      <c r="F53">
        <v>0.05</v>
      </c>
      <c r="G53">
        <v>0.05</v>
      </c>
      <c r="H53">
        <f t="shared" si="19"/>
        <v>5.05</v>
      </c>
      <c r="I53" s="7" t="s">
        <v>36</v>
      </c>
      <c r="J53" s="7" t="s">
        <v>288</v>
      </c>
      <c r="K53" s="7" t="s">
        <v>261</v>
      </c>
      <c r="L53" s="7" t="s">
        <v>102</v>
      </c>
      <c r="M53" s="8">
        <v>82.207878488585195</v>
      </c>
      <c r="N53" s="8">
        <v>91.264662461263697</v>
      </c>
      <c r="O53" s="5">
        <v>41.479550181524097</v>
      </c>
      <c r="P53" s="5">
        <v>-1.61318489402492</v>
      </c>
      <c r="Q53" s="5">
        <v>589.62960208319203</v>
      </c>
      <c r="R53" s="5">
        <v>19.126912949007298</v>
      </c>
      <c r="S53" s="5">
        <v>64.119574990655707</v>
      </c>
      <c r="T53" s="5">
        <v>5.3056090227568404</v>
      </c>
      <c r="U53" s="5">
        <v>0.55194148061812698</v>
      </c>
      <c r="V53" s="16">
        <f t="shared" si="20"/>
        <v>40.876861672598579</v>
      </c>
      <c r="W53" s="16">
        <f t="shared" si="21"/>
        <v>-2.6618099082982258</v>
      </c>
      <c r="X53" s="16">
        <f t="shared" si="22"/>
        <v>589.42663897418447</v>
      </c>
      <c r="Y53" s="16">
        <f t="shared" si="23"/>
        <v>19.639038657859626</v>
      </c>
      <c r="Z53" s="16">
        <f t="shared" si="24"/>
        <v>65.493282832409506</v>
      </c>
      <c r="AA53" s="16">
        <f t="shared" si="25"/>
        <v>4.7367900678467834</v>
      </c>
      <c r="AB53" s="16">
        <f t="shared" si="26"/>
        <v>-0.15854275363705173</v>
      </c>
      <c r="AC53">
        <f t="shared" si="27"/>
        <v>59.849065261913346</v>
      </c>
      <c r="AD53">
        <f t="shared" si="28"/>
        <v>-2.3275953470930992</v>
      </c>
      <c r="AE53">
        <f t="shared" si="29"/>
        <v>850.75128300574852</v>
      </c>
      <c r="AF53">
        <f t="shared" si="30"/>
        <v>27.597402969281958</v>
      </c>
      <c r="AG53">
        <f t="shared" si="31"/>
        <v>92.515386772231793</v>
      </c>
      <c r="AH53">
        <f t="shared" si="32"/>
        <v>7.6552358756920125</v>
      </c>
      <c r="AI53">
        <f t="shared" si="33"/>
        <v>0.7963727077490117</v>
      </c>
    </row>
    <row r="54" spans="1:35" x14ac:dyDescent="0.3">
      <c r="I54" s="10" t="s">
        <v>115</v>
      </c>
      <c r="J54" s="10" t="s">
        <v>263</v>
      </c>
      <c r="K54" s="10" t="s">
        <v>261</v>
      </c>
      <c r="L54" s="10" t="s">
        <v>102</v>
      </c>
      <c r="M54" s="11">
        <v>106.425851560881</v>
      </c>
      <c r="N54" s="11">
        <v>98.757652898774893</v>
      </c>
      <c r="O54" s="6">
        <v>0.858186982468365</v>
      </c>
      <c r="P54" s="6">
        <v>2.01868840610455</v>
      </c>
      <c r="Q54" s="6">
        <v>-0.18981312544753501</v>
      </c>
      <c r="R54" s="6">
        <v>-0.97759041353686704</v>
      </c>
      <c r="S54" s="6">
        <v>0.91825433694161795</v>
      </c>
      <c r="T54" s="6">
        <v>-0.30764441881578197</v>
      </c>
      <c r="U54" s="6">
        <v>1.54224859367853</v>
      </c>
    </row>
    <row r="55" spans="1:35" x14ac:dyDescent="0.3">
      <c r="I55" s="10" t="s">
        <v>115</v>
      </c>
      <c r="J55" s="10" t="s">
        <v>274</v>
      </c>
      <c r="K55" s="10" t="s">
        <v>261</v>
      </c>
      <c r="L55" s="10" t="s">
        <v>102</v>
      </c>
      <c r="M55" s="11">
        <v>109.94718623519201</v>
      </c>
      <c r="N55" s="11">
        <v>97.234963418578701</v>
      </c>
      <c r="O55" s="6">
        <v>0.72148885471270696</v>
      </c>
      <c r="P55" s="6">
        <v>0.27584335968031998</v>
      </c>
      <c r="Q55" s="6">
        <v>0.32129221486897402</v>
      </c>
      <c r="R55" s="6">
        <v>-1.2734796944256901</v>
      </c>
      <c r="S55" s="6">
        <v>-1.83044481564714</v>
      </c>
      <c r="T55" s="6">
        <v>0.74863052500239402</v>
      </c>
      <c r="U55" s="6">
        <v>0.517725278927191</v>
      </c>
    </row>
    <row r="56" spans="1:35" x14ac:dyDescent="0.3">
      <c r="I56" s="10" t="s">
        <v>115</v>
      </c>
      <c r="J56" s="10" t="s">
        <v>289</v>
      </c>
      <c r="K56" s="10" t="s">
        <v>261</v>
      </c>
      <c r="L56" s="10" t="s">
        <v>102</v>
      </c>
      <c r="M56" s="11">
        <v>111.428062515177</v>
      </c>
      <c r="N56" s="11">
        <v>97.225968990373602</v>
      </c>
      <c r="O56" s="6">
        <v>0.27549713144100901</v>
      </c>
      <c r="P56" s="6">
        <v>1.3217796306955201</v>
      </c>
      <c r="Q56" s="6">
        <v>9.9325860505070293E-2</v>
      </c>
      <c r="R56" s="6">
        <v>1.2815470746761199</v>
      </c>
      <c r="S56" s="6">
        <v>-1.8838660880588201</v>
      </c>
      <c r="T56" s="6">
        <v>1.0828258856270201</v>
      </c>
      <c r="U56" s="6">
        <v>0.82475233165485695</v>
      </c>
    </row>
    <row r="57" spans="1:35" x14ac:dyDescent="0.3">
      <c r="I57" s="7" t="s">
        <v>115</v>
      </c>
      <c r="J57" s="7" t="s">
        <v>290</v>
      </c>
      <c r="K57" s="7" t="s">
        <v>261</v>
      </c>
      <c r="L57" s="7" t="s">
        <v>102</v>
      </c>
      <c r="M57" s="8">
        <v>111.42575499822399</v>
      </c>
      <c r="N57" s="8">
        <v>96.623938895449996</v>
      </c>
      <c r="O57" s="5">
        <v>0.335681324057025</v>
      </c>
      <c r="P57" s="5">
        <v>1.2697775818555701</v>
      </c>
      <c r="Q57" s="5">
        <v>0.433260604209742</v>
      </c>
      <c r="R57" s="5">
        <v>-0.32252847028992299</v>
      </c>
      <c r="S57" s="5">
        <v>-2.0227919769359901</v>
      </c>
      <c r="T57" s="5">
        <v>0.74904771418260396</v>
      </c>
      <c r="U57" s="5">
        <v>-0.119821463569452</v>
      </c>
    </row>
    <row r="58" spans="1:35" x14ac:dyDescent="0.3">
      <c r="I58" s="7" t="s">
        <v>115</v>
      </c>
      <c r="J58" s="7" t="s">
        <v>291</v>
      </c>
      <c r="K58" s="7" t="s">
        <v>261</v>
      </c>
      <c r="L58" s="7" t="s">
        <v>102</v>
      </c>
      <c r="M58" s="8">
        <v>113.160966223432</v>
      </c>
      <c r="N58" s="8">
        <v>96.877316404128706</v>
      </c>
      <c r="O58" s="5">
        <v>0.82258825194847696</v>
      </c>
      <c r="P58" s="5">
        <v>0.35703609303056899</v>
      </c>
      <c r="Q58" s="5">
        <v>0.35074999090164799</v>
      </c>
      <c r="R58" s="5">
        <v>-1.2685770406852701</v>
      </c>
      <c r="S58" s="5">
        <v>-2.0496906650686499</v>
      </c>
      <c r="T58" s="5">
        <v>0.57123506855404804</v>
      </c>
      <c r="U58" s="5">
        <v>0.78751643058476795</v>
      </c>
    </row>
  </sheetData>
  <sortState xmlns:xlrd2="http://schemas.microsoft.com/office/spreadsheetml/2017/richdata2" ref="I2:U36">
    <sortCondition ref="I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2FDF5-139E-4CBA-B5A0-9F08F056555F}">
  <dimension ref="A1:AA25"/>
  <sheetViews>
    <sheetView topLeftCell="E7" workbookViewId="0">
      <selection activeCell="A25" sqref="A25:XFD25"/>
    </sheetView>
  </sheetViews>
  <sheetFormatPr defaultRowHeight="14.4" x14ac:dyDescent="0.3"/>
  <cols>
    <col min="2" max="2" width="8.88671875" style="1"/>
  </cols>
  <sheetData>
    <row r="1" spans="1:27" x14ac:dyDescent="0.3">
      <c r="A1" t="str">
        <f>ACabiotic!B1</f>
        <v>Reactor</v>
      </c>
      <c r="B1" s="1" t="str">
        <f>ACabiotic!C1</f>
        <v>Date</v>
      </c>
      <c r="C1" t="str">
        <f>ACabiotic!AC1</f>
        <v>Fe (μg/L)</v>
      </c>
      <c r="D1" t="str">
        <f>ACabiotic!AD1</f>
        <v>Cu (μg/L)</v>
      </c>
      <c r="E1" t="str">
        <f>ACabiotic!AE1</f>
        <v>Ni (μg/L)</v>
      </c>
      <c r="F1" t="str">
        <f>ACabiotic!AF1</f>
        <v>Mn (μg/L)</v>
      </c>
      <c r="G1" t="str">
        <f>ACabiotic!AG1</f>
        <v>Zn (μg/L)</v>
      </c>
      <c r="H1" t="str">
        <f>ACabiotic!AH1</f>
        <v>Co (μg/L)</v>
      </c>
      <c r="I1" t="str">
        <f>ACabiotic!AI1</f>
        <v>Mo (μg/L)</v>
      </c>
      <c r="J1" t="s">
        <v>293</v>
      </c>
      <c r="L1" t="s">
        <v>1</v>
      </c>
      <c r="M1" t="s">
        <v>293</v>
      </c>
      <c r="N1" t="s">
        <v>231</v>
      </c>
      <c r="O1" t="s">
        <v>232</v>
      </c>
      <c r="P1" t="s">
        <v>233</v>
      </c>
      <c r="Q1" t="s">
        <v>234</v>
      </c>
      <c r="R1" t="s">
        <v>236</v>
      </c>
      <c r="S1" t="s">
        <v>237</v>
      </c>
      <c r="T1" t="s">
        <v>235</v>
      </c>
      <c r="U1" s="27" t="s">
        <v>294</v>
      </c>
      <c r="V1" s="27" t="s">
        <v>295</v>
      </c>
      <c r="W1" s="27" t="s">
        <v>296</v>
      </c>
      <c r="X1" s="27" t="s">
        <v>297</v>
      </c>
      <c r="Y1" s="27" t="s">
        <v>298</v>
      </c>
      <c r="Z1" s="27" t="s">
        <v>299</v>
      </c>
      <c r="AA1" s="27" t="s">
        <v>300</v>
      </c>
    </row>
    <row r="2" spans="1:27" x14ac:dyDescent="0.3">
      <c r="A2" t="str">
        <f>ACabiotic!B2</f>
        <v>R1</v>
      </c>
      <c r="B2" s="1">
        <f>ACabiotic!C2</f>
        <v>44020</v>
      </c>
      <c r="C2">
        <f>ACabiotic!AC2</f>
        <v>1817.4359294741921</v>
      </c>
      <c r="D2">
        <f>ACabiotic!AD2</f>
        <v>33.302188555919521</v>
      </c>
      <c r="E2">
        <f>ACabiotic!AE2</f>
        <v>12.460217994821262</v>
      </c>
      <c r="F2">
        <f>ACabiotic!AF2</f>
        <v>46.272623010600171</v>
      </c>
      <c r="G2">
        <f>ACabiotic!AG2</f>
        <v>191.99440600627341</v>
      </c>
      <c r="H2">
        <f>ACabiotic!AH2</f>
        <v>45.525122547234034</v>
      </c>
      <c r="I2">
        <f>ACabiotic!AI2</f>
        <v>35.562962887998019</v>
      </c>
      <c r="J2">
        <v>0</v>
      </c>
      <c r="L2" t="s">
        <v>301</v>
      </c>
      <c r="M2">
        <v>0</v>
      </c>
      <c r="N2">
        <f>AVERAGE(C2:C3)</f>
        <v>1768.6906647411176</v>
      </c>
      <c r="O2">
        <f t="shared" ref="O2:T2" si="0">AVERAGE(D2:D3)</f>
        <v>39.648743152216184</v>
      </c>
      <c r="P2">
        <f t="shared" si="0"/>
        <v>14.571683642687002</v>
      </c>
      <c r="Q2">
        <f t="shared" si="0"/>
        <v>44.951112229465011</v>
      </c>
      <c r="R2">
        <f t="shared" si="0"/>
        <v>210.93977755717293</v>
      </c>
      <c r="S2">
        <f t="shared" si="0"/>
        <v>44.173359973648616</v>
      </c>
      <c r="T2">
        <f t="shared" si="0"/>
        <v>34.482728946639867</v>
      </c>
      <c r="U2" s="27">
        <f>STDEV(C2:C3)</f>
        <v>68.93621448698083</v>
      </c>
      <c r="V2" s="27">
        <f t="shared" ref="V2:AA2" si="1">STDEV(D2:D3)</f>
        <v>8.9753835844240051</v>
      </c>
      <c r="W2" s="27">
        <f t="shared" si="1"/>
        <v>2.9860633556966332</v>
      </c>
      <c r="X2" s="27">
        <f t="shared" si="1"/>
        <v>1.8688984695036013</v>
      </c>
      <c r="Y2" s="27">
        <f t="shared" si="1"/>
        <v>26.792801391479504</v>
      </c>
      <c r="Z2" s="27">
        <f t="shared" si="1"/>
        <v>1.9116809646728523</v>
      </c>
      <c r="AA2" s="27">
        <f t="shared" si="1"/>
        <v>1.5276814904044413</v>
      </c>
    </row>
    <row r="3" spans="1:27" x14ac:dyDescent="0.3">
      <c r="A3" t="str">
        <f>ACabiotic!B3</f>
        <v>R2</v>
      </c>
      <c r="B3" s="1">
        <f>ACabiotic!C3</f>
        <v>44020</v>
      </c>
      <c r="C3">
        <f>ACabiotic!AC3</f>
        <v>1719.9454000080432</v>
      </c>
      <c r="D3">
        <f>ACabiotic!AD3</f>
        <v>45.99529774851284</v>
      </c>
      <c r="E3">
        <f>ACabiotic!AE3</f>
        <v>16.683149290552745</v>
      </c>
      <c r="F3">
        <f>ACabiotic!AF3</f>
        <v>43.629601448329858</v>
      </c>
      <c r="G3">
        <f>ACabiotic!AG3</f>
        <v>229.88514910807245</v>
      </c>
      <c r="H3">
        <f>ACabiotic!AH3</f>
        <v>42.821597400063204</v>
      </c>
      <c r="I3">
        <f>ACabiotic!AI3</f>
        <v>33.402495005281715</v>
      </c>
      <c r="J3">
        <v>0</v>
      </c>
      <c r="L3" t="s">
        <v>302</v>
      </c>
      <c r="M3">
        <v>0</v>
      </c>
      <c r="N3">
        <f>AVERAGE(C4:C5)</f>
        <v>1723.5983271189416</v>
      </c>
      <c r="O3">
        <f t="shared" ref="O3:T3" si="2">AVERAGE(D4:D5)</f>
        <v>37.31254525934488</v>
      </c>
      <c r="P3">
        <f t="shared" si="2"/>
        <v>87.0807761992439</v>
      </c>
      <c r="Q3">
        <f t="shared" si="2"/>
        <v>44.720080744547431</v>
      </c>
      <c r="R3">
        <f t="shared" si="2"/>
        <v>220.81541357970559</v>
      </c>
      <c r="S3">
        <f t="shared" si="2"/>
        <v>44.1527378384054</v>
      </c>
      <c r="T3">
        <f t="shared" si="2"/>
        <v>29.623630729670857</v>
      </c>
      <c r="U3" s="27">
        <f>STDEV(C4:C5)</f>
        <v>7.9223244033488349</v>
      </c>
      <c r="V3" s="27">
        <f t="shared" ref="V3:AA3" si="3">STDEV(D4:D5)</f>
        <v>0.39600625865002259</v>
      </c>
      <c r="W3" s="27">
        <f t="shared" si="3"/>
        <v>2.6124798743253979</v>
      </c>
      <c r="X3" s="27">
        <f t="shared" si="3"/>
        <v>1.5185161553151549</v>
      </c>
      <c r="Y3" s="27">
        <f t="shared" si="3"/>
        <v>25.425747627496584</v>
      </c>
      <c r="Z3" s="27">
        <f t="shared" si="3"/>
        <v>1.0060284329279021</v>
      </c>
      <c r="AA3" s="27">
        <f t="shared" si="3"/>
        <v>0.99925113056217718</v>
      </c>
    </row>
    <row r="4" spans="1:27" x14ac:dyDescent="0.3">
      <c r="A4" t="str">
        <f>ACabiotic!B4</f>
        <v>R3</v>
      </c>
      <c r="B4" s="1">
        <f>ACabiotic!C4</f>
        <v>44020</v>
      </c>
      <c r="C4">
        <f>ACabiotic!AC4</f>
        <v>1729.2002564273091</v>
      </c>
      <c r="D4">
        <f>ACabiotic!AD4</f>
        <v>37.592563970228625</v>
      </c>
      <c r="E4">
        <f>ACabiotic!AE4</f>
        <v>85.233473964395031</v>
      </c>
      <c r="F4">
        <f>ACabiotic!AF4</f>
        <v>43.646327673782764</v>
      </c>
      <c r="G4">
        <f>ACabiotic!AG4</f>
        <v>238.79413214384618</v>
      </c>
      <c r="H4">
        <f>ACabiotic!AH4</f>
        <v>43.441368311415602</v>
      </c>
      <c r="I4">
        <f>ACabiotic!AI4</f>
        <v>30.330207980199699</v>
      </c>
      <c r="J4">
        <v>0</v>
      </c>
      <c r="L4" t="s">
        <v>303</v>
      </c>
      <c r="M4">
        <v>0</v>
      </c>
      <c r="N4">
        <f>AVERAGE(C6:C7)</f>
        <v>1702.1319211618597</v>
      </c>
      <c r="O4">
        <f t="shared" ref="O4:T4" si="4">AVERAGE(D6:D7)</f>
        <v>-58.630186503623982</v>
      </c>
      <c r="P4">
        <f t="shared" si="4"/>
        <v>16241.2533404762</v>
      </c>
      <c r="Q4">
        <f t="shared" si="4"/>
        <v>39.809087442156908</v>
      </c>
      <c r="R4">
        <f t="shared" si="4"/>
        <v>235.9775171292809</v>
      </c>
      <c r="S4">
        <f t="shared" si="4"/>
        <v>44.797075570736453</v>
      </c>
      <c r="T4">
        <f t="shared" si="4"/>
        <v>27.858059730823509</v>
      </c>
      <c r="U4" s="27">
        <f>STDEV(C6:C7)</f>
        <v>41.328099440630389</v>
      </c>
      <c r="V4" s="27">
        <f t="shared" ref="V4:AA4" si="5">STDEV(D6:D7)</f>
        <v>7.7046930773400266</v>
      </c>
      <c r="W4" s="27">
        <f t="shared" si="5"/>
        <v>1762.7549183114393</v>
      </c>
      <c r="X4" s="27">
        <f t="shared" si="5"/>
        <v>1.0835609687321233</v>
      </c>
      <c r="Y4" s="27">
        <f t="shared" si="5"/>
        <v>42.661373317286028</v>
      </c>
      <c r="Z4" s="27">
        <f t="shared" si="5"/>
        <v>1.2869946276834623</v>
      </c>
      <c r="AA4" s="27">
        <f t="shared" si="5"/>
        <v>1.0055886811542705</v>
      </c>
    </row>
    <row r="5" spans="1:27" x14ac:dyDescent="0.3">
      <c r="A5" t="str">
        <f>ACabiotic!B5</f>
        <v>R4</v>
      </c>
      <c r="B5" s="1">
        <f>ACabiotic!C5</f>
        <v>44020</v>
      </c>
      <c r="C5">
        <f>ACabiotic!AC5</f>
        <v>1717.9963978105739</v>
      </c>
      <c r="D5">
        <f>ACabiotic!AD5</f>
        <v>37.032526548461135</v>
      </c>
      <c r="E5">
        <f>ACabiotic!AE5</f>
        <v>88.928078434092768</v>
      </c>
      <c r="F5">
        <f>ACabiotic!AF5</f>
        <v>45.793833815312105</v>
      </c>
      <c r="G5">
        <f>ACabiotic!AG5</f>
        <v>202.83669501556497</v>
      </c>
      <c r="H5">
        <f>ACabiotic!AH5</f>
        <v>44.864107365395192</v>
      </c>
      <c r="I5">
        <f>ACabiotic!AI5</f>
        <v>28.91705347914202</v>
      </c>
      <c r="J5">
        <v>0</v>
      </c>
      <c r="L5" t="s">
        <v>301</v>
      </c>
      <c r="M5">
        <v>2</v>
      </c>
      <c r="N5" s="29">
        <f>AVERAGE(C8:C9)</f>
        <v>1024.3845291146717</v>
      </c>
      <c r="O5" s="29">
        <f t="shared" ref="O5:T5" si="6">AVERAGE(D8:D9)</f>
        <v>8.0858770345497089</v>
      </c>
      <c r="P5" s="29">
        <f t="shared" si="6"/>
        <v>18.665985543316928</v>
      </c>
      <c r="Q5" s="29">
        <f t="shared" si="6"/>
        <v>44.039391939777154</v>
      </c>
      <c r="R5" s="29">
        <f t="shared" si="6"/>
        <v>507.53468815551179</v>
      </c>
      <c r="S5" s="29">
        <f t="shared" si="6"/>
        <v>41.952103108323222</v>
      </c>
      <c r="T5" s="29">
        <f t="shared" si="6"/>
        <v>7.6780177443199413</v>
      </c>
      <c r="U5" s="27">
        <f>STDEV(C8:C9)</f>
        <v>498.400886441046</v>
      </c>
      <c r="V5" s="27">
        <f t="shared" ref="V5:AA5" si="7">STDEV(D8:D9)</f>
        <v>3.1248676743997219</v>
      </c>
      <c r="W5" s="27">
        <f t="shared" si="7"/>
        <v>9.4085036670390629E-2</v>
      </c>
      <c r="X5" s="27">
        <f t="shared" si="7"/>
        <v>3.7118609684909973</v>
      </c>
      <c r="Y5" s="27">
        <f t="shared" si="7"/>
        <v>84.211687552355826</v>
      </c>
      <c r="Z5" s="27">
        <f t="shared" si="7"/>
        <v>7.1706529257880591</v>
      </c>
      <c r="AA5" s="27">
        <f t="shared" si="7"/>
        <v>4.3462405530280934</v>
      </c>
    </row>
    <row r="6" spans="1:27" x14ac:dyDescent="0.3">
      <c r="A6" t="str">
        <f>ACabiotic!B6</f>
        <v>R5</v>
      </c>
      <c r="B6" s="1">
        <f>ACabiotic!C6</f>
        <v>44020</v>
      </c>
      <c r="C6">
        <f>ACabiotic!AC6</f>
        <v>1672.9085417938381</v>
      </c>
      <c r="D6">
        <f>ACabiotic!AD6</f>
        <v>-53.1821457816758</v>
      </c>
      <c r="E6">
        <f>ACabiotic!AE6</f>
        <v>14994.797384168241</v>
      </c>
      <c r="F6">
        <f>ACabiotic!AF6</f>
        <v>39.042894133337363</v>
      </c>
      <c r="G6">
        <f>ACabiotic!AG6</f>
        <v>266.14366349666466</v>
      </c>
      <c r="H6">
        <f>ACabiotic!AH6</f>
        <v>43.887032942150817</v>
      </c>
      <c r="I6">
        <f>ACabiotic!AI6</f>
        <v>27.147001155294888</v>
      </c>
      <c r="J6">
        <v>0</v>
      </c>
      <c r="L6" t="s">
        <v>302</v>
      </c>
      <c r="M6">
        <v>2</v>
      </c>
      <c r="N6">
        <f>AVERAGE(C10:C11)</f>
        <v>683.40063571318706</v>
      </c>
      <c r="O6">
        <f t="shared" ref="O6:T6" si="8">AVERAGE(D10:D11)</f>
        <v>18.993753988030562</v>
      </c>
      <c r="P6">
        <f t="shared" si="8"/>
        <v>135.12637441029125</v>
      </c>
      <c r="Q6">
        <f t="shared" si="8"/>
        <v>42.378926897660484</v>
      </c>
      <c r="R6">
        <f t="shared" si="8"/>
        <v>526.97646866516175</v>
      </c>
      <c r="S6">
        <f t="shared" si="8"/>
        <v>40.135869387592464</v>
      </c>
      <c r="T6">
        <f t="shared" si="8"/>
        <v>3.7682506442865229</v>
      </c>
      <c r="U6" s="27">
        <f>STDEV(C10:C11)</f>
        <v>172.22201017007058</v>
      </c>
      <c r="V6" s="27">
        <f t="shared" ref="V6:AA6" si="9">STDEV(D10:D11)</f>
        <v>3.4105786927539139</v>
      </c>
      <c r="W6" s="27">
        <f t="shared" si="9"/>
        <v>19.728191341920827</v>
      </c>
      <c r="X6" s="27">
        <f t="shared" si="9"/>
        <v>3.466334831575431</v>
      </c>
      <c r="Y6" s="27">
        <f t="shared" si="9"/>
        <v>62.140874015506434</v>
      </c>
      <c r="Z6" s="27">
        <f t="shared" si="9"/>
        <v>1.5275571493052815</v>
      </c>
      <c r="AA6" s="27">
        <f t="shared" si="9"/>
        <v>9.8029301221476864E-2</v>
      </c>
    </row>
    <row r="7" spans="1:27" x14ac:dyDescent="0.3">
      <c r="A7" t="str">
        <f>ACabiotic!B7</f>
        <v>R6</v>
      </c>
      <c r="B7" s="1">
        <f>ACabiotic!C7</f>
        <v>44020</v>
      </c>
      <c r="C7">
        <f>ACabiotic!AC7</f>
        <v>1731.3553005298816</v>
      </c>
      <c r="D7">
        <f>ACabiotic!AD7</f>
        <v>-64.078227225572164</v>
      </c>
      <c r="E7">
        <f>ACabiotic!AE7</f>
        <v>17487.709296784156</v>
      </c>
      <c r="F7">
        <f>ACabiotic!AF7</f>
        <v>40.575280750976461</v>
      </c>
      <c r="G7">
        <f>ACabiotic!AG7</f>
        <v>205.81137076189717</v>
      </c>
      <c r="H7">
        <f>ACabiotic!AH7</f>
        <v>45.707118199322082</v>
      </c>
      <c r="I7">
        <f>ACabiotic!AI7</f>
        <v>28.569118306352131</v>
      </c>
      <c r="J7">
        <v>0</v>
      </c>
      <c r="L7" t="s">
        <v>303</v>
      </c>
      <c r="M7">
        <v>2</v>
      </c>
      <c r="N7">
        <f>AVERAGE(C12:C13)</f>
        <v>1279.5183432641454</v>
      </c>
      <c r="O7">
        <f t="shared" ref="O7:T7" si="10">AVERAGE(D12:D13)</f>
        <v>-18.109997028430787</v>
      </c>
      <c r="P7">
        <f t="shared" si="10"/>
        <v>5976.6775884804329</v>
      </c>
      <c r="Q7">
        <f t="shared" si="10"/>
        <v>32.749397949403075</v>
      </c>
      <c r="R7">
        <f t="shared" si="10"/>
        <v>201.42638118234868</v>
      </c>
      <c r="S7">
        <f t="shared" si="10"/>
        <v>17.413217560718721</v>
      </c>
      <c r="T7">
        <f t="shared" si="10"/>
        <v>7.6488686292822363</v>
      </c>
      <c r="U7" s="27">
        <f>STDEV(C12:C13)</f>
        <v>276.99706722015776</v>
      </c>
      <c r="V7" s="27">
        <f t="shared" ref="V7:AA7" si="11">STDEV(D12:D13)</f>
        <v>18.318675509517764</v>
      </c>
      <c r="W7" s="27">
        <f t="shared" si="11"/>
        <v>3946.7024585764871</v>
      </c>
      <c r="X7" s="27">
        <f t="shared" si="11"/>
        <v>0.18528783237277727</v>
      </c>
      <c r="Y7" s="27">
        <f t="shared" si="11"/>
        <v>6.7778574943981518</v>
      </c>
      <c r="Z7" s="27">
        <f t="shared" si="11"/>
        <v>0.52891690589882434</v>
      </c>
      <c r="AA7" s="27">
        <f t="shared" si="11"/>
        <v>0.19698208993523145</v>
      </c>
    </row>
    <row r="8" spans="1:27" x14ac:dyDescent="0.3">
      <c r="A8" t="str">
        <f>ACabiotic!B8</f>
        <v>R1</v>
      </c>
      <c r="B8" s="1">
        <f>ACabiotic!C8</f>
        <v>44022</v>
      </c>
      <c r="C8">
        <f>ACabiotic!AC8</f>
        <v>671.96188256282221</v>
      </c>
      <c r="D8">
        <f>ACabiotic!AD8</f>
        <v>5.8762619116710288</v>
      </c>
      <c r="E8">
        <f>ACabiotic!AE8</f>
        <v>18.599457375879108</v>
      </c>
      <c r="F8">
        <f>ACabiotic!AF8</f>
        <v>41.414709878135504</v>
      </c>
      <c r="G8">
        <f>ACabiotic!AG8</f>
        <v>447.98803283207815</v>
      </c>
      <c r="H8">
        <f>ACabiotic!AH8</f>
        <v>47.022520417683111</v>
      </c>
      <c r="I8">
        <f>ACabiotic!AI8</f>
        <v>4.6047615766058039</v>
      </c>
      <c r="J8">
        <v>2</v>
      </c>
      <c r="L8" t="s">
        <v>301</v>
      </c>
      <c r="M8">
        <v>4</v>
      </c>
      <c r="N8">
        <f>AVERAGE(C14:C15)</f>
        <v>326.65400794982901</v>
      </c>
      <c r="O8">
        <f t="shared" ref="O8:T8" si="12">AVERAGE(D14:D15)</f>
        <v>1.0943983487598632</v>
      </c>
      <c r="P8">
        <f t="shared" si="12"/>
        <v>16.646682052372881</v>
      </c>
      <c r="Q8">
        <f t="shared" si="12"/>
        <v>41.741707598689132</v>
      </c>
      <c r="R8">
        <f t="shared" si="12"/>
        <v>551.48228673204835</v>
      </c>
      <c r="S8">
        <f t="shared" si="12"/>
        <v>39.686683321325397</v>
      </c>
      <c r="T8">
        <f t="shared" si="12"/>
        <v>2.5188971452226752</v>
      </c>
      <c r="U8" s="27">
        <f>STDEV(C14:C15)</f>
        <v>189.7535319701179</v>
      </c>
      <c r="V8" s="27">
        <f t="shared" ref="V8:AA8" si="13">STDEV(D14:D15)</f>
        <v>2.9766993812864477</v>
      </c>
      <c r="W8" s="27">
        <f t="shared" si="13"/>
        <v>0.2894919294427582</v>
      </c>
      <c r="X8" s="27">
        <f t="shared" si="13"/>
        <v>0.83893809988545076</v>
      </c>
      <c r="Y8" s="27">
        <f t="shared" si="13"/>
        <v>42.647785118449832</v>
      </c>
      <c r="Z8" s="27">
        <f t="shared" si="13"/>
        <v>8.7188870833804852</v>
      </c>
      <c r="AA8" s="27">
        <f t="shared" si="13"/>
        <v>1.7724221300516301</v>
      </c>
    </row>
    <row r="9" spans="1:27" x14ac:dyDescent="0.3">
      <c r="A9" t="str">
        <f>ACabiotic!B9</f>
        <v>R2</v>
      </c>
      <c r="B9" s="1">
        <f>ACabiotic!C9</f>
        <v>44022</v>
      </c>
      <c r="C9">
        <f>ACabiotic!AC9</f>
        <v>1376.8071756665215</v>
      </c>
      <c r="D9">
        <f>ACabiotic!AD9</f>
        <v>10.29549215742839</v>
      </c>
      <c r="E9">
        <f>ACabiotic!AE9</f>
        <v>18.732513710754745</v>
      </c>
      <c r="F9">
        <f>ACabiotic!AF9</f>
        <v>46.664074001418804</v>
      </c>
      <c r="G9">
        <f>ACabiotic!AG9</f>
        <v>567.08134347894543</v>
      </c>
      <c r="H9">
        <f>ACabiotic!AH9</f>
        <v>36.881685798963332</v>
      </c>
      <c r="I9">
        <f>ACabiotic!AI9</f>
        <v>10.751273912034078</v>
      </c>
      <c r="J9">
        <v>2</v>
      </c>
      <c r="L9" t="s">
        <v>302</v>
      </c>
      <c r="M9">
        <v>4</v>
      </c>
      <c r="N9">
        <f>AVERAGE(C16:C17)</f>
        <v>260.76772139723727</v>
      </c>
      <c r="O9">
        <f t="shared" ref="O9:T9" si="14">AVERAGE(D16:D17)</f>
        <v>3.7035505864139058</v>
      </c>
      <c r="P9">
        <f t="shared" si="14"/>
        <v>127.08499389496046</v>
      </c>
      <c r="Q9">
        <f t="shared" si="14"/>
        <v>41.438189094623844</v>
      </c>
      <c r="R9">
        <f t="shared" si="14"/>
        <v>570.88944559333277</v>
      </c>
      <c r="S9">
        <f t="shared" si="14"/>
        <v>36.317944861719454</v>
      </c>
      <c r="T9">
        <f t="shared" si="14"/>
        <v>4.9312209449321038</v>
      </c>
      <c r="U9" s="27">
        <f>STDEV(C16:C17)</f>
        <v>18.787361700087352</v>
      </c>
      <c r="V9" s="27">
        <f t="shared" ref="V9:AA9" si="15">STDEV(D16:D17)</f>
        <v>0.19460949150144147</v>
      </c>
      <c r="W9" s="27">
        <f t="shared" si="15"/>
        <v>17.993866959144995</v>
      </c>
      <c r="X9" s="27">
        <f t="shared" si="15"/>
        <v>2.1376931082014932</v>
      </c>
      <c r="Y9" s="27">
        <f t="shared" si="15"/>
        <v>86.695124401363941</v>
      </c>
      <c r="Z9" s="27">
        <f t="shared" si="15"/>
        <v>0.96178928498836491</v>
      </c>
      <c r="AA9" s="27">
        <f t="shared" si="15"/>
        <v>1.1140096068074321</v>
      </c>
    </row>
    <row r="10" spans="1:27" x14ac:dyDescent="0.3">
      <c r="A10" t="str">
        <f>ACabiotic!B10</f>
        <v>R3</v>
      </c>
      <c r="B10" s="1">
        <f>ACabiotic!C10</f>
        <v>44022</v>
      </c>
      <c r="C10">
        <f>ACabiotic!AC10</f>
        <v>561.62128445235169</v>
      </c>
      <c r="D10">
        <f>ACabiotic!AD10</f>
        <v>21.40539730944721</v>
      </c>
      <c r="E10">
        <f>ACabiotic!AE10</f>
        <v>121.17643653187324</v>
      </c>
      <c r="F10">
        <f>ACabiotic!AF10</f>
        <v>39.927858032390368</v>
      </c>
      <c r="G10">
        <f>ACabiotic!AG10</f>
        <v>570.91670207038533</v>
      </c>
      <c r="H10">
        <f>ACabiotic!AH10</f>
        <v>39.055723368668708</v>
      </c>
      <c r="I10">
        <f>ACabiotic!AI10</f>
        <v>3.8375678279352079</v>
      </c>
      <c r="J10">
        <v>2</v>
      </c>
      <c r="L10" t="s">
        <v>303</v>
      </c>
      <c r="M10">
        <v>4</v>
      </c>
      <c r="N10">
        <f>AVERAGE(C18:C19)</f>
        <v>293.28011769226845</v>
      </c>
      <c r="O10">
        <f t="shared" ref="O10:T10" si="16">AVERAGE(D18:D19)</f>
        <v>-5.2799397022843362</v>
      </c>
      <c r="P10">
        <f t="shared" si="16"/>
        <v>1492.3824927648513</v>
      </c>
      <c r="Q10">
        <f t="shared" si="16"/>
        <v>27.372780781797946</v>
      </c>
      <c r="R10">
        <f t="shared" si="16"/>
        <v>149.34836388251779</v>
      </c>
      <c r="S10">
        <f t="shared" si="16"/>
        <v>9.1587725011371006</v>
      </c>
      <c r="T10">
        <f t="shared" si="16"/>
        <v>5.7250151757917962</v>
      </c>
      <c r="U10" s="27">
        <f>STDEV(C18:C19)</f>
        <v>46.438567058178414</v>
      </c>
      <c r="V10" s="27">
        <f t="shared" ref="V10:AA10" si="17">STDEV(D18:D19)</f>
        <v>0.75439064376607989</v>
      </c>
      <c r="W10" s="27">
        <f t="shared" si="17"/>
        <v>326.23509622914452</v>
      </c>
      <c r="X10" s="27">
        <f t="shared" si="17"/>
        <v>1.7356672962480399</v>
      </c>
      <c r="Y10" s="27">
        <f t="shared" si="17"/>
        <v>34.168316044108323</v>
      </c>
      <c r="Z10" s="27">
        <f t="shared" si="17"/>
        <v>1.0636648017997317</v>
      </c>
      <c r="AA10" s="27">
        <f t="shared" si="17"/>
        <v>1.0487542421076119</v>
      </c>
    </row>
    <row r="11" spans="1:27" x14ac:dyDescent="0.3">
      <c r="A11" t="str">
        <f>ACabiotic!B11</f>
        <v>R4</v>
      </c>
      <c r="B11" s="1">
        <f>ACabiotic!C11</f>
        <v>44022</v>
      </c>
      <c r="C11">
        <f>ACabiotic!AC11</f>
        <v>805.17998697402243</v>
      </c>
      <c r="D11">
        <f>ACabiotic!AD11</f>
        <v>16.582110666613914</v>
      </c>
      <c r="E11">
        <f>ACabiotic!AE11</f>
        <v>149.07631228870923</v>
      </c>
      <c r="F11">
        <f>ACabiotic!AF11</f>
        <v>44.829995762930601</v>
      </c>
      <c r="G11">
        <f>ACabiotic!AG11</f>
        <v>483.03623525993828</v>
      </c>
      <c r="H11">
        <f>ACabiotic!AH11</f>
        <v>41.21601540651622</v>
      </c>
      <c r="I11">
        <f>ACabiotic!AI11</f>
        <v>3.6989334606378379</v>
      </c>
      <c r="J11">
        <v>2</v>
      </c>
      <c r="L11" t="s">
        <v>301</v>
      </c>
      <c r="M11">
        <v>7</v>
      </c>
      <c r="N11">
        <f>AVERAGE(C20:C21)</f>
        <v>305.60125170517222</v>
      </c>
      <c r="O11">
        <f t="shared" ref="O11:T11" si="18">AVERAGE(D20:D21)</f>
        <v>2.3866248642551771</v>
      </c>
      <c r="P11">
        <f t="shared" si="18"/>
        <v>15.417081092719139</v>
      </c>
      <c r="Q11">
        <f t="shared" si="18"/>
        <v>41.614230999490715</v>
      </c>
      <c r="R11">
        <f t="shared" si="18"/>
        <v>539.6431245957441</v>
      </c>
      <c r="S11">
        <f t="shared" si="18"/>
        <v>34.210837602425016</v>
      </c>
      <c r="T11">
        <f t="shared" si="18"/>
        <v>2.3503149911429837</v>
      </c>
      <c r="U11" s="27">
        <f>STDEV(C20:C21)</f>
        <v>230.9929396502495</v>
      </c>
      <c r="V11" s="27">
        <f t="shared" ref="V11:AA11" si="19">STDEV(D20:D21)</f>
        <v>1.0885420425929668</v>
      </c>
      <c r="W11" s="27">
        <f t="shared" si="19"/>
        <v>1.9182027999221303</v>
      </c>
      <c r="X11" s="27">
        <f t="shared" si="19"/>
        <v>2.8004754235287022E-2</v>
      </c>
      <c r="Y11" s="27">
        <f t="shared" si="19"/>
        <v>72.201216638792289</v>
      </c>
      <c r="Z11" s="27">
        <f t="shared" si="19"/>
        <v>13.658781677274021</v>
      </c>
      <c r="AA11" s="27">
        <f t="shared" si="19"/>
        <v>1.9718563767191906</v>
      </c>
    </row>
    <row r="12" spans="1:27" x14ac:dyDescent="0.3">
      <c r="A12" t="str">
        <f>ACabiotic!B12</f>
        <v>R5</v>
      </c>
      <c r="B12" s="1">
        <f>ACabiotic!C12</f>
        <v>44022</v>
      </c>
      <c r="C12">
        <f>ACabiotic!AC12</f>
        <v>1083.6518386639859</v>
      </c>
      <c r="D12">
        <f>ACabiotic!AD12</f>
        <v>-31.063256703566733</v>
      </c>
      <c r="E12">
        <f>ACabiotic!AE12</f>
        <v>8767.4176602654861</v>
      </c>
      <c r="F12">
        <f>ACabiotic!AF12</f>
        <v>32.880416232145222</v>
      </c>
      <c r="G12">
        <f>ACabiotic!AG12</f>
        <v>206.21905017855366</v>
      </c>
      <c r="H12">
        <f>ACabiotic!AH12</f>
        <v>17.039216829873457</v>
      </c>
      <c r="I12">
        <f>ACabiotic!AI12</f>
        <v>7.5095812577167358</v>
      </c>
      <c r="J12">
        <v>2</v>
      </c>
      <c r="L12" t="s">
        <v>302</v>
      </c>
      <c r="M12">
        <v>7</v>
      </c>
      <c r="N12">
        <f>AVERAGE(C22:C23)</f>
        <v>104.52294690350661</v>
      </c>
      <c r="O12">
        <f t="shared" ref="O12:T12" si="20">AVERAGE(D22:D23)</f>
        <v>2.0204705903253593</v>
      </c>
      <c r="P12">
        <f t="shared" si="20"/>
        <v>118.95687218885929</v>
      </c>
      <c r="Q12">
        <f t="shared" si="20"/>
        <v>42.777340421709525</v>
      </c>
      <c r="R12">
        <f t="shared" si="20"/>
        <v>598.06745343603302</v>
      </c>
      <c r="S12">
        <f t="shared" si="20"/>
        <v>33.045282904910579</v>
      </c>
      <c r="T12">
        <f t="shared" si="20"/>
        <v>5.4049766499356853</v>
      </c>
      <c r="U12" s="27">
        <f>STDEV(C22:C23)</f>
        <v>21.934796960057611</v>
      </c>
      <c r="V12" s="27">
        <f t="shared" ref="V12:AA12" si="21">STDEV(D22:D23)</f>
        <v>0.29388154243760284</v>
      </c>
      <c r="W12" s="27">
        <f t="shared" si="21"/>
        <v>13.256716158880685</v>
      </c>
      <c r="X12" s="27">
        <f t="shared" si="21"/>
        <v>1.3093354177476768</v>
      </c>
      <c r="Y12" s="27">
        <f t="shared" si="21"/>
        <v>105.82703069356876</v>
      </c>
      <c r="Z12" s="27">
        <f t="shared" si="21"/>
        <v>1.0595953041592816</v>
      </c>
      <c r="AA12" s="27">
        <f t="shared" si="21"/>
        <v>1.9039111640145854</v>
      </c>
    </row>
    <row r="13" spans="1:27" x14ac:dyDescent="0.3">
      <c r="A13" t="str">
        <f>ACabiotic!B13</f>
        <v>R6</v>
      </c>
      <c r="B13" s="1">
        <f>ACabiotic!C13</f>
        <v>44022</v>
      </c>
      <c r="C13">
        <f>ACabiotic!AC13</f>
        <v>1475.3848478643049</v>
      </c>
      <c r="D13">
        <f>ACabiotic!AD13</f>
        <v>-5.1567373532948375</v>
      </c>
      <c r="E13">
        <f>ACabiotic!AE13</f>
        <v>3185.9375166953796</v>
      </c>
      <c r="F13">
        <f>ACabiotic!AF13</f>
        <v>32.618379666660928</v>
      </c>
      <c r="G13">
        <f>ACabiotic!AG13</f>
        <v>196.63371218614367</v>
      </c>
      <c r="H13">
        <f>ACabiotic!AH13</f>
        <v>17.787218291563988</v>
      </c>
      <c r="I13">
        <f>ACabiotic!AI13</f>
        <v>7.7881560008477368</v>
      </c>
      <c r="J13">
        <v>2</v>
      </c>
      <c r="L13" t="s">
        <v>303</v>
      </c>
      <c r="M13">
        <v>7</v>
      </c>
      <c r="N13">
        <f>AVERAGE(C24:C25)</f>
        <v>65.098488347874309</v>
      </c>
      <c r="O13">
        <f t="shared" ref="O13:T13" si="22">AVERAGE(D24:D25)</f>
        <v>-2.5028206048680826</v>
      </c>
      <c r="P13">
        <f t="shared" si="22"/>
        <v>998.19564672673823</v>
      </c>
      <c r="Q13">
        <f t="shared" si="22"/>
        <v>26.062088734486956</v>
      </c>
      <c r="R13">
        <f t="shared" si="22"/>
        <v>117.2231136291494</v>
      </c>
      <c r="S13">
        <f t="shared" si="22"/>
        <v>4.9202565198820265</v>
      </c>
      <c r="T13">
        <f t="shared" si="22"/>
        <v>1.7510235698645547</v>
      </c>
      <c r="U13" s="27">
        <f>STDEV(C24:C25)</f>
        <v>7.4148945061814393</v>
      </c>
      <c r="V13" s="27">
        <f t="shared" ref="V13:AA13" si="23">STDEV(D24:D25)</f>
        <v>0.20571054659706378</v>
      </c>
      <c r="W13" s="27">
        <f t="shared" si="23"/>
        <v>207.7877684684367</v>
      </c>
      <c r="X13" s="27">
        <f>STDEV(F24:F25)</f>
        <v>2.1525917346266534</v>
      </c>
      <c r="Y13" s="27">
        <f t="shared" si="23"/>
        <v>34.835514182373238</v>
      </c>
      <c r="Z13" s="27">
        <f t="shared" si="23"/>
        <v>3.8362646577636426</v>
      </c>
      <c r="AA13" s="27">
        <f t="shared" si="23"/>
        <v>4.5595556400185241E-2</v>
      </c>
    </row>
    <row r="14" spans="1:27" x14ac:dyDescent="0.3">
      <c r="A14" t="str">
        <f>ACabiotic!B14</f>
        <v>R1</v>
      </c>
      <c r="B14" s="1">
        <f>ACabiotic!C14</f>
        <v>44024</v>
      </c>
      <c r="C14">
        <f>ACabiotic!AC14</f>
        <v>460.83001715999774</v>
      </c>
      <c r="D14">
        <f>ACabiotic!AD14</f>
        <v>3.199242666821311</v>
      </c>
      <c r="E14">
        <f>ACabiotic!AE14</f>
        <v>16.851383758780635</v>
      </c>
      <c r="F14">
        <f>ACabiotic!AF14</f>
        <v>42.334926418113895</v>
      </c>
      <c r="G14">
        <f>ACabiotic!AG14</f>
        <v>521.32574867220569</v>
      </c>
      <c r="H14">
        <f>ACabiotic!AH14</f>
        <v>45.851867502383541</v>
      </c>
      <c r="I14">
        <f>ACabiotic!AI14</f>
        <v>3.7721888525072873</v>
      </c>
      <c r="J14">
        <v>4</v>
      </c>
    </row>
    <row r="15" spans="1:27" x14ac:dyDescent="0.3">
      <c r="A15" t="str">
        <f>ACabiotic!B15</f>
        <v>R2</v>
      </c>
      <c r="B15" s="1">
        <f>ACabiotic!C15</f>
        <v>44024</v>
      </c>
      <c r="C15">
        <f>ACabiotic!AC15</f>
        <v>192.47799873966028</v>
      </c>
      <c r="D15">
        <f>ACabiotic!AD15</f>
        <v>-1.0104459693015844</v>
      </c>
      <c r="E15">
        <f>ACabiotic!AE15</f>
        <v>16.441980345965131</v>
      </c>
      <c r="F15">
        <f>ACabiotic!AF15</f>
        <v>41.148488779264376</v>
      </c>
      <c r="G15">
        <f>ACabiotic!AG15</f>
        <v>581.6388247918909</v>
      </c>
      <c r="H15">
        <f>ACabiotic!AH15</f>
        <v>33.521499140267252</v>
      </c>
      <c r="I15">
        <f>ACabiotic!AI15</f>
        <v>1.2656054379380628</v>
      </c>
      <c r="J15">
        <v>4</v>
      </c>
    </row>
    <row r="16" spans="1:27" x14ac:dyDescent="0.3">
      <c r="A16" t="str">
        <f>ACabiotic!B16</f>
        <v>R3</v>
      </c>
      <c r="B16" s="1">
        <f>ACabiotic!C16</f>
        <v>44024</v>
      </c>
      <c r="C16">
        <f>ACabiotic!AC16</f>
        <v>274.05239225597347</v>
      </c>
      <c r="D16">
        <f>ACabiotic!AD16</f>
        <v>3.8411602775378406</v>
      </c>
      <c r="E16">
        <f>ACabiotic!AE16</f>
        <v>114.36140854838048</v>
      </c>
      <c r="F16">
        <f>ACabiotic!AF16</f>
        <v>39.926611801718821</v>
      </c>
      <c r="G16">
        <f>ACabiotic!AG16</f>
        <v>632.19215595334879</v>
      </c>
      <c r="H16">
        <f>ACabiotic!AH16</f>
        <v>35.637857136231617</v>
      </c>
      <c r="I16">
        <f>ACabiotic!AI16</f>
        <v>4.1434971976516088</v>
      </c>
      <c r="J16">
        <v>4</v>
      </c>
    </row>
    <row r="17" spans="1:10" x14ac:dyDescent="0.3">
      <c r="A17" t="str">
        <f>ACabiotic!B17</f>
        <v>R4</v>
      </c>
      <c r="B17" s="1">
        <f>ACabiotic!C17</f>
        <v>44024</v>
      </c>
      <c r="C17">
        <f>ACabiotic!AC17</f>
        <v>247.48305053850109</v>
      </c>
      <c r="D17">
        <f>ACabiotic!AD17</f>
        <v>3.5659408952899705</v>
      </c>
      <c r="E17">
        <f>ACabiotic!AE17</f>
        <v>139.80857924154046</v>
      </c>
      <c r="F17">
        <f>ACabiotic!AF17</f>
        <v>42.949766387528868</v>
      </c>
      <c r="G17">
        <f>ACabiotic!AG17</f>
        <v>509.58673523331674</v>
      </c>
      <c r="H17">
        <f>ACabiotic!AH17</f>
        <v>36.998032587207284</v>
      </c>
      <c r="I17">
        <f>ACabiotic!AI17</f>
        <v>5.7189446922125988</v>
      </c>
      <c r="J17">
        <v>4</v>
      </c>
    </row>
    <row r="18" spans="1:10" x14ac:dyDescent="0.3">
      <c r="A18" t="str">
        <f>ACabiotic!B18</f>
        <v>R5</v>
      </c>
      <c r="B18" s="1">
        <f>ACabiotic!C18</f>
        <v>44024</v>
      </c>
      <c r="C18">
        <f>ACabiotic!AC18</f>
        <v>326.11714336769262</v>
      </c>
      <c r="D18">
        <f>ACabiotic!AD18</f>
        <v>-5.8133744421550135</v>
      </c>
      <c r="E18">
        <f>ACabiotic!AE18</f>
        <v>1723.0655415695251</v>
      </c>
      <c r="F18">
        <f>ACabiotic!AF18</f>
        <v>28.600082896858655</v>
      </c>
      <c r="G18">
        <f>ACabiotic!AG18</f>
        <v>173.50901185903189</v>
      </c>
      <c r="H18">
        <f>ACabiotic!AH18</f>
        <v>8.4066479068750652</v>
      </c>
      <c r="I18">
        <f>ACabiotic!AI18</f>
        <v>4.9834339393993465</v>
      </c>
      <c r="J18">
        <v>4</v>
      </c>
    </row>
    <row r="19" spans="1:10" x14ac:dyDescent="0.3">
      <c r="A19" t="str">
        <f>ACabiotic!B19</f>
        <v>R6</v>
      </c>
      <c r="B19" s="1">
        <f>ACabiotic!C19</f>
        <v>44024</v>
      </c>
      <c r="C19">
        <f>ACabiotic!AC19</f>
        <v>260.44309201684428</v>
      </c>
      <c r="D19">
        <f>ACabiotic!AD19</f>
        <v>-4.7465049624136588</v>
      </c>
      <c r="E19">
        <f>ACabiotic!AE19</f>
        <v>1261.6994439601776</v>
      </c>
      <c r="F19">
        <f>ACabiotic!AF19</f>
        <v>26.145478666737237</v>
      </c>
      <c r="G19">
        <f>ACabiotic!AG19</f>
        <v>125.18771590600369</v>
      </c>
      <c r="H19">
        <f>ACabiotic!AH19</f>
        <v>9.910897095399136</v>
      </c>
      <c r="I19">
        <f>ACabiotic!AI19</f>
        <v>6.4665964121842459</v>
      </c>
      <c r="J19">
        <v>4</v>
      </c>
    </row>
    <row r="20" spans="1:10" x14ac:dyDescent="0.3">
      <c r="A20" t="str">
        <f>ACabiotic!B20</f>
        <v>R1</v>
      </c>
      <c r="B20" s="1">
        <f>ACabiotic!C20</f>
        <v>44027</v>
      </c>
      <c r="C20">
        <f>ACabiotic!AC20</f>
        <v>468.9379257380786</v>
      </c>
      <c r="D20">
        <f>ACabiotic!AD20</f>
        <v>3.1563403241793195</v>
      </c>
      <c r="E20">
        <f>ACabiotic!AE20</f>
        <v>14.060706885203178</v>
      </c>
      <c r="F20">
        <f>ACabiotic!AF20</f>
        <v>41.634033351115953</v>
      </c>
      <c r="G20">
        <f>ACabiotic!AG20</f>
        <v>488.58915470053506</v>
      </c>
      <c r="H20">
        <f>ACabiotic!AH20</f>
        <v>43.869054749172044</v>
      </c>
      <c r="I20">
        <f>ACabiotic!AI20</f>
        <v>3.7446280066470585</v>
      </c>
      <c r="J20">
        <v>7</v>
      </c>
    </row>
    <row r="21" spans="1:10" x14ac:dyDescent="0.3">
      <c r="A21" t="str">
        <f>ACabiotic!B21</f>
        <v>R2</v>
      </c>
      <c r="B21" s="1">
        <f>ACabiotic!C21</f>
        <v>44027</v>
      </c>
      <c r="C21">
        <f>ACabiotic!AC21</f>
        <v>142.2645776722658</v>
      </c>
      <c r="D21">
        <f>ACabiotic!AD21</f>
        <v>1.6169094043310344</v>
      </c>
      <c r="E21">
        <f>ACabiotic!AE21</f>
        <v>16.773455300235099</v>
      </c>
      <c r="F21">
        <f>ACabiotic!AF21</f>
        <v>41.594428647865485</v>
      </c>
      <c r="G21">
        <f>ACabiotic!AG21</f>
        <v>590.69709449095308</v>
      </c>
      <c r="H21">
        <f>ACabiotic!AH21</f>
        <v>24.552620455677985</v>
      </c>
      <c r="I21">
        <f>ACabiotic!AI21</f>
        <v>0.95600197563890899</v>
      </c>
      <c r="J21">
        <v>7</v>
      </c>
    </row>
    <row r="22" spans="1:10" x14ac:dyDescent="0.3">
      <c r="A22" t="str">
        <f>ACabiotic!B22</f>
        <v>R3</v>
      </c>
      <c r="B22" s="1">
        <f>ACabiotic!C22</f>
        <v>44027</v>
      </c>
      <c r="C22">
        <f>ACabiotic!AC22</f>
        <v>120.03319057791349</v>
      </c>
      <c r="D22">
        <f>ACabiotic!AD22</f>
        <v>1.8126649588021653</v>
      </c>
      <c r="E22">
        <f>ACabiotic!AE22</f>
        <v>109.58295829664948</v>
      </c>
      <c r="F22">
        <f>ACabiotic!AF22</f>
        <v>43.703180374446632</v>
      </c>
      <c r="G22">
        <f>ACabiotic!AG22</f>
        <v>672.89846447229195</v>
      </c>
      <c r="H22">
        <f>ACabiotic!AH22</f>
        <v>32.296035880026125</v>
      </c>
      <c r="I22">
        <f>ACabiotic!AI22</f>
        <v>4.0587081550842017</v>
      </c>
      <c r="J22">
        <v>7</v>
      </c>
    </row>
    <row r="23" spans="1:10" x14ac:dyDescent="0.3">
      <c r="A23" t="str">
        <f>ACabiotic!B23</f>
        <v>R4</v>
      </c>
      <c r="B23" s="1">
        <f>ACabiotic!C23</f>
        <v>44027</v>
      </c>
      <c r="C23">
        <f>ACabiotic!AC23</f>
        <v>89.012703229099714</v>
      </c>
      <c r="D23">
        <f>ACabiotic!AD23</f>
        <v>2.228276221848553</v>
      </c>
      <c r="E23">
        <f>ACabiotic!AE23</f>
        <v>128.33078608106911</v>
      </c>
      <c r="F23">
        <f>ACabiotic!AF23</f>
        <v>41.851500468972425</v>
      </c>
      <c r="G23">
        <f>ACabiotic!AG23</f>
        <v>523.23644239977421</v>
      </c>
      <c r="H23">
        <f>ACabiotic!AH23</f>
        <v>33.794529929795026</v>
      </c>
      <c r="I23">
        <f>ACabiotic!AI23</f>
        <v>6.7512451447871697</v>
      </c>
      <c r="J23">
        <v>7</v>
      </c>
    </row>
    <row r="24" spans="1:10" x14ac:dyDescent="0.3">
      <c r="A24" t="str">
        <f>ACabiotic!B24</f>
        <v>R5</v>
      </c>
      <c r="B24" s="1">
        <f>ACabiotic!C24</f>
        <v>44027</v>
      </c>
      <c r="C24">
        <f>ACabiotic!AC24</f>
        <v>70.341610534978088</v>
      </c>
      <c r="D24">
        <f>ACabiotic!AD24</f>
        <v>-2.6482799273284576</v>
      </c>
      <c r="E24">
        <f>ACabiotic!AE24</f>
        <v>1145.1237868583898</v>
      </c>
      <c r="F24">
        <f>ACabiotic!AF24</f>
        <v>24.539976521806338</v>
      </c>
      <c r="G24">
        <f>ACabiotic!AG24</f>
        <v>141.85554193362566</v>
      </c>
      <c r="H24">
        <f>ACabiotic!AH24</f>
        <v>2.2076077659510647</v>
      </c>
      <c r="I24">
        <f>ACabiotic!AI24</f>
        <v>1.7187826427420099</v>
      </c>
      <c r="J24">
        <v>7</v>
      </c>
    </row>
    <row r="25" spans="1:10" x14ac:dyDescent="0.3">
      <c r="A25" t="str">
        <f>ACabiotic!B25</f>
        <v>R6</v>
      </c>
      <c r="B25" s="1">
        <f>ACabiotic!C25</f>
        <v>44027</v>
      </c>
      <c r="C25">
        <f>ACabiotic!AC25</f>
        <v>59.855366160770544</v>
      </c>
      <c r="D25">
        <f>ACabiotic!AD25</f>
        <v>-2.3573612824077075</v>
      </c>
      <c r="E25">
        <f>ACabiotic!AE25</f>
        <v>851.26750659508673</v>
      </c>
      <c r="F25">
        <f>ACabiotic!AF25</f>
        <v>27.584200947167577</v>
      </c>
      <c r="G25">
        <f>ACabiotic!AG25</f>
        <v>92.590685324673146</v>
      </c>
      <c r="H25">
        <f>ACabiotic!AH25</f>
        <v>7.6329052738129883</v>
      </c>
      <c r="I25">
        <f>ACabiotic!AI25</f>
        <v>1.7832644969870992</v>
      </c>
      <c r="J25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7F87B-6326-4C5D-A7F6-8C43483E0C68}">
  <dimension ref="A1:P13"/>
  <sheetViews>
    <sheetView zoomScale="90" zoomScaleNormal="90" workbookViewId="0">
      <selection activeCell="E13" sqref="E13"/>
    </sheetView>
  </sheetViews>
  <sheetFormatPr defaultRowHeight="14.4" x14ac:dyDescent="0.3"/>
  <sheetData>
    <row r="1" spans="1:16" x14ac:dyDescent="0.3">
      <c r="A1" t="str">
        <f>'Abio avrg'!L1</f>
        <v>Reactor</v>
      </c>
      <c r="B1" t="str">
        <f>'Abio avrg'!M1</f>
        <v>Day</v>
      </c>
      <c r="C1" t="str">
        <f>'Abio avrg'!N1</f>
        <v>Fe (μg/L)</v>
      </c>
      <c r="D1" t="str">
        <f>'Abio avrg'!O1</f>
        <v>Cu (μg/L)</v>
      </c>
      <c r="E1" t="str">
        <f>'Abio avrg'!P1</f>
        <v>Ni (μg/L)</v>
      </c>
      <c r="F1" t="str">
        <f>'Abio avrg'!Q1</f>
        <v>Mn (μg/L)</v>
      </c>
      <c r="G1" t="str">
        <f>'Abio avrg'!R1</f>
        <v>Zn (μg/L)</v>
      </c>
      <c r="H1" t="str">
        <f>'Abio avrg'!S1</f>
        <v>Co (μg/L)</v>
      </c>
      <c r="I1" t="str">
        <f>'Abio avrg'!T1</f>
        <v>Mo (μg/L)</v>
      </c>
      <c r="J1" t="str">
        <f>'Abio avrg'!U1</f>
        <v>std Fe</v>
      </c>
      <c r="K1" t="str">
        <f>'Abio avrg'!V1</f>
        <v>std Cu</v>
      </c>
      <c r="L1" t="str">
        <f>'Abio avrg'!W1</f>
        <v>std Ni</v>
      </c>
      <c r="M1" t="str">
        <f>'Abio avrg'!X1</f>
        <v>std Mn</v>
      </c>
      <c r="N1" t="str">
        <f>'Abio avrg'!Y1</f>
        <v>std Zn</v>
      </c>
      <c r="O1" t="str">
        <f>'Abio avrg'!Z1</f>
        <v>std Co</v>
      </c>
      <c r="P1" t="str">
        <f>'Abio avrg'!AA1</f>
        <v>std Mo</v>
      </c>
    </row>
    <row r="2" spans="1:16" x14ac:dyDescent="0.3">
      <c r="A2" t="str">
        <f>'Abio avrg'!L2</f>
        <v xml:space="preserve">Control </v>
      </c>
      <c r="B2">
        <f>'Abio avrg'!M2</f>
        <v>0</v>
      </c>
      <c r="C2">
        <f>'Abio avrg'!N2</f>
        <v>1768.6906647411176</v>
      </c>
      <c r="D2">
        <f>'Abio avrg'!O2</f>
        <v>39.648743152216184</v>
      </c>
      <c r="E2">
        <f>'Abio avrg'!P2</f>
        <v>14.571683642687002</v>
      </c>
      <c r="F2">
        <f>'Abio avrg'!Q2</f>
        <v>44.951112229465011</v>
      </c>
      <c r="G2">
        <f>'Abio avrg'!R2</f>
        <v>210.93977755717293</v>
      </c>
      <c r="H2">
        <f>'Abio avrg'!S2</f>
        <v>44.173359973648616</v>
      </c>
      <c r="I2">
        <f>'Abio avrg'!T2</f>
        <v>34.482728946639867</v>
      </c>
      <c r="J2">
        <f>'Abio avrg'!U2</f>
        <v>68.93621448698083</v>
      </c>
      <c r="K2">
        <f>'Abio avrg'!V2</f>
        <v>8.9753835844240051</v>
      </c>
      <c r="L2">
        <f>'Abio avrg'!W2</f>
        <v>2.9860633556966332</v>
      </c>
      <c r="M2">
        <f>'Abio avrg'!X2</f>
        <v>1.8688984695036013</v>
      </c>
      <c r="N2">
        <f>'Abio avrg'!Y2</f>
        <v>26.792801391479504</v>
      </c>
      <c r="O2">
        <f>'Abio avrg'!Z2</f>
        <v>1.9116809646728523</v>
      </c>
      <c r="P2">
        <f>'Abio avrg'!AA2</f>
        <v>1.5276814904044413</v>
      </c>
    </row>
    <row r="3" spans="1:16" x14ac:dyDescent="0.3">
      <c r="A3" t="str">
        <f>'Abio avrg'!L5</f>
        <v xml:space="preserve">Control </v>
      </c>
      <c r="B3">
        <f>'Abio avrg'!M5</f>
        <v>2</v>
      </c>
      <c r="C3">
        <f>'Abio avrg'!N5</f>
        <v>1024.3845291146717</v>
      </c>
      <c r="D3">
        <f>'Abio avrg'!O5</f>
        <v>8.0858770345497089</v>
      </c>
      <c r="E3">
        <f>'Abio avrg'!P5</f>
        <v>18.665985543316928</v>
      </c>
      <c r="F3">
        <f>'Abio avrg'!Q5</f>
        <v>44.039391939777154</v>
      </c>
      <c r="G3">
        <f>'Abio avrg'!R5</f>
        <v>507.53468815551179</v>
      </c>
      <c r="H3">
        <f>'Abio avrg'!S5</f>
        <v>41.952103108323222</v>
      </c>
      <c r="I3">
        <f>'Abio avrg'!T5</f>
        <v>7.6780177443199413</v>
      </c>
      <c r="J3">
        <f>'Abio avrg'!U5</f>
        <v>498.400886441046</v>
      </c>
      <c r="K3">
        <f>'Abio avrg'!V5</f>
        <v>3.1248676743997219</v>
      </c>
      <c r="L3">
        <f>'Abio avrg'!W5</f>
        <v>9.4085036670390629E-2</v>
      </c>
      <c r="M3">
        <f>'Abio avrg'!X5</f>
        <v>3.7118609684909973</v>
      </c>
      <c r="N3">
        <f>'Abio avrg'!Y5</f>
        <v>84.211687552355826</v>
      </c>
      <c r="O3">
        <f>'Abio avrg'!Z5</f>
        <v>7.1706529257880591</v>
      </c>
      <c r="P3">
        <f>'Abio avrg'!AA5</f>
        <v>4.3462405530280934</v>
      </c>
    </row>
    <row r="4" spans="1:16" x14ac:dyDescent="0.3">
      <c r="A4" t="str">
        <f>'Abio avrg'!L8</f>
        <v xml:space="preserve">Control </v>
      </c>
      <c r="B4">
        <f>'Abio avrg'!M8</f>
        <v>4</v>
      </c>
      <c r="C4">
        <f>'Abio avrg'!N8</f>
        <v>326.65400794982901</v>
      </c>
      <c r="D4">
        <f>'Abio avrg'!O8</f>
        <v>1.0943983487598632</v>
      </c>
      <c r="E4">
        <f>'Abio avrg'!P8</f>
        <v>16.646682052372881</v>
      </c>
      <c r="F4">
        <f>'Abio avrg'!Q8</f>
        <v>41.741707598689132</v>
      </c>
      <c r="G4">
        <f>'Abio avrg'!R8</f>
        <v>551.48228673204835</v>
      </c>
      <c r="H4">
        <f>'Abio avrg'!S8</f>
        <v>39.686683321325397</v>
      </c>
      <c r="I4">
        <f>'Abio avrg'!T8</f>
        <v>2.5188971452226752</v>
      </c>
      <c r="J4">
        <f>'Abio avrg'!U8</f>
        <v>189.7535319701179</v>
      </c>
      <c r="K4">
        <f>'Abio avrg'!V8</f>
        <v>2.9766993812864477</v>
      </c>
      <c r="L4">
        <f>'Abio avrg'!W8</f>
        <v>0.2894919294427582</v>
      </c>
      <c r="M4">
        <f>'Abio avrg'!X8</f>
        <v>0.83893809988545076</v>
      </c>
      <c r="N4">
        <f>'Abio avrg'!Y8</f>
        <v>42.647785118449832</v>
      </c>
      <c r="O4">
        <f>'Abio avrg'!Z8</f>
        <v>8.7188870833804852</v>
      </c>
      <c r="P4">
        <f>'Abio avrg'!AA8</f>
        <v>1.7724221300516301</v>
      </c>
    </row>
    <row r="5" spans="1:16" x14ac:dyDescent="0.3">
      <c r="A5" t="str">
        <f>'Abio avrg'!L11</f>
        <v xml:space="preserve">Control </v>
      </c>
      <c r="B5">
        <f>'Abio avrg'!M11</f>
        <v>7</v>
      </c>
      <c r="C5">
        <f>'Abio avrg'!N11</f>
        <v>305.60125170517222</v>
      </c>
      <c r="D5">
        <f>'Abio avrg'!O11</f>
        <v>2.3866248642551771</v>
      </c>
      <c r="E5">
        <f>'Abio avrg'!P11</f>
        <v>15.417081092719139</v>
      </c>
      <c r="F5">
        <f>'Abio avrg'!Q11</f>
        <v>41.614230999490715</v>
      </c>
      <c r="G5">
        <f>'Abio avrg'!R11</f>
        <v>539.6431245957441</v>
      </c>
      <c r="H5">
        <f>'Abio avrg'!S11</f>
        <v>34.210837602425016</v>
      </c>
      <c r="I5">
        <f>'Abio avrg'!T11</f>
        <v>2.3503149911429837</v>
      </c>
      <c r="J5">
        <f>'Abio avrg'!U11</f>
        <v>230.9929396502495</v>
      </c>
      <c r="K5">
        <f>'Abio avrg'!V11</f>
        <v>1.0885420425929668</v>
      </c>
      <c r="L5">
        <f>'Abio avrg'!W11</f>
        <v>1.9182027999221303</v>
      </c>
      <c r="M5">
        <f>'Abio avrg'!X11</f>
        <v>2.8004754235287022E-2</v>
      </c>
      <c r="N5">
        <f>'Abio avrg'!Y11</f>
        <v>72.201216638792289</v>
      </c>
      <c r="O5">
        <f>'Abio avrg'!Z11</f>
        <v>13.658781677274021</v>
      </c>
      <c r="P5">
        <f>'Abio avrg'!AA11</f>
        <v>1.9718563767191906</v>
      </c>
    </row>
    <row r="6" spans="1:16" s="30" customFormat="1" x14ac:dyDescent="0.3">
      <c r="A6" s="30" t="str">
        <f>'Abio avrg'!L4</f>
        <v>Ni high</v>
      </c>
      <c r="B6" s="30">
        <f>'Abio avrg'!M4</f>
        <v>0</v>
      </c>
      <c r="C6" s="30">
        <f>'Abio avrg'!N4</f>
        <v>1702.1319211618597</v>
      </c>
      <c r="D6" s="30">
        <f>'Abio avrg'!O4</f>
        <v>-58.630186503623982</v>
      </c>
      <c r="E6" s="30">
        <f>'Abio avrg'!P4</f>
        <v>16241.2533404762</v>
      </c>
      <c r="F6" s="30">
        <f>'Abio avrg'!Q4</f>
        <v>39.809087442156908</v>
      </c>
      <c r="G6" s="30">
        <f>'Abio avrg'!R4</f>
        <v>235.9775171292809</v>
      </c>
      <c r="H6" s="30">
        <f>'Abio avrg'!S4</f>
        <v>44.797075570736453</v>
      </c>
      <c r="I6" s="30">
        <f>'Abio avrg'!T4</f>
        <v>27.858059730823509</v>
      </c>
      <c r="J6" s="30">
        <f>'Abio avrg'!U4</f>
        <v>41.328099440630389</v>
      </c>
      <c r="K6" s="30">
        <f>'Abio avrg'!V4</f>
        <v>7.7046930773400266</v>
      </c>
      <c r="L6" s="30">
        <f>'Abio avrg'!W4</f>
        <v>1762.7549183114393</v>
      </c>
      <c r="M6" s="30">
        <f>'Abio avrg'!X4</f>
        <v>1.0835609687321233</v>
      </c>
      <c r="N6" s="30">
        <f>'Abio avrg'!Y4</f>
        <v>42.661373317286028</v>
      </c>
      <c r="O6" s="30">
        <f>'Abio avrg'!Z4</f>
        <v>1.2869946276834623</v>
      </c>
      <c r="P6" s="30">
        <f>'Abio avrg'!AA4</f>
        <v>1.0055886811542705</v>
      </c>
    </row>
    <row r="7" spans="1:16" s="30" customFormat="1" x14ac:dyDescent="0.3">
      <c r="A7" s="30" t="str">
        <f>'Abio avrg'!L7</f>
        <v>Ni high</v>
      </c>
      <c r="B7" s="30">
        <f>'Abio avrg'!M7</f>
        <v>2</v>
      </c>
      <c r="C7" s="30">
        <f>'Abio avrg'!N7</f>
        <v>1279.5183432641454</v>
      </c>
      <c r="D7" s="30">
        <f>'Abio avrg'!O7</f>
        <v>-18.109997028430787</v>
      </c>
      <c r="E7" s="30">
        <f>'Abio avrg'!P7</f>
        <v>5976.6775884804329</v>
      </c>
      <c r="F7" s="30">
        <f>'Abio avrg'!Q7</f>
        <v>32.749397949403075</v>
      </c>
      <c r="G7" s="30">
        <f>'Abio avrg'!R7</f>
        <v>201.42638118234868</v>
      </c>
      <c r="H7" s="30">
        <f>'Abio avrg'!S7</f>
        <v>17.413217560718721</v>
      </c>
      <c r="I7" s="30">
        <f>'Abio avrg'!T7</f>
        <v>7.6488686292822363</v>
      </c>
      <c r="J7" s="30">
        <f>'Abio avrg'!U7</f>
        <v>276.99706722015776</v>
      </c>
      <c r="K7" s="30">
        <f>'Abio avrg'!V7</f>
        <v>18.318675509517764</v>
      </c>
      <c r="L7" s="30">
        <f>'Abio avrg'!W7</f>
        <v>3946.7024585764871</v>
      </c>
      <c r="M7" s="30">
        <f>'Abio avrg'!X7</f>
        <v>0.18528783237277727</v>
      </c>
      <c r="N7" s="30">
        <f>'Abio avrg'!Y7</f>
        <v>6.7778574943981518</v>
      </c>
      <c r="O7" s="30">
        <f>'Abio avrg'!Z7</f>
        <v>0.52891690589882434</v>
      </c>
      <c r="P7" s="30">
        <f>'Abio avrg'!AA7</f>
        <v>0.19698208993523145</v>
      </c>
    </row>
    <row r="8" spans="1:16" s="30" customFormat="1" x14ac:dyDescent="0.3">
      <c r="A8" s="30" t="str">
        <f>'Abio avrg'!L10</f>
        <v>Ni high</v>
      </c>
      <c r="B8" s="30">
        <f>'Abio avrg'!M10</f>
        <v>4</v>
      </c>
      <c r="C8" s="30">
        <f>'Abio avrg'!N10</f>
        <v>293.28011769226845</v>
      </c>
      <c r="D8" s="30">
        <f>'Abio avrg'!O10</f>
        <v>-5.2799397022843362</v>
      </c>
      <c r="E8" s="30">
        <f>'Abio avrg'!P10</f>
        <v>1492.3824927648513</v>
      </c>
      <c r="F8" s="30">
        <f>'Abio avrg'!Q10</f>
        <v>27.372780781797946</v>
      </c>
      <c r="G8" s="30">
        <f>'Abio avrg'!R10</f>
        <v>149.34836388251779</v>
      </c>
      <c r="H8" s="30">
        <f>'Abio avrg'!S10</f>
        <v>9.1587725011371006</v>
      </c>
      <c r="I8" s="30">
        <f>'Abio avrg'!T10</f>
        <v>5.7250151757917962</v>
      </c>
      <c r="J8" s="30">
        <f>'Abio avrg'!U10</f>
        <v>46.438567058178414</v>
      </c>
      <c r="K8" s="30">
        <f>'Abio avrg'!V10</f>
        <v>0.75439064376607989</v>
      </c>
      <c r="L8" s="30">
        <f>'Abio avrg'!W10</f>
        <v>326.23509622914452</v>
      </c>
      <c r="M8" s="30">
        <f>'Abio avrg'!X10</f>
        <v>1.7356672962480399</v>
      </c>
      <c r="N8" s="30">
        <f>'Abio avrg'!Y10</f>
        <v>34.168316044108323</v>
      </c>
      <c r="O8" s="30">
        <f>'Abio avrg'!Z10</f>
        <v>1.0636648017997317</v>
      </c>
      <c r="P8" s="30">
        <f>'Abio avrg'!AA10</f>
        <v>1.0487542421076119</v>
      </c>
    </row>
    <row r="9" spans="1:16" s="30" customFormat="1" x14ac:dyDescent="0.3">
      <c r="A9" s="30" t="str">
        <f>'Abio avrg'!L13</f>
        <v>Ni high</v>
      </c>
      <c r="B9" s="30">
        <f>'Abio avrg'!M13</f>
        <v>7</v>
      </c>
      <c r="C9" s="30">
        <f>'Abio avrg'!N13</f>
        <v>65.098488347874309</v>
      </c>
      <c r="D9" s="30">
        <f>'Abio avrg'!O13</f>
        <v>-2.5028206048680826</v>
      </c>
      <c r="E9" s="30">
        <f>'Abio avrg'!P13</f>
        <v>998.19564672673823</v>
      </c>
      <c r="F9" s="30">
        <f>'Abio avrg'!Q13</f>
        <v>26.062088734486956</v>
      </c>
      <c r="G9" s="30">
        <f>'Abio avrg'!R13</f>
        <v>117.2231136291494</v>
      </c>
      <c r="H9" s="30">
        <f>'Abio avrg'!S13</f>
        <v>4.9202565198820265</v>
      </c>
      <c r="I9" s="30">
        <f>'Abio avrg'!T13</f>
        <v>1.7510235698645547</v>
      </c>
      <c r="J9" s="30">
        <f>'Abio avrg'!U13</f>
        <v>7.4148945061814393</v>
      </c>
      <c r="K9" s="30">
        <f>'Abio avrg'!V13</f>
        <v>0.20571054659706378</v>
      </c>
      <c r="L9" s="30">
        <f>'Abio avrg'!W13</f>
        <v>207.7877684684367</v>
      </c>
      <c r="M9" s="30">
        <f>'Abio avrg'!X13</f>
        <v>2.1525917346266534</v>
      </c>
      <c r="N9" s="30">
        <f>'Abio avrg'!Y13</f>
        <v>34.835514182373238</v>
      </c>
      <c r="O9" s="30">
        <f>'Abio avrg'!Z13</f>
        <v>3.8362646577636426</v>
      </c>
      <c r="P9" s="30">
        <f>'Abio avrg'!AA13</f>
        <v>4.5595556400185241E-2</v>
      </c>
    </row>
    <row r="10" spans="1:16" x14ac:dyDescent="0.3">
      <c r="A10" t="str">
        <f>'Abio avrg'!L3</f>
        <v>Ni low</v>
      </c>
      <c r="B10">
        <f>'Abio avrg'!M3</f>
        <v>0</v>
      </c>
      <c r="C10">
        <f>'Abio avrg'!N3</f>
        <v>1723.5983271189416</v>
      </c>
      <c r="D10">
        <f>'Abio avrg'!O3</f>
        <v>37.31254525934488</v>
      </c>
      <c r="E10">
        <f>'Abio avrg'!P3</f>
        <v>87.0807761992439</v>
      </c>
      <c r="F10">
        <f>'Abio avrg'!Q3</f>
        <v>44.720080744547431</v>
      </c>
      <c r="G10">
        <f>'Abio avrg'!R3</f>
        <v>220.81541357970559</v>
      </c>
      <c r="H10">
        <f>'Abio avrg'!S3</f>
        <v>44.1527378384054</v>
      </c>
      <c r="I10">
        <f>'Abio avrg'!T3</f>
        <v>29.623630729670857</v>
      </c>
      <c r="J10">
        <f>'Abio avrg'!U3</f>
        <v>7.9223244033488349</v>
      </c>
      <c r="K10">
        <f>'Abio avrg'!V3</f>
        <v>0.39600625865002259</v>
      </c>
      <c r="L10">
        <f>'Abio avrg'!W3</f>
        <v>2.6124798743253979</v>
      </c>
      <c r="M10">
        <f>'Abio avrg'!X3</f>
        <v>1.5185161553151549</v>
      </c>
      <c r="N10">
        <f>'Abio avrg'!Y3</f>
        <v>25.425747627496584</v>
      </c>
      <c r="O10">
        <f>'Abio avrg'!Z3</f>
        <v>1.0060284329279021</v>
      </c>
      <c r="P10">
        <f>'Abio avrg'!AA3</f>
        <v>0.99925113056217718</v>
      </c>
    </row>
    <row r="11" spans="1:16" x14ac:dyDescent="0.3">
      <c r="A11" t="str">
        <f>'Abio avrg'!L6</f>
        <v>Ni low</v>
      </c>
      <c r="B11">
        <f>'Abio avrg'!M6</f>
        <v>2</v>
      </c>
      <c r="C11">
        <f>'Abio avrg'!N6</f>
        <v>683.40063571318706</v>
      </c>
      <c r="D11">
        <f>'Abio avrg'!O6</f>
        <v>18.993753988030562</v>
      </c>
      <c r="E11">
        <f>'Abio avrg'!P6</f>
        <v>135.12637441029125</v>
      </c>
      <c r="F11">
        <f>'Abio avrg'!Q6</f>
        <v>42.378926897660484</v>
      </c>
      <c r="G11">
        <f>'Abio avrg'!R6</f>
        <v>526.97646866516175</v>
      </c>
      <c r="H11">
        <f>'Abio avrg'!S6</f>
        <v>40.135869387592464</v>
      </c>
      <c r="I11">
        <f>'Abio avrg'!T6</f>
        <v>3.7682506442865229</v>
      </c>
      <c r="J11">
        <f>'Abio avrg'!U6</f>
        <v>172.22201017007058</v>
      </c>
      <c r="K11">
        <f>'Abio avrg'!V6</f>
        <v>3.4105786927539139</v>
      </c>
      <c r="L11">
        <f>'Abio avrg'!W6</f>
        <v>19.728191341920827</v>
      </c>
      <c r="M11">
        <f>'Abio avrg'!X6</f>
        <v>3.466334831575431</v>
      </c>
      <c r="N11">
        <f>'Abio avrg'!Y6</f>
        <v>62.140874015506434</v>
      </c>
      <c r="O11">
        <f>'Abio avrg'!Z6</f>
        <v>1.5275571493052815</v>
      </c>
      <c r="P11">
        <f>'Abio avrg'!AA6</f>
        <v>9.8029301221476864E-2</v>
      </c>
    </row>
    <row r="12" spans="1:16" x14ac:dyDescent="0.3">
      <c r="A12" t="str">
        <f>'Abio avrg'!L9</f>
        <v>Ni low</v>
      </c>
      <c r="B12">
        <f>'Abio avrg'!M9</f>
        <v>4</v>
      </c>
      <c r="C12">
        <f>'Abio avrg'!N9</f>
        <v>260.76772139723727</v>
      </c>
      <c r="D12">
        <f>'Abio avrg'!O9</f>
        <v>3.7035505864139058</v>
      </c>
      <c r="E12">
        <f>'Abio avrg'!P9</f>
        <v>127.08499389496046</v>
      </c>
      <c r="F12">
        <f>'Abio avrg'!Q9</f>
        <v>41.438189094623844</v>
      </c>
      <c r="G12">
        <f>'Abio avrg'!R9</f>
        <v>570.88944559333277</v>
      </c>
      <c r="H12">
        <f>'Abio avrg'!S9</f>
        <v>36.317944861719454</v>
      </c>
      <c r="I12">
        <f>'Abio avrg'!T9</f>
        <v>4.9312209449321038</v>
      </c>
      <c r="J12">
        <f>'Abio avrg'!U9</f>
        <v>18.787361700087352</v>
      </c>
      <c r="K12">
        <f>'Abio avrg'!V9</f>
        <v>0.19460949150144147</v>
      </c>
      <c r="L12">
        <f>'Abio avrg'!W9</f>
        <v>17.993866959144995</v>
      </c>
      <c r="M12">
        <f>'Abio avrg'!X9</f>
        <v>2.1376931082014932</v>
      </c>
      <c r="N12">
        <f>'Abio avrg'!Y9</f>
        <v>86.695124401363941</v>
      </c>
      <c r="O12">
        <f>'Abio avrg'!Z9</f>
        <v>0.96178928498836491</v>
      </c>
      <c r="P12">
        <f>'Abio avrg'!AA9</f>
        <v>1.1140096068074321</v>
      </c>
    </row>
    <row r="13" spans="1:16" x14ac:dyDescent="0.3">
      <c r="A13" t="str">
        <f>'Abio avrg'!L12</f>
        <v>Ni low</v>
      </c>
      <c r="B13">
        <f>'Abio avrg'!M12</f>
        <v>7</v>
      </c>
      <c r="C13">
        <f>'Abio avrg'!N12</f>
        <v>104.52294690350661</v>
      </c>
      <c r="D13">
        <f>'Abio avrg'!O12</f>
        <v>2.0204705903253593</v>
      </c>
      <c r="E13">
        <f>'Abio avrg'!P12</f>
        <v>118.95687218885929</v>
      </c>
      <c r="F13">
        <f>'Abio avrg'!Q12</f>
        <v>42.777340421709525</v>
      </c>
      <c r="G13">
        <f>'Abio avrg'!R12</f>
        <v>598.06745343603302</v>
      </c>
      <c r="H13">
        <f>'Abio avrg'!S12</f>
        <v>33.045282904910579</v>
      </c>
      <c r="I13">
        <f>'Abio avrg'!T12</f>
        <v>5.4049766499356853</v>
      </c>
      <c r="J13">
        <f>'Abio avrg'!U12</f>
        <v>21.934796960057611</v>
      </c>
      <c r="K13">
        <f>'Abio avrg'!V12</f>
        <v>0.29388154243760284</v>
      </c>
      <c r="L13">
        <f>'Abio avrg'!W12</f>
        <v>13.256716158880685</v>
      </c>
      <c r="M13">
        <f>'Abio avrg'!X12</f>
        <v>1.3093354177476768</v>
      </c>
      <c r="N13">
        <f>'Abio avrg'!Y12</f>
        <v>105.82703069356876</v>
      </c>
      <c r="O13">
        <f>'Abio avrg'!Z12</f>
        <v>1.0595953041592816</v>
      </c>
      <c r="P13">
        <f>'Abio avrg'!AA12</f>
        <v>1.9039111640145854</v>
      </c>
    </row>
  </sheetData>
  <sortState xmlns:xlrd2="http://schemas.microsoft.com/office/spreadsheetml/2017/richdata2" ref="A2:P13">
    <sortCondition ref="A2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F3E0D-3E53-4089-94AE-402DA1BF7868}">
  <dimension ref="A1:AS37"/>
  <sheetViews>
    <sheetView tabSelected="1" topLeftCell="A16" workbookViewId="0">
      <selection activeCell="U22" sqref="U22"/>
    </sheetView>
  </sheetViews>
  <sheetFormatPr defaultRowHeight="14.4" x14ac:dyDescent="0.3"/>
  <cols>
    <col min="3" max="4" width="0" hidden="1" customWidth="1"/>
    <col min="6" max="11" width="0" hidden="1" customWidth="1"/>
    <col min="13" max="16" width="0" hidden="1" customWidth="1"/>
    <col min="24" max="25" width="0" hidden="1" customWidth="1"/>
    <col min="27" max="32" width="0" hidden="1" customWidth="1"/>
  </cols>
  <sheetData>
    <row r="1" spans="1:45" x14ac:dyDescent="0.3">
      <c r="A1" t="str">
        <f>'Abio graphs'!A1</f>
        <v>Reactor</v>
      </c>
      <c r="B1" t="str">
        <f>'Abio graphs'!B1</f>
        <v>Day</v>
      </c>
      <c r="C1" t="str">
        <f>'Abio graphs'!C1</f>
        <v>Fe (μg/L)</v>
      </c>
      <c r="D1" t="str">
        <f>'Abio graphs'!D1</f>
        <v>Cu (μg/L)</v>
      </c>
      <c r="E1" t="str">
        <f>'Abio graphs'!E1</f>
        <v>Ni (μg/L)</v>
      </c>
      <c r="F1" t="str">
        <f>'Abio graphs'!F1</f>
        <v>Mn (μg/L)</v>
      </c>
      <c r="G1" t="str">
        <f>'Abio graphs'!G1</f>
        <v>Zn (μg/L)</v>
      </c>
      <c r="H1" t="str">
        <f>'Abio graphs'!H1</f>
        <v>Co (μg/L)</v>
      </c>
      <c r="I1" t="str">
        <f>'Abio graphs'!I1</f>
        <v>Mo (μg/L)</v>
      </c>
      <c r="J1" t="str">
        <f>'Abio graphs'!J1</f>
        <v>std Fe</v>
      </c>
      <c r="K1" t="str">
        <f>'Abio graphs'!K1</f>
        <v>std Cu</v>
      </c>
      <c r="L1" t="str">
        <f>'Abio graphs'!L1</f>
        <v>std Ni</v>
      </c>
      <c r="M1" t="str">
        <f>'Abio graphs'!M1</f>
        <v>std Mn</v>
      </c>
      <c r="N1" t="str">
        <f>'Abio graphs'!N1</f>
        <v>std Zn</v>
      </c>
      <c r="O1" t="str">
        <f>'Abio graphs'!O1</f>
        <v>std Co</v>
      </c>
      <c r="P1" t="str">
        <f>'Abio graphs'!P1</f>
        <v>std Mo</v>
      </c>
      <c r="Q1" t="s">
        <v>372</v>
      </c>
      <c r="R1" t="s">
        <v>373</v>
      </c>
      <c r="S1" t="s">
        <v>374</v>
      </c>
      <c r="T1" t="s">
        <v>375</v>
      </c>
      <c r="V1" t="str">
        <f>'Bio graphs'!A1</f>
        <v>Reactor</v>
      </c>
      <c r="W1" t="str">
        <f>'Bio graphs'!B1</f>
        <v>Day</v>
      </c>
      <c r="X1" t="str">
        <f>'Bio graphs'!C1</f>
        <v>Fe (μg/L)</v>
      </c>
      <c r="Y1" t="str">
        <f>'Bio graphs'!D1</f>
        <v>Cu (μg/L)</v>
      </c>
      <c r="Z1" t="str">
        <f>'Bio graphs'!E1</f>
        <v>Ni (μg/L)</v>
      </c>
      <c r="AA1" t="str">
        <f>'Bio graphs'!F1</f>
        <v>Mn (μg/L)</v>
      </c>
      <c r="AB1" t="str">
        <f>'Bio graphs'!G1</f>
        <v>Zn (μg/L)</v>
      </c>
      <c r="AC1" t="str">
        <f>'Bio graphs'!H1</f>
        <v>Co (μg/L)</v>
      </c>
      <c r="AD1" t="str">
        <f>'Bio graphs'!I1</f>
        <v>Mo (μg/L)</v>
      </c>
      <c r="AE1" t="str">
        <f>'Bio graphs'!J1</f>
        <v>std Fe</v>
      </c>
      <c r="AF1" t="str">
        <f>'Bio graphs'!K1</f>
        <v>std Cu</v>
      </c>
      <c r="AG1" t="str">
        <f>'Bio graphs'!L1</f>
        <v>std Ni</v>
      </c>
      <c r="AH1" t="s">
        <v>372</v>
      </c>
      <c r="AI1" t="s">
        <v>373</v>
      </c>
      <c r="AJ1" t="s">
        <v>374</v>
      </c>
      <c r="AK1" t="s">
        <v>375</v>
      </c>
      <c r="AM1" t="s">
        <v>386</v>
      </c>
      <c r="AN1" t="s">
        <v>368</v>
      </c>
      <c r="AO1" t="s">
        <v>387</v>
      </c>
      <c r="AP1" t="s">
        <v>369</v>
      </c>
      <c r="AQ1" t="s">
        <v>388</v>
      </c>
      <c r="AR1" t="s">
        <v>389</v>
      </c>
      <c r="AS1" t="s">
        <v>390</v>
      </c>
    </row>
    <row r="2" spans="1:45" x14ac:dyDescent="0.3">
      <c r="A2" t="str">
        <f>'Abio graphs'!A2</f>
        <v xml:space="preserve">Control </v>
      </c>
      <c r="B2">
        <v>0.1</v>
      </c>
      <c r="C2">
        <f>'Abio graphs'!C2</f>
        <v>1768.6906647411176</v>
      </c>
      <c r="D2">
        <f>'Abio graphs'!D2</f>
        <v>39.648743152216184</v>
      </c>
      <c r="E2">
        <f>'Abio graphs'!E2</f>
        <v>14.571683642687002</v>
      </c>
      <c r="F2">
        <f>'Abio graphs'!F2</f>
        <v>44.951112229465011</v>
      </c>
      <c r="G2">
        <f>'Abio graphs'!G2</f>
        <v>210.93977755717293</v>
      </c>
      <c r="H2">
        <f>'Abio graphs'!H2</f>
        <v>44.173359973648616</v>
      </c>
      <c r="I2">
        <f>'Abio graphs'!I2</f>
        <v>34.482728946639867</v>
      </c>
      <c r="J2">
        <f>'Abio graphs'!J2</f>
        <v>68.93621448698083</v>
      </c>
      <c r="K2">
        <f>'Abio graphs'!K2</f>
        <v>8.9753835844240051</v>
      </c>
      <c r="L2">
        <f>'Abio graphs'!L2</f>
        <v>2.9860633556966332</v>
      </c>
      <c r="M2">
        <f>'Abio graphs'!M2</f>
        <v>1.8688984695036013</v>
      </c>
      <c r="N2">
        <f>'Abio graphs'!N2</f>
        <v>26.792801391479504</v>
      </c>
      <c r="O2">
        <f>'Abio graphs'!O2</f>
        <v>1.9116809646728523</v>
      </c>
      <c r="P2">
        <f>'Abio graphs'!P2</f>
        <v>1.5276814904044413</v>
      </c>
      <c r="Q2">
        <v>0</v>
      </c>
      <c r="R2">
        <f>(220-4)*$B$23</f>
        <v>1.2267553801345845</v>
      </c>
      <c r="S2">
        <v>0</v>
      </c>
      <c r="T2">
        <f>R2/0.216</f>
        <v>5.6794230561786323</v>
      </c>
      <c r="V2" t="str">
        <f>'Bio graphs'!A2</f>
        <v xml:space="preserve">Control </v>
      </c>
      <c r="W2">
        <v>0.1</v>
      </c>
      <c r="X2">
        <f>'Bio graphs'!C2</f>
        <v>791.78442384911705</v>
      </c>
      <c r="Y2">
        <f>'Bio graphs'!D2</f>
        <v>17.611823991111898</v>
      </c>
      <c r="Z2">
        <f>'Bio graphs'!E2</f>
        <v>12.18342187817392</v>
      </c>
      <c r="AA2">
        <f>'Bio graphs'!F2</f>
        <v>40.541829078092107</v>
      </c>
      <c r="AB2">
        <f>'Bio graphs'!G2</f>
        <v>109.1243492746563</v>
      </c>
      <c r="AC2">
        <f>'Bio graphs'!H2</f>
        <v>43.190012759279696</v>
      </c>
      <c r="AD2">
        <f>'Bio graphs'!I2</f>
        <v>70.889477317585488</v>
      </c>
      <c r="AE2">
        <f>'Bio graphs'!J2</f>
        <v>35.369321981050227</v>
      </c>
      <c r="AF2">
        <f>'Bio graphs'!K2</f>
        <v>0.67082486957380538</v>
      </c>
      <c r="AG2">
        <f>'Bio graphs'!L2</f>
        <v>1.1499587715205899</v>
      </c>
      <c r="AH2">
        <v>0</v>
      </c>
      <c r="AI2">
        <f>(230)*$B$23</f>
        <v>1.3062673029210854</v>
      </c>
      <c r="AJ2">
        <v>0</v>
      </c>
      <c r="AK2">
        <f>AI2/0.23</f>
        <v>5.6794230561786323</v>
      </c>
      <c r="AM2">
        <v>0</v>
      </c>
      <c r="AN2">
        <v>5.6794230561786323</v>
      </c>
      <c r="AO2">
        <v>0</v>
      </c>
      <c r="AP2">
        <v>5.6794230561786323</v>
      </c>
      <c r="AQ2">
        <v>0</v>
      </c>
      <c r="AR2">
        <v>5.6794230561786323</v>
      </c>
      <c r="AS2">
        <v>0</v>
      </c>
    </row>
    <row r="3" spans="1:45" x14ac:dyDescent="0.3">
      <c r="A3" t="str">
        <f>'Abio graphs'!A3</f>
        <v xml:space="preserve">Control </v>
      </c>
      <c r="B3">
        <f>'Abio graphs'!B3</f>
        <v>2</v>
      </c>
      <c r="C3">
        <f>'Abio graphs'!C3</f>
        <v>1024.3845291146717</v>
      </c>
      <c r="D3">
        <f>'Abio graphs'!D3</f>
        <v>8.0858770345497089</v>
      </c>
      <c r="E3">
        <f>'Abio graphs'!E3</f>
        <v>18.665985543316928</v>
      </c>
      <c r="F3">
        <f>'Abio graphs'!F3</f>
        <v>44.039391939777154</v>
      </c>
      <c r="G3">
        <f>'Abio graphs'!G3</f>
        <v>507.53468815551179</v>
      </c>
      <c r="H3">
        <f>'Abio graphs'!H3</f>
        <v>41.952103108323222</v>
      </c>
      <c r="I3">
        <f>'Abio graphs'!I3</f>
        <v>7.6780177443199413</v>
      </c>
      <c r="J3">
        <f>'Abio graphs'!J3</f>
        <v>498.400886441046</v>
      </c>
      <c r="K3">
        <f>'Abio graphs'!K3</f>
        <v>3.1248676743997219</v>
      </c>
      <c r="L3">
        <f>'Abio graphs'!L3</f>
        <v>9.4085036670390629E-2</v>
      </c>
      <c r="M3">
        <f>'Abio graphs'!M3</f>
        <v>3.7118609684909973</v>
      </c>
      <c r="N3">
        <f>'Abio graphs'!N3</f>
        <v>84.211687552355826</v>
      </c>
      <c r="O3">
        <f>'Abio graphs'!O3</f>
        <v>7.1706529257880591</v>
      </c>
      <c r="P3">
        <f>'Abio graphs'!P3</f>
        <v>4.3462405530280934</v>
      </c>
      <c r="Q3">
        <f>(5/1000)*E3</f>
        <v>9.3329927716584646E-2</v>
      </c>
      <c r="R3">
        <f>5*$B$23</f>
        <v>2.8397115280893163E-2</v>
      </c>
      <c r="S3">
        <f>B3+0.1</f>
        <v>2.1</v>
      </c>
      <c r="T3">
        <f>((E3*0.216)-Q3+R3)/0.216</f>
        <v>18.365370670929469</v>
      </c>
      <c r="V3" t="str">
        <f>'Bio graphs'!A3</f>
        <v xml:space="preserve">Control </v>
      </c>
      <c r="W3">
        <f>'Bio graphs'!B3</f>
        <v>2</v>
      </c>
      <c r="X3">
        <f>'Bio graphs'!C3</f>
        <v>1178.921790133887</v>
      </c>
      <c r="Y3">
        <f>'Bio graphs'!D3</f>
        <v>1.7353251114339598</v>
      </c>
      <c r="Z3">
        <f>'Bio graphs'!E3</f>
        <v>12.309499727867991</v>
      </c>
      <c r="AA3">
        <f>'Bio graphs'!F3</f>
        <v>41.377743112270338</v>
      </c>
      <c r="AB3">
        <f>'Bio graphs'!G3</f>
        <v>268.79640837704721</v>
      </c>
      <c r="AC3">
        <f>'Bio graphs'!H3</f>
        <v>41.730739941581703</v>
      </c>
      <c r="AD3">
        <f>'Bio graphs'!I3</f>
        <v>15.18234125536542</v>
      </c>
      <c r="AE3">
        <f>'Bio graphs'!J3</f>
        <v>43.914390579228105</v>
      </c>
      <c r="AF3">
        <f>'Bio graphs'!K3</f>
        <v>0.86381559791020812</v>
      </c>
      <c r="AG3">
        <f>'Bio graphs'!L3</f>
        <v>5.149331287356893</v>
      </c>
      <c r="AH3">
        <f>(8/1000)*Z3</f>
        <v>9.8475997822943931E-2</v>
      </c>
      <c r="AI3">
        <f>10*$B$23</f>
        <v>5.6794230561786327E-2</v>
      </c>
      <c r="AJ3">
        <f>W3+0.1</f>
        <v>2.1</v>
      </c>
      <c r="AK3">
        <f>((Z3*0.23)-AH3+AI3)/0.232</f>
        <v>12.023720560984827</v>
      </c>
      <c r="AM3">
        <v>0.1</v>
      </c>
      <c r="AN3">
        <v>14.571683642687002</v>
      </c>
      <c r="AO3">
        <v>2.9860633556966332</v>
      </c>
      <c r="AP3">
        <v>87.0807761992439</v>
      </c>
      <c r="AQ3">
        <v>2.6124798743253979</v>
      </c>
      <c r="AR3">
        <v>16241.2533404762</v>
      </c>
      <c r="AS3">
        <v>1762.7549183114393</v>
      </c>
    </row>
    <row r="4" spans="1:45" x14ac:dyDescent="0.3">
      <c r="A4" t="str">
        <f>'Abio graphs'!A4</f>
        <v xml:space="preserve">Control </v>
      </c>
      <c r="B4">
        <f>'Abio graphs'!B4</f>
        <v>4</v>
      </c>
      <c r="C4">
        <f>'Abio graphs'!C4</f>
        <v>326.65400794982901</v>
      </c>
      <c r="D4">
        <f>'Abio graphs'!D4</f>
        <v>1.0943983487598632</v>
      </c>
      <c r="E4">
        <f>'Abio graphs'!E4</f>
        <v>16.646682052372881</v>
      </c>
      <c r="F4">
        <f>'Abio graphs'!F4</f>
        <v>41.741707598689132</v>
      </c>
      <c r="G4">
        <f>'Abio graphs'!G4</f>
        <v>551.48228673204835</v>
      </c>
      <c r="H4">
        <f>'Abio graphs'!H4</f>
        <v>39.686683321325397</v>
      </c>
      <c r="I4">
        <f>'Abio graphs'!I4</f>
        <v>2.5188971452226752</v>
      </c>
      <c r="J4">
        <f>'Abio graphs'!J4</f>
        <v>189.7535319701179</v>
      </c>
      <c r="K4">
        <f>'Abio graphs'!K4</f>
        <v>2.9766993812864477</v>
      </c>
      <c r="L4">
        <f>'Abio graphs'!L4</f>
        <v>0.2894919294427582</v>
      </c>
      <c r="M4">
        <f>'Abio graphs'!M4</f>
        <v>0.83893809988545076</v>
      </c>
      <c r="N4">
        <f>'Abio graphs'!N4</f>
        <v>42.647785118449832</v>
      </c>
      <c r="O4">
        <f>'Abio graphs'!O4</f>
        <v>8.7188870833804852</v>
      </c>
      <c r="P4">
        <f>'Abio graphs'!P4</f>
        <v>1.7724221300516301</v>
      </c>
      <c r="Q4">
        <f>(5/1000)*E4</f>
        <v>8.3233410261864413E-2</v>
      </c>
      <c r="R4">
        <v>0</v>
      </c>
      <c r="S4">
        <f>B4+0.1</f>
        <v>4.0999999999999996</v>
      </c>
      <c r="T4">
        <f>((E4*0.216)-Q4+R4)/0.211</f>
        <v>16.646682052372881</v>
      </c>
      <c r="V4" t="str">
        <f>'Bio graphs'!A4</f>
        <v xml:space="preserve">Control </v>
      </c>
      <c r="W4">
        <f>'Bio graphs'!B4</f>
        <v>4</v>
      </c>
      <c r="X4">
        <f>'Bio graphs'!C4</f>
        <v>988.29771590238988</v>
      </c>
      <c r="Y4">
        <f>'Bio graphs'!D4</f>
        <v>0.20972166147719812</v>
      </c>
      <c r="Z4">
        <f>'Bio graphs'!E4</f>
        <v>12.211721455866829</v>
      </c>
      <c r="AA4">
        <f>'Bio graphs'!F4</f>
        <v>43.654483396778105</v>
      </c>
      <c r="AB4">
        <f>'Bio graphs'!G4</f>
        <v>380.27664747385995</v>
      </c>
      <c r="AC4">
        <f>'Bio graphs'!H4</f>
        <v>39.337258011425803</v>
      </c>
      <c r="AD4">
        <f>'Bio graphs'!I4</f>
        <v>16.822986662930486</v>
      </c>
      <c r="AE4">
        <f>'Bio graphs'!J4</f>
        <v>35.771122660333987</v>
      </c>
      <c r="AF4">
        <f>'Bio graphs'!K4</f>
        <v>1.5767225337342201</v>
      </c>
      <c r="AG4">
        <f>'Bio graphs'!L4</f>
        <v>0.53185885122215026</v>
      </c>
      <c r="AH4">
        <f>(8/1000)*Z4</f>
        <v>9.7693771646934643E-2</v>
      </c>
      <c r="AI4">
        <f>10*$B$23</f>
        <v>5.6794230561786327E-2</v>
      </c>
      <c r="AJ4">
        <f>W4+0.1</f>
        <v>4.0999999999999996</v>
      </c>
      <c r="AK4">
        <f>((Z4*0.232)-AH4+AI4)/0.234</f>
        <v>11.932563404598101</v>
      </c>
      <c r="AM4">
        <v>2</v>
      </c>
      <c r="AN4">
        <v>18.665985543316928</v>
      </c>
      <c r="AO4">
        <v>9.4085036670390629E-2</v>
      </c>
      <c r="AP4">
        <v>135.12637441029125</v>
      </c>
      <c r="AQ4">
        <v>19.728191341920827</v>
      </c>
      <c r="AR4">
        <v>5976.6775884804329</v>
      </c>
      <c r="AS4">
        <v>3946.7024585764871</v>
      </c>
    </row>
    <row r="5" spans="1:45" x14ac:dyDescent="0.3">
      <c r="A5" t="str">
        <f>'Abio graphs'!A5</f>
        <v xml:space="preserve">Control </v>
      </c>
      <c r="B5">
        <f>'Abio graphs'!B5</f>
        <v>7</v>
      </c>
      <c r="C5">
        <f>'Abio graphs'!C5</f>
        <v>305.60125170517222</v>
      </c>
      <c r="D5">
        <f>'Abio graphs'!D5</f>
        <v>2.3866248642551771</v>
      </c>
      <c r="E5">
        <f>'Abio graphs'!E5</f>
        <v>15.417081092719139</v>
      </c>
      <c r="F5">
        <f>'Abio graphs'!F5</f>
        <v>41.614230999490715</v>
      </c>
      <c r="G5">
        <f>'Abio graphs'!G5</f>
        <v>539.6431245957441</v>
      </c>
      <c r="H5">
        <f>'Abio graphs'!H5</f>
        <v>34.210837602425016</v>
      </c>
      <c r="I5">
        <f>'Abio graphs'!I5</f>
        <v>2.3503149911429837</v>
      </c>
      <c r="J5">
        <f>'Abio graphs'!J5</f>
        <v>230.9929396502495</v>
      </c>
      <c r="K5">
        <f>'Abio graphs'!K5</f>
        <v>1.0885420425929668</v>
      </c>
      <c r="L5">
        <f>'Abio graphs'!L5</f>
        <v>1.9182027999221303</v>
      </c>
      <c r="M5">
        <f>'Abio graphs'!M5</f>
        <v>2.8004754235287022E-2</v>
      </c>
      <c r="N5">
        <f>'Abio graphs'!N5</f>
        <v>72.201216638792289</v>
      </c>
      <c r="O5">
        <f>'Abio graphs'!O5</f>
        <v>13.658781677274021</v>
      </c>
      <c r="P5">
        <f>'Abio graphs'!P5</f>
        <v>1.9718563767191906</v>
      </c>
      <c r="Q5">
        <f>(5/1000)*E5</f>
        <v>7.7085405463595699E-2</v>
      </c>
      <c r="R5">
        <f>10*$B$23</f>
        <v>5.6794230561786327E-2</v>
      </c>
      <c r="S5">
        <f>B5+0.1</f>
        <v>7.1</v>
      </c>
      <c r="T5">
        <f>((E5*0.216)-Q5+R5)/0.216</f>
        <v>15.323140468173722</v>
      </c>
      <c r="V5" t="str">
        <f>'Bio graphs'!A5</f>
        <v xml:space="preserve">Control </v>
      </c>
      <c r="W5">
        <f>'Bio graphs'!B5</f>
        <v>7</v>
      </c>
      <c r="X5">
        <f>'Bio graphs'!C5</f>
        <v>1552.3793199691249</v>
      </c>
      <c r="Y5">
        <f>'Bio graphs'!D5</f>
        <v>0.42728623567073909</v>
      </c>
      <c r="Z5">
        <f>'Bio graphs'!E5</f>
        <v>12.743907614663708</v>
      </c>
      <c r="AA5">
        <f>'Bio graphs'!F5</f>
        <v>49.014822083075906</v>
      </c>
      <c r="AB5">
        <f>'Bio graphs'!G5</f>
        <v>437.87193473724096</v>
      </c>
      <c r="AC5">
        <f>'Bio graphs'!H5</f>
        <v>29.4626046309453</v>
      </c>
      <c r="AD5">
        <f>'Bio graphs'!I5</f>
        <v>5.6404011612150304</v>
      </c>
      <c r="AE5">
        <f>'Bio graphs'!J5</f>
        <v>274.79514568796867</v>
      </c>
      <c r="AF5">
        <f>'Bio graphs'!K5</f>
        <v>1.0990430909162237</v>
      </c>
      <c r="AG5">
        <f>'Bio graphs'!L5</f>
        <v>0.48491659246581476</v>
      </c>
      <c r="AH5">
        <f>(7/1000)*Z5</f>
        <v>8.9207353302645967E-2</v>
      </c>
      <c r="AI5">
        <f>9*$B$23</f>
        <v>5.1114807505607693E-2</v>
      </c>
      <c r="AJ5">
        <f>W5+0.1</f>
        <v>7.1</v>
      </c>
      <c r="AK5">
        <f>((Z5*0.234)-AH5+AI5)/0.236</f>
        <v>12.474499305229957</v>
      </c>
      <c r="AM5">
        <v>2.1</v>
      </c>
      <c r="AN5">
        <v>18.365370670929469</v>
      </c>
      <c r="AO5">
        <v>0</v>
      </c>
      <c r="AP5">
        <v>132.12991720302011</v>
      </c>
      <c r="AQ5">
        <v>0</v>
      </c>
      <c r="AR5">
        <v>5838.4600383548723</v>
      </c>
      <c r="AS5">
        <v>0</v>
      </c>
    </row>
    <row r="6" spans="1:45" x14ac:dyDescent="0.3">
      <c r="A6" t="str">
        <f>'Abio graphs'!A6</f>
        <v>Ni high</v>
      </c>
      <c r="B6">
        <v>0.1</v>
      </c>
      <c r="C6">
        <f>'Abio graphs'!C6</f>
        <v>1702.1319211618597</v>
      </c>
      <c r="D6">
        <f>'Abio graphs'!D6</f>
        <v>-58.630186503623982</v>
      </c>
      <c r="E6">
        <f>'Abio graphs'!E6</f>
        <v>16241.2533404762</v>
      </c>
      <c r="F6">
        <f>'Abio graphs'!F6</f>
        <v>39.809087442156908</v>
      </c>
      <c r="G6">
        <f>'Abio graphs'!G6</f>
        <v>235.9775171292809</v>
      </c>
      <c r="H6">
        <f>'Abio graphs'!H6</f>
        <v>44.797075570736453</v>
      </c>
      <c r="I6">
        <f>'Abio graphs'!I6</f>
        <v>27.858059730823509</v>
      </c>
      <c r="J6">
        <f>'Abio graphs'!J6</f>
        <v>41.328099440630389</v>
      </c>
      <c r="K6">
        <f>'Abio graphs'!K6</f>
        <v>7.7046930773400266</v>
      </c>
      <c r="L6">
        <f>'Abio graphs'!L6</f>
        <v>1762.7549183114393</v>
      </c>
      <c r="M6">
        <f>'Abio graphs'!M6</f>
        <v>1.0835609687321233</v>
      </c>
      <c r="N6">
        <f>'Abio graphs'!N6</f>
        <v>42.661373317286028</v>
      </c>
      <c r="O6">
        <f>'Abio graphs'!O6</f>
        <v>1.2869946276834623</v>
      </c>
      <c r="P6">
        <f>'Abio graphs'!P6</f>
        <v>1.0055886811542705</v>
      </c>
      <c r="Q6">
        <v>0</v>
      </c>
      <c r="R6">
        <f>(220-4)*$B$23</f>
        <v>1.2267553801345845</v>
      </c>
      <c r="S6">
        <v>0</v>
      </c>
      <c r="T6">
        <f>R6/0.216</f>
        <v>5.6794230561786323</v>
      </c>
      <c r="V6" t="str">
        <f>'Bio graphs'!A6</f>
        <v xml:space="preserve">Control </v>
      </c>
      <c r="W6">
        <f>'Bio graphs'!B6</f>
        <v>9</v>
      </c>
      <c r="X6">
        <f>'Bio graphs'!C6</f>
        <v>1770.7052545896199</v>
      </c>
      <c r="Y6">
        <f>'Bio graphs'!D6</f>
        <v>-1.8835674742856499</v>
      </c>
      <c r="Z6">
        <f>'Bio graphs'!E6</f>
        <v>10.396865040471944</v>
      </c>
      <c r="AA6">
        <f>'Bio graphs'!F6</f>
        <v>51.137412152619561</v>
      </c>
      <c r="AB6">
        <f>'Bio graphs'!G6</f>
        <v>454.24208293005756</v>
      </c>
      <c r="AC6">
        <f>'Bio graphs'!H6</f>
        <v>23.447368027606938</v>
      </c>
      <c r="AD6">
        <f>'Bio graphs'!I6</f>
        <v>4.3156588381463568</v>
      </c>
      <c r="AE6">
        <f>'Bio graphs'!J6</f>
        <v>219.74421718480474</v>
      </c>
      <c r="AF6">
        <f>'Bio graphs'!K6</f>
        <v>1.3132369857272927</v>
      </c>
      <c r="AG6">
        <f>'Bio graphs'!L6</f>
        <v>2.4334036145903823</v>
      </c>
      <c r="AH6">
        <f>(7/1000)*Z6</f>
        <v>7.2778055283303611E-2</v>
      </c>
      <c r="AI6">
        <f>8*$B$23</f>
        <v>4.5435384449429059E-2</v>
      </c>
      <c r="AJ6">
        <f>W6+0.1</f>
        <v>9.1</v>
      </c>
      <c r="AK6">
        <f>((Z6*0.236)-AH6+AI6)/0.237</f>
        <v>10.23762649247892</v>
      </c>
      <c r="AM6">
        <v>4</v>
      </c>
      <c r="AN6">
        <v>16.646682052372881</v>
      </c>
      <c r="AO6">
        <v>0.2894919294427582</v>
      </c>
      <c r="AP6">
        <v>127.08499389496046</v>
      </c>
      <c r="AQ6">
        <v>17.993866959144995</v>
      </c>
      <c r="AR6">
        <v>1492.3824927648513</v>
      </c>
      <c r="AS6">
        <v>326.23509622914452</v>
      </c>
    </row>
    <row r="7" spans="1:45" x14ac:dyDescent="0.3">
      <c r="A7" t="str">
        <f>'Abio graphs'!A7</f>
        <v>Ni high</v>
      </c>
      <c r="B7">
        <f>'Abio graphs'!B7</f>
        <v>2</v>
      </c>
      <c r="C7">
        <f>'Abio graphs'!C7</f>
        <v>1279.5183432641454</v>
      </c>
      <c r="D7">
        <f>'Abio graphs'!D7</f>
        <v>-18.109997028430787</v>
      </c>
      <c r="E7">
        <f>'Abio graphs'!E7</f>
        <v>5976.6775884804329</v>
      </c>
      <c r="F7">
        <f>'Abio graphs'!F7</f>
        <v>32.749397949403075</v>
      </c>
      <c r="G7">
        <f>'Abio graphs'!G7</f>
        <v>201.42638118234868</v>
      </c>
      <c r="H7">
        <f>'Abio graphs'!H7</f>
        <v>17.413217560718721</v>
      </c>
      <c r="I7">
        <f>'Abio graphs'!I7</f>
        <v>7.6488686292822363</v>
      </c>
      <c r="J7">
        <f>'Abio graphs'!J7</f>
        <v>276.99706722015776</v>
      </c>
      <c r="K7">
        <f>'Abio graphs'!K7</f>
        <v>18.318675509517764</v>
      </c>
      <c r="L7">
        <f>'Abio graphs'!L7</f>
        <v>3946.7024585764871</v>
      </c>
      <c r="M7">
        <f>'Abio graphs'!M7</f>
        <v>0.18528783237277727</v>
      </c>
      <c r="N7">
        <f>'Abio graphs'!N7</f>
        <v>6.7778574943981518</v>
      </c>
      <c r="O7">
        <f>'Abio graphs'!O7</f>
        <v>0.52891690589882434</v>
      </c>
      <c r="P7">
        <f>'Abio graphs'!P7</f>
        <v>0.19698208993523145</v>
      </c>
      <c r="Q7">
        <f>(5/1000)*E7</f>
        <v>29.883387942402166</v>
      </c>
      <c r="R7">
        <f>5*$B$23</f>
        <v>2.8397115280893163E-2</v>
      </c>
      <c r="S7">
        <f>B7+0.1</f>
        <v>2.1</v>
      </c>
      <c r="T7">
        <f>((E7*0.216)-Q7+R7)/0.216</f>
        <v>5838.4600383548723</v>
      </c>
      <c r="V7" t="str">
        <f>'Bio graphs'!A7</f>
        <v xml:space="preserve">Control </v>
      </c>
      <c r="W7">
        <f>'Bio graphs'!B7</f>
        <v>11</v>
      </c>
      <c r="X7">
        <f>'Bio graphs'!C7</f>
        <v>1625.0378871070561</v>
      </c>
      <c r="Y7">
        <f>'Bio graphs'!D7</f>
        <v>-1.753992769251155</v>
      </c>
      <c r="Z7">
        <f>'Bio graphs'!E7</f>
        <v>11.800978863478864</v>
      </c>
      <c r="AA7">
        <f>'Bio graphs'!F7</f>
        <v>52.080345541814687</v>
      </c>
      <c r="AB7">
        <f>'Bio graphs'!G7</f>
        <v>20.462946175358624</v>
      </c>
      <c r="AC7">
        <f>'Bio graphs'!H7</f>
        <v>19.553399828893127</v>
      </c>
      <c r="AD7">
        <f>'Bio graphs'!I7</f>
        <v>12.410999670967938</v>
      </c>
      <c r="AE7">
        <f>'Bio graphs'!J7</f>
        <v>89.507084711487138</v>
      </c>
      <c r="AF7">
        <f>'Bio graphs'!K7</f>
        <v>2.3862923920633081</v>
      </c>
      <c r="AG7">
        <f>'Bio graphs'!L7</f>
        <v>0.53475048701883332</v>
      </c>
      <c r="AH7">
        <f>(11/1000)*Z7</f>
        <v>0.1298107674982675</v>
      </c>
      <c r="AI7">
        <f>11*$B$23</f>
        <v>6.2473653617964954E-2</v>
      </c>
      <c r="AJ7">
        <f>W7+0.1</f>
        <v>11.1</v>
      </c>
      <c r="AK7">
        <f>((Z7*0.237)-AH7+AI7)/0.237</f>
        <v>11.516856020102059</v>
      </c>
      <c r="AM7">
        <v>4.0999999999999996</v>
      </c>
      <c r="AN7">
        <v>16.646682052372881</v>
      </c>
      <c r="AO7">
        <v>0</v>
      </c>
      <c r="AP7">
        <v>127.08499389496048</v>
      </c>
      <c r="AQ7">
        <v>0</v>
      </c>
      <c r="AR7">
        <v>1492.3824927648513</v>
      </c>
      <c r="AS7">
        <v>0</v>
      </c>
    </row>
    <row r="8" spans="1:45" x14ac:dyDescent="0.3">
      <c r="A8" t="str">
        <f>'Abio graphs'!A8</f>
        <v>Ni high</v>
      </c>
      <c r="B8">
        <f>'Abio graphs'!B8</f>
        <v>4</v>
      </c>
      <c r="C8">
        <f>'Abio graphs'!C8</f>
        <v>293.28011769226845</v>
      </c>
      <c r="D8">
        <f>'Abio graphs'!D8</f>
        <v>-5.2799397022843362</v>
      </c>
      <c r="E8">
        <f>'Abio graphs'!E8</f>
        <v>1492.3824927648513</v>
      </c>
      <c r="F8">
        <f>'Abio graphs'!F8</f>
        <v>27.372780781797946</v>
      </c>
      <c r="G8">
        <f>'Abio graphs'!G8</f>
        <v>149.34836388251779</v>
      </c>
      <c r="H8">
        <f>'Abio graphs'!H8</f>
        <v>9.1587725011371006</v>
      </c>
      <c r="I8">
        <f>'Abio graphs'!I8</f>
        <v>5.7250151757917962</v>
      </c>
      <c r="J8">
        <f>'Abio graphs'!J8</f>
        <v>46.438567058178414</v>
      </c>
      <c r="K8">
        <f>'Abio graphs'!K8</f>
        <v>0.75439064376607989</v>
      </c>
      <c r="L8">
        <f>'Abio graphs'!L8</f>
        <v>326.23509622914452</v>
      </c>
      <c r="M8">
        <f>'Abio graphs'!M8</f>
        <v>1.7356672962480399</v>
      </c>
      <c r="N8">
        <f>'Abio graphs'!N8</f>
        <v>34.168316044108323</v>
      </c>
      <c r="O8">
        <f>'Abio graphs'!O8</f>
        <v>1.0636648017997317</v>
      </c>
      <c r="P8">
        <f>'Abio graphs'!P8</f>
        <v>1.0487542421076119</v>
      </c>
      <c r="Q8">
        <f>(5/1000)*E8</f>
        <v>7.4619124638242571</v>
      </c>
      <c r="R8">
        <v>0</v>
      </c>
      <c r="S8">
        <f>B8+0.1</f>
        <v>4.0999999999999996</v>
      </c>
      <c r="T8">
        <f>((E8*0.216)-Q8+R8)/0.211</f>
        <v>1492.3824927648513</v>
      </c>
      <c r="V8" t="str">
        <f>'Bio graphs'!A8</f>
        <v xml:space="preserve">Control </v>
      </c>
      <c r="W8">
        <f>'Bio graphs'!B8</f>
        <v>14</v>
      </c>
      <c r="X8">
        <f>'Bio graphs'!C8</f>
        <v>984.98600959991813</v>
      </c>
      <c r="Y8">
        <f>'Bio graphs'!D8</f>
        <v>-0.73445546207946877</v>
      </c>
      <c r="Z8">
        <f>'Bio graphs'!E8</f>
        <v>11.30488693179875</v>
      </c>
      <c r="AA8">
        <f>'Bio graphs'!F8</f>
        <v>53.238476857531182</v>
      </c>
      <c r="AB8">
        <f>'Bio graphs'!G8</f>
        <v>19.156827938417877</v>
      </c>
      <c r="AC8">
        <f>'Bio graphs'!H8</f>
        <v>16.639125680123751</v>
      </c>
      <c r="AD8">
        <f>'Bio graphs'!I8</f>
        <v>8.1281173723474005</v>
      </c>
      <c r="AE8">
        <f>'Bio graphs'!J8</f>
        <v>41.510324481737655</v>
      </c>
      <c r="AF8">
        <f>'Bio graphs'!K8</f>
        <v>0.46751283192513909</v>
      </c>
      <c r="AG8">
        <f>'Bio graphs'!L8</f>
        <v>7.6943326712732199E-2</v>
      </c>
      <c r="AH8">
        <f>(9/1000)*Z8</f>
        <v>0.10174398238618874</v>
      </c>
      <c r="AI8">
        <f>10*$B$23</f>
        <v>5.6794230561786327E-2</v>
      </c>
      <c r="AJ8">
        <f>W8+0.1</f>
        <v>14.1</v>
      </c>
      <c r="AK8">
        <f>((Z8*0.237)-AH8+AI8)/0.238</f>
        <v>11.068522903411349</v>
      </c>
      <c r="AM8">
        <v>7</v>
      </c>
      <c r="AN8">
        <v>15.417081092719139</v>
      </c>
      <c r="AO8">
        <v>1.9182027999221303</v>
      </c>
      <c r="AP8">
        <v>118.95687218885929</v>
      </c>
      <c r="AQ8">
        <v>13.256716158880685</v>
      </c>
      <c r="AR8">
        <v>998.19564672673823</v>
      </c>
      <c r="AS8">
        <v>207.7877684684367</v>
      </c>
    </row>
    <row r="9" spans="1:45" x14ac:dyDescent="0.3">
      <c r="A9" t="str">
        <f>'Abio graphs'!A9</f>
        <v>Ni high</v>
      </c>
      <c r="B9">
        <f>'Abio graphs'!B9</f>
        <v>7</v>
      </c>
      <c r="C9">
        <f>'Abio graphs'!C9</f>
        <v>65.098488347874309</v>
      </c>
      <c r="D9">
        <f>'Abio graphs'!D9</f>
        <v>-2.5028206048680826</v>
      </c>
      <c r="E9">
        <f>'Abio graphs'!E9</f>
        <v>998.19564672673823</v>
      </c>
      <c r="F9">
        <f>'Abio graphs'!F9</f>
        <v>26.062088734486956</v>
      </c>
      <c r="G9">
        <f>'Abio graphs'!G9</f>
        <v>117.2231136291494</v>
      </c>
      <c r="H9">
        <f>'Abio graphs'!H9</f>
        <v>4.9202565198820265</v>
      </c>
      <c r="I9">
        <f>'Abio graphs'!I9</f>
        <v>1.7510235698645547</v>
      </c>
      <c r="J9">
        <f>'Abio graphs'!J9</f>
        <v>7.4148945061814393</v>
      </c>
      <c r="K9">
        <f>'Abio graphs'!K9</f>
        <v>0.20571054659706378</v>
      </c>
      <c r="L9">
        <f>'Abio graphs'!L9</f>
        <v>207.7877684684367</v>
      </c>
      <c r="M9">
        <f>'Abio graphs'!M9</f>
        <v>2.1525917346266534</v>
      </c>
      <c r="N9">
        <f>'Abio graphs'!N9</f>
        <v>34.835514182373238</v>
      </c>
      <c r="O9">
        <f>'Abio graphs'!O9</f>
        <v>3.8362646577636426</v>
      </c>
      <c r="P9">
        <f>'Abio graphs'!P9</f>
        <v>4.5595556400185241E-2</v>
      </c>
      <c r="Q9">
        <f>(5/1000)*E9</f>
        <v>4.9909782336336912</v>
      </c>
      <c r="R9">
        <f>10*$B$23</f>
        <v>5.6794230561786327E-2</v>
      </c>
      <c r="S9">
        <f>B9+0.1</f>
        <v>7.1</v>
      </c>
      <c r="T9">
        <f>((E9*0.216)-Q9+R9)/0.216</f>
        <v>975.35220226807212</v>
      </c>
      <c r="V9" t="str">
        <f>'Bio graphs'!A9</f>
        <v xml:space="preserve">Control </v>
      </c>
      <c r="W9">
        <f>'Bio graphs'!B9</f>
        <v>16</v>
      </c>
      <c r="X9">
        <f>'Bio graphs'!C9</f>
        <v>1324.2344586268337</v>
      </c>
      <c r="Y9">
        <f>'Bio graphs'!D9</f>
        <v>-1.1309615858443021</v>
      </c>
      <c r="Z9">
        <f>'Bio graphs'!E9</f>
        <v>13.252082958102136</v>
      </c>
      <c r="AA9">
        <f>'Bio graphs'!F9</f>
        <v>60.402468066270998</v>
      </c>
      <c r="AB9">
        <f>'Bio graphs'!G9</f>
        <v>3.2695778858907238</v>
      </c>
      <c r="AC9">
        <f>'Bio graphs'!H9</f>
        <v>16.075069524599435</v>
      </c>
      <c r="AD9">
        <f>'Bio graphs'!I9</f>
        <v>7.1802365408994282</v>
      </c>
      <c r="AE9">
        <f>'Bio graphs'!J9</f>
        <v>514.486817878225</v>
      </c>
      <c r="AF9">
        <f>'Bio graphs'!K9</f>
        <v>0.45905313430816264</v>
      </c>
      <c r="AG9">
        <f>'Bio graphs'!L9</f>
        <v>1.6455868912207243</v>
      </c>
      <c r="AH9">
        <f>(9/1000)*Z9</f>
        <v>0.11926874662291921</v>
      </c>
      <c r="AI9">
        <f>10*$B$23</f>
        <v>5.6794230561786327E-2</v>
      </c>
      <c r="AJ9">
        <f>W9+0.1</f>
        <v>16.100000000000001</v>
      </c>
      <c r="AK9">
        <f>((Z9*0.238)-AH9+AI9)/0.239</f>
        <v>12.935235263460985</v>
      </c>
      <c r="AM9">
        <v>7.1</v>
      </c>
      <c r="AN9">
        <v>15.323140468173722</v>
      </c>
      <c r="AO9">
        <v>0</v>
      </c>
      <c r="AP9">
        <v>116.46617714079211</v>
      </c>
      <c r="AQ9">
        <v>0</v>
      </c>
      <c r="AR9">
        <v>975.35220226807212</v>
      </c>
      <c r="AS9">
        <v>0</v>
      </c>
    </row>
    <row r="10" spans="1:45" x14ac:dyDescent="0.3">
      <c r="A10" t="str">
        <f>'Abio graphs'!A10</f>
        <v>Ni low</v>
      </c>
      <c r="B10">
        <v>0.1</v>
      </c>
      <c r="C10">
        <f>'Abio graphs'!C10</f>
        <v>1723.5983271189416</v>
      </c>
      <c r="D10">
        <f>'Abio graphs'!D10</f>
        <v>37.31254525934488</v>
      </c>
      <c r="E10">
        <f>'Abio graphs'!E10</f>
        <v>87.0807761992439</v>
      </c>
      <c r="F10">
        <f>'Abio graphs'!F10</f>
        <v>44.720080744547431</v>
      </c>
      <c r="G10">
        <f>'Abio graphs'!G10</f>
        <v>220.81541357970559</v>
      </c>
      <c r="H10">
        <f>'Abio graphs'!H10</f>
        <v>44.1527378384054</v>
      </c>
      <c r="I10">
        <f>'Abio graphs'!I10</f>
        <v>29.623630729670857</v>
      </c>
      <c r="J10">
        <f>'Abio graphs'!J10</f>
        <v>7.9223244033488349</v>
      </c>
      <c r="K10">
        <f>'Abio graphs'!K10</f>
        <v>0.39600625865002259</v>
      </c>
      <c r="L10">
        <f>'Abio graphs'!L10</f>
        <v>2.6124798743253979</v>
      </c>
      <c r="M10">
        <f>'Abio graphs'!M10</f>
        <v>1.5185161553151549</v>
      </c>
      <c r="N10">
        <f>'Abio graphs'!N10</f>
        <v>25.425747627496584</v>
      </c>
      <c r="O10">
        <f>'Abio graphs'!O10</f>
        <v>1.0060284329279021</v>
      </c>
      <c r="P10">
        <f>'Abio graphs'!P10</f>
        <v>0.99925113056217718</v>
      </c>
      <c r="Q10">
        <v>0</v>
      </c>
      <c r="R10">
        <f>(220-4)*$B$23</f>
        <v>1.2267553801345845</v>
      </c>
      <c r="S10">
        <v>0</v>
      </c>
      <c r="T10">
        <f>R10/0.216</f>
        <v>5.6794230561786323</v>
      </c>
      <c r="V10" t="str">
        <f>'Bio graphs'!A10</f>
        <v xml:space="preserve">Control </v>
      </c>
      <c r="W10">
        <f>'Bio graphs'!B10</f>
        <v>18</v>
      </c>
      <c r="X10">
        <f>'Bio graphs'!C10</f>
        <v>965.50631920073874</v>
      </c>
      <c r="Y10">
        <f>'Bio graphs'!D10</f>
        <v>-0.17936464745321754</v>
      </c>
      <c r="Z10">
        <f>'Bio graphs'!E10</f>
        <v>11.258815264436564</v>
      </c>
      <c r="AA10">
        <f>'Bio graphs'!F10</f>
        <v>53.556699905344317</v>
      </c>
      <c r="AB10">
        <f>'Bio graphs'!G10</f>
        <v>4.9980292357659817</v>
      </c>
      <c r="AC10">
        <f>'Bio graphs'!H10</f>
        <v>15.601609283217124</v>
      </c>
      <c r="AD10">
        <f>'Bio graphs'!I10</f>
        <v>11.710861720983058</v>
      </c>
      <c r="AE10">
        <f>'Bio graphs'!J10</f>
        <v>4.014780875048765</v>
      </c>
      <c r="AF10">
        <f>'Bio graphs'!K10</f>
        <v>0.91696661105395116</v>
      </c>
      <c r="AG10">
        <f>'Bio graphs'!L10</f>
        <v>5.5741062548889442E-2</v>
      </c>
      <c r="AH10">
        <f>(10/1000)*Z10</f>
        <v>0.11258815264436564</v>
      </c>
      <c r="AI10">
        <f>10*$B$23</f>
        <v>5.6794230561786327E-2</v>
      </c>
      <c r="AJ10">
        <f>W10+0.1</f>
        <v>18.100000000000001</v>
      </c>
      <c r="AK10">
        <f>((Z10*0.239)-AH10+AI10)/0.239</f>
        <v>11.025367891706106</v>
      </c>
    </row>
    <row r="11" spans="1:45" x14ac:dyDescent="0.3">
      <c r="A11" t="str">
        <f>'Abio graphs'!A11</f>
        <v>Ni low</v>
      </c>
      <c r="B11">
        <f>'Abio graphs'!B11</f>
        <v>2</v>
      </c>
      <c r="C11">
        <f>'Abio graphs'!C11</f>
        <v>683.40063571318706</v>
      </c>
      <c r="D11">
        <f>'Abio graphs'!D11</f>
        <v>18.993753988030562</v>
      </c>
      <c r="E11">
        <f>'Abio graphs'!E11</f>
        <v>135.12637441029125</v>
      </c>
      <c r="F11">
        <f>'Abio graphs'!F11</f>
        <v>42.378926897660484</v>
      </c>
      <c r="G11">
        <f>'Abio graphs'!G11</f>
        <v>526.97646866516175</v>
      </c>
      <c r="H11">
        <f>'Abio graphs'!H11</f>
        <v>40.135869387592464</v>
      </c>
      <c r="I11">
        <f>'Abio graphs'!I11</f>
        <v>3.7682506442865229</v>
      </c>
      <c r="J11">
        <f>'Abio graphs'!J11</f>
        <v>172.22201017007058</v>
      </c>
      <c r="K11">
        <f>'Abio graphs'!K11</f>
        <v>3.4105786927539139</v>
      </c>
      <c r="L11">
        <f>'Abio graphs'!L11</f>
        <v>19.728191341920827</v>
      </c>
      <c r="M11">
        <f>'Abio graphs'!M11</f>
        <v>3.466334831575431</v>
      </c>
      <c r="N11">
        <f>'Abio graphs'!N11</f>
        <v>62.140874015506434</v>
      </c>
      <c r="O11">
        <f>'Abio graphs'!O11</f>
        <v>1.5275571493052815</v>
      </c>
      <c r="P11">
        <f>'Abio graphs'!P11</f>
        <v>9.8029301221476864E-2</v>
      </c>
      <c r="Q11">
        <f>(5/1000)*E11</f>
        <v>0.67563187205145625</v>
      </c>
      <c r="R11">
        <f>5*$B$23</f>
        <v>2.8397115280893163E-2</v>
      </c>
      <c r="S11">
        <f>B11+0.1</f>
        <v>2.1</v>
      </c>
      <c r="T11">
        <f>((E11*0.216)-Q11+R11)/0.216</f>
        <v>132.12991720302011</v>
      </c>
      <c r="V11" t="str">
        <f>'Bio graphs'!A11</f>
        <v xml:space="preserve">Control </v>
      </c>
      <c r="W11">
        <f>'Bio graphs'!B11</f>
        <v>21</v>
      </c>
      <c r="X11">
        <f>'Bio graphs'!C11</f>
        <v>971.61387056941794</v>
      </c>
      <c r="Y11">
        <f>'Bio graphs'!D11</f>
        <v>-1.6469190172043131</v>
      </c>
      <c r="Z11">
        <f>'Bio graphs'!E11</f>
        <v>10.976337406566639</v>
      </c>
      <c r="AA11">
        <f>'Bio graphs'!F11</f>
        <v>54.342241216806201</v>
      </c>
      <c r="AB11">
        <f>'Bio graphs'!G11</f>
        <v>179.17610403057577</v>
      </c>
      <c r="AC11">
        <f>'Bio graphs'!H11</f>
        <v>16.941701019322561</v>
      </c>
      <c r="AD11">
        <f>'Bio graphs'!I11</f>
        <v>10.560893415194519</v>
      </c>
      <c r="AE11">
        <f>'Bio graphs'!J11</f>
        <v>11.575384167267179</v>
      </c>
      <c r="AF11">
        <f>'Bio graphs'!K11</f>
        <v>1.5748806174724221</v>
      </c>
      <c r="AG11">
        <f>'Bio graphs'!L11</f>
        <v>1.3555197191756105</v>
      </c>
      <c r="AH11">
        <f>(7/1000)*Z11</f>
        <v>7.6834361845966481E-2</v>
      </c>
      <c r="AI11">
        <f>7*$B$23</f>
        <v>3.9755961393250425E-2</v>
      </c>
      <c r="AJ11">
        <f>W11+0.1</f>
        <v>21.1</v>
      </c>
      <c r="AK11">
        <f>((Z11*0.239)-AH11+AI11)/0.239</f>
        <v>10.821197655718455</v>
      </c>
    </row>
    <row r="12" spans="1:45" x14ac:dyDescent="0.3">
      <c r="A12" t="str">
        <f>'Abio graphs'!A12</f>
        <v>Ni low</v>
      </c>
      <c r="B12">
        <f>'Abio graphs'!B12</f>
        <v>4</v>
      </c>
      <c r="C12">
        <f>'Abio graphs'!C12</f>
        <v>260.76772139723727</v>
      </c>
      <c r="D12">
        <f>'Abio graphs'!D12</f>
        <v>3.7035505864139058</v>
      </c>
      <c r="E12">
        <f>'Abio graphs'!E12</f>
        <v>127.08499389496046</v>
      </c>
      <c r="F12">
        <f>'Abio graphs'!F12</f>
        <v>41.438189094623844</v>
      </c>
      <c r="G12">
        <f>'Abio graphs'!G12</f>
        <v>570.88944559333277</v>
      </c>
      <c r="H12">
        <f>'Abio graphs'!H12</f>
        <v>36.317944861719454</v>
      </c>
      <c r="I12">
        <f>'Abio graphs'!I12</f>
        <v>4.9312209449321038</v>
      </c>
      <c r="J12">
        <f>'Abio graphs'!J12</f>
        <v>18.787361700087352</v>
      </c>
      <c r="K12">
        <f>'Abio graphs'!K12</f>
        <v>0.19460949150144147</v>
      </c>
      <c r="L12">
        <f>'Abio graphs'!L12</f>
        <v>17.993866959144995</v>
      </c>
      <c r="M12">
        <f>'Abio graphs'!M12</f>
        <v>2.1376931082014932</v>
      </c>
      <c r="N12">
        <f>'Abio graphs'!N12</f>
        <v>86.695124401363941</v>
      </c>
      <c r="O12">
        <f>'Abio graphs'!O12</f>
        <v>0.96178928498836491</v>
      </c>
      <c r="P12">
        <f>'Abio graphs'!P12</f>
        <v>1.1140096068074321</v>
      </c>
      <c r="Q12">
        <f>(5/1000)*E12</f>
        <v>0.63542496947480231</v>
      </c>
      <c r="R12">
        <v>0</v>
      </c>
      <c r="S12">
        <f>B12+0.1</f>
        <v>4.0999999999999996</v>
      </c>
      <c r="T12">
        <f>((E12*0.216)-Q12+R12)/0.211</f>
        <v>127.08499389496048</v>
      </c>
      <c r="V12" t="str">
        <f>'Bio graphs'!A12</f>
        <v xml:space="preserve">Control </v>
      </c>
      <c r="W12">
        <f>'Bio graphs'!B12</f>
        <v>23</v>
      </c>
      <c r="X12">
        <f>'Bio graphs'!C12</f>
        <v>927.89770705890407</v>
      </c>
      <c r="Y12">
        <f>'Bio graphs'!D12</f>
        <v>-0.30082441444197872</v>
      </c>
      <c r="Z12">
        <f>'Bio graphs'!E12</f>
        <v>10.34906402707556</v>
      </c>
      <c r="AA12">
        <f>'Bio graphs'!F12</f>
        <v>52.529291375153427</v>
      </c>
      <c r="AB12">
        <f>'Bio graphs'!G12</f>
        <v>82.149439382789637</v>
      </c>
      <c r="AC12">
        <f>'Bio graphs'!H12</f>
        <v>18.72725027263828</v>
      </c>
      <c r="AD12">
        <f>'Bio graphs'!I12</f>
        <v>6.6168843560212824</v>
      </c>
      <c r="AE12">
        <f>'Bio graphs'!J12</f>
        <v>7.0185332066254889</v>
      </c>
      <c r="AF12">
        <f>'Bio graphs'!K12</f>
        <v>0.24089769578039508</v>
      </c>
      <c r="AG12">
        <f>'Bio graphs'!L12</f>
        <v>0.39877035827625446</v>
      </c>
      <c r="AH12">
        <f>(15/1000)*Z12</f>
        <v>0.15523596040613338</v>
      </c>
      <c r="AI12">
        <f>15*$B$23</f>
        <v>8.5191345842679483E-2</v>
      </c>
      <c r="AJ12">
        <f>W12+0.1</f>
        <v>23.1</v>
      </c>
      <c r="AK12">
        <f>((Z12*0.239)-AH12+AI12)/0.239</f>
        <v>10.055990325973241</v>
      </c>
      <c r="AM12" t="s">
        <v>386</v>
      </c>
      <c r="AN12" t="s">
        <v>368</v>
      </c>
      <c r="AO12" t="s">
        <v>391</v>
      </c>
      <c r="AP12" t="s">
        <v>369</v>
      </c>
      <c r="AQ12" t="s">
        <v>388</v>
      </c>
      <c r="AR12" t="s">
        <v>389</v>
      </c>
      <c r="AS12" t="s">
        <v>390</v>
      </c>
    </row>
    <row r="13" spans="1:45" x14ac:dyDescent="0.3">
      <c r="A13" t="str">
        <f>'Abio graphs'!A13</f>
        <v>Ni low</v>
      </c>
      <c r="B13">
        <f>'Abio graphs'!B13</f>
        <v>7</v>
      </c>
      <c r="C13">
        <f>'Abio graphs'!C13</f>
        <v>104.52294690350661</v>
      </c>
      <c r="D13">
        <f>'Abio graphs'!D13</f>
        <v>2.0204705903253593</v>
      </c>
      <c r="E13">
        <f>'Abio graphs'!E13</f>
        <v>118.95687218885929</v>
      </c>
      <c r="F13">
        <f>'Abio graphs'!F13</f>
        <v>42.777340421709525</v>
      </c>
      <c r="G13">
        <f>'Abio graphs'!G13</f>
        <v>598.06745343603302</v>
      </c>
      <c r="H13">
        <f>'Abio graphs'!H13</f>
        <v>33.045282904910579</v>
      </c>
      <c r="I13">
        <f>'Abio graphs'!I13</f>
        <v>5.4049766499356853</v>
      </c>
      <c r="J13">
        <f>'Abio graphs'!J13</f>
        <v>21.934796960057611</v>
      </c>
      <c r="K13">
        <f>'Abio graphs'!K13</f>
        <v>0.29388154243760284</v>
      </c>
      <c r="L13">
        <f>'Abio graphs'!L13</f>
        <v>13.256716158880685</v>
      </c>
      <c r="M13">
        <f>'Abio graphs'!M13</f>
        <v>1.3093354177476768</v>
      </c>
      <c r="N13">
        <f>'Abio graphs'!N13</f>
        <v>105.82703069356876</v>
      </c>
      <c r="O13">
        <f>'Abio graphs'!O13</f>
        <v>1.0595953041592816</v>
      </c>
      <c r="P13">
        <f>'Abio graphs'!P13</f>
        <v>1.9039111640145854</v>
      </c>
      <c r="Q13">
        <f>(5/1000)*E13</f>
        <v>0.59478436094429643</v>
      </c>
      <c r="R13">
        <f>10*$B$23</f>
        <v>5.6794230561786327E-2</v>
      </c>
      <c r="S13">
        <f>B13+0.1</f>
        <v>7.1</v>
      </c>
      <c r="T13">
        <f>((E13*0.216)-Q13+R13)/0.216</f>
        <v>116.46617714079211</v>
      </c>
      <c r="V13" t="str">
        <f>'Bio graphs'!A13</f>
        <v xml:space="preserve">Control </v>
      </c>
      <c r="W13">
        <f>'Bio graphs'!B13</f>
        <v>30</v>
      </c>
      <c r="X13">
        <f>'Bio graphs'!C13</f>
        <v>965.33553097411072</v>
      </c>
      <c r="Y13">
        <f>'Bio graphs'!D13</f>
        <v>0.40536970724778454</v>
      </c>
      <c r="Z13">
        <f>'Bio graphs'!E13</f>
        <v>11.879377809612892</v>
      </c>
      <c r="AA13">
        <f>'Bio graphs'!F13</f>
        <v>55.864630290428117</v>
      </c>
      <c r="AB13">
        <f>'Bio graphs'!G13</f>
        <v>82.190320616662007</v>
      </c>
      <c r="AC13">
        <f>'Bio graphs'!H13</f>
        <v>26.504931593164606</v>
      </c>
      <c r="AD13">
        <f>'Bio graphs'!I13</f>
        <v>9.7929713158235394</v>
      </c>
      <c r="AE13">
        <f>'Bio graphs'!J13</f>
        <v>118.739177698251</v>
      </c>
      <c r="AF13">
        <f>'Bio graphs'!K13</f>
        <v>2.6476472195013314</v>
      </c>
      <c r="AG13">
        <f>'Bio graphs'!L13</f>
        <v>1.2830572821597261</v>
      </c>
      <c r="AH13">
        <f>(15/1000)*Z13</f>
        <v>0.17819066714419338</v>
      </c>
      <c r="AI13">
        <f>10*$B$23</f>
        <v>5.6794230561786327E-2</v>
      </c>
      <c r="AJ13">
        <f>W13+0.1</f>
        <v>30.1</v>
      </c>
      <c r="AK13">
        <f>((Z13*0.239)-AH13+AI13)/0.234</f>
        <v>11.614422478269546</v>
      </c>
      <c r="AM13">
        <v>0</v>
      </c>
      <c r="AN13">
        <v>5.6794230561786323</v>
      </c>
      <c r="AO13">
        <v>0</v>
      </c>
      <c r="AP13">
        <v>5.6794230561786323</v>
      </c>
      <c r="AQ13">
        <v>0</v>
      </c>
      <c r="AR13">
        <v>5.6794230561786323</v>
      </c>
      <c r="AS13">
        <v>0</v>
      </c>
    </row>
    <row r="14" spans="1:45" x14ac:dyDescent="0.3">
      <c r="V14" t="str">
        <f>'Bio graphs'!A14</f>
        <v>Ni high</v>
      </c>
      <c r="W14">
        <v>0.1</v>
      </c>
      <c r="X14">
        <f>'Bio graphs'!C14</f>
        <v>717.31721507696807</v>
      </c>
      <c r="Y14">
        <f>'Bio graphs'!D14</f>
        <v>-65.995036699444299</v>
      </c>
      <c r="Z14">
        <f>'Bio graphs'!E14</f>
        <v>14634.561337430738</v>
      </c>
      <c r="AA14">
        <f>'Bio graphs'!F14</f>
        <v>31.3379583670384</v>
      </c>
      <c r="AB14">
        <f>'Bio graphs'!G14</f>
        <v>91.007645396666305</v>
      </c>
      <c r="AC14">
        <f>'Bio graphs'!H14</f>
        <v>40.571919052052905</v>
      </c>
      <c r="AD14">
        <f>'Bio graphs'!I14</f>
        <v>77.333846140025088</v>
      </c>
      <c r="AE14">
        <f>'Bio graphs'!J14</f>
        <v>22.196993264765833</v>
      </c>
      <c r="AF14">
        <f>'Bio graphs'!K14</f>
        <v>6.4093898084994443</v>
      </c>
      <c r="AG14">
        <f>'Bio graphs'!L14</f>
        <v>85.717183459805725</v>
      </c>
      <c r="AH14">
        <v>0</v>
      </c>
      <c r="AI14">
        <f>(230)*$B$23</f>
        <v>1.3062673029210854</v>
      </c>
      <c r="AJ14">
        <v>0</v>
      </c>
      <c r="AK14">
        <f>AI14/0.23</f>
        <v>5.6794230561786323</v>
      </c>
      <c r="AM14">
        <v>0.1</v>
      </c>
      <c r="AN14">
        <v>12.18342187817392</v>
      </c>
      <c r="AO14">
        <v>1.1499587715205899</v>
      </c>
      <c r="AP14">
        <v>70.780012942465603</v>
      </c>
      <c r="AQ14">
        <v>3.3117005709102392</v>
      </c>
      <c r="AR14">
        <v>14634.561337430738</v>
      </c>
      <c r="AS14">
        <v>85.717183459805725</v>
      </c>
    </row>
    <row r="15" spans="1:45" x14ac:dyDescent="0.3">
      <c r="A15" t="s">
        <v>371</v>
      </c>
      <c r="V15" t="str">
        <f>'Bio graphs'!A15</f>
        <v>Ni high</v>
      </c>
      <c r="W15">
        <f>'Bio graphs'!B15</f>
        <v>2</v>
      </c>
      <c r="X15">
        <f>'Bio graphs'!C15</f>
        <v>78.643724381265798</v>
      </c>
      <c r="Y15">
        <f>'Bio graphs'!D15</f>
        <v>-12.70448404835852</v>
      </c>
      <c r="Z15">
        <f>'Bio graphs'!E15</f>
        <v>2137.5685791737142</v>
      </c>
      <c r="AA15">
        <f>'Bio graphs'!F15</f>
        <v>17.022300281787277</v>
      </c>
      <c r="AB15">
        <f>'Bio graphs'!G15</f>
        <v>56.584528606031895</v>
      </c>
      <c r="AC15">
        <f>'Bio graphs'!H15</f>
        <v>21.762657433614002</v>
      </c>
      <c r="AD15">
        <f>'Bio graphs'!I15</f>
        <v>6.6230460235562072</v>
      </c>
      <c r="AE15">
        <f>'Bio graphs'!J15</f>
        <v>23.979611570948983</v>
      </c>
      <c r="AF15">
        <f>'Bio graphs'!K15</f>
        <v>1.2226751594972947</v>
      </c>
      <c r="AG15">
        <f>'Bio graphs'!L15</f>
        <v>411.94347138350759</v>
      </c>
      <c r="AH15">
        <f>(8/1000)*Z15</f>
        <v>17.100548633389714</v>
      </c>
      <c r="AI15">
        <f>10*$B$23</f>
        <v>5.6794230561786327E-2</v>
      </c>
      <c r="AJ15">
        <f>W15+0.1</f>
        <v>2.1</v>
      </c>
      <c r="AK15">
        <f>((Z15*0.23)-AH15+AI15)/0.232</f>
        <v>2045.6768052031305</v>
      </c>
      <c r="AM15">
        <v>2</v>
      </c>
      <c r="AN15">
        <v>12.309499727867991</v>
      </c>
      <c r="AO15">
        <v>5.149331287356893</v>
      </c>
      <c r="AP15">
        <v>162.94374906382041</v>
      </c>
      <c r="AQ15">
        <v>11.067804712526058</v>
      </c>
      <c r="AR15">
        <v>2137.5685791737142</v>
      </c>
      <c r="AS15">
        <v>411.94347138350759</v>
      </c>
    </row>
    <row r="16" spans="1:45" x14ac:dyDescent="0.3">
      <c r="V16" t="str">
        <f>'Bio graphs'!A16</f>
        <v>Ni high</v>
      </c>
      <c r="W16">
        <f>'Bio graphs'!B16</f>
        <v>4</v>
      </c>
      <c r="X16">
        <f>'Bio graphs'!C16</f>
        <v>104.86427672053439</v>
      </c>
      <c r="Y16">
        <f>'Bio graphs'!D16</f>
        <v>-7.5348102702326907</v>
      </c>
      <c r="Z16">
        <f>'Bio graphs'!E16</f>
        <v>1391.5066204552259</v>
      </c>
      <c r="AA16">
        <f>'Bio graphs'!F16</f>
        <v>18.183514734898569</v>
      </c>
      <c r="AB16">
        <f>'Bio graphs'!G16</f>
        <v>107.25747444846129</v>
      </c>
      <c r="AC16">
        <f>'Bio graphs'!H16</f>
        <v>16.048494941943321</v>
      </c>
      <c r="AD16">
        <f>'Bio graphs'!I16</f>
        <v>13.434642148536177</v>
      </c>
      <c r="AE16">
        <f>'Bio graphs'!J16</f>
        <v>0.18691305063177988</v>
      </c>
      <c r="AF16">
        <f>'Bio graphs'!K16</f>
        <v>0.75497463037423684</v>
      </c>
      <c r="AG16">
        <f>'Bio graphs'!L16</f>
        <v>106.40280377688119</v>
      </c>
      <c r="AH16">
        <f>(8/1000)*Z16</f>
        <v>11.132052963641808</v>
      </c>
      <c r="AI16">
        <f>10*$B$23</f>
        <v>5.6794230561786327E-2</v>
      </c>
      <c r="AJ16">
        <f>W16+0.1</f>
        <v>4.0999999999999996</v>
      </c>
      <c r="AK16">
        <f>((Z16*0.232)-AH16+AI16)/0.234</f>
        <v>1332.283235950993</v>
      </c>
      <c r="AM16">
        <v>2.1</v>
      </c>
      <c r="AN16">
        <v>12.023720560984827</v>
      </c>
      <c r="AO16">
        <v>0</v>
      </c>
      <c r="AP16">
        <v>156.16511432211172</v>
      </c>
      <c r="AQ16">
        <v>0</v>
      </c>
      <c r="AR16">
        <v>2045.6768052031305</v>
      </c>
      <c r="AS16">
        <v>0</v>
      </c>
    </row>
    <row r="17" spans="1:45" ht="15.6" x14ac:dyDescent="0.35">
      <c r="A17" s="48" t="s">
        <v>376</v>
      </c>
      <c r="V17" t="str">
        <f>'Bio graphs'!A17</f>
        <v>Ni high</v>
      </c>
      <c r="W17">
        <f>'Bio graphs'!B17</f>
        <v>7</v>
      </c>
      <c r="X17">
        <f>'Bio graphs'!C17</f>
        <v>212.20414878495262</v>
      </c>
      <c r="Y17">
        <f>'Bio graphs'!D17</f>
        <v>-7.5780727388132076</v>
      </c>
      <c r="Z17">
        <f>'Bio graphs'!E17</f>
        <v>1057.8859489018096</v>
      </c>
      <c r="AA17">
        <f>'Bio graphs'!F17</f>
        <v>16.526379805205625</v>
      </c>
      <c r="AB17">
        <f>'Bio graphs'!G17</f>
        <v>47.515793933112903</v>
      </c>
      <c r="AC17">
        <f>'Bio graphs'!H17</f>
        <v>8.9623114562949269</v>
      </c>
      <c r="AD17">
        <f>'Bio graphs'!I17</f>
        <v>-1.5343400311052933</v>
      </c>
      <c r="AE17">
        <f>'Bio graphs'!J17</f>
        <v>110.91162529562999</v>
      </c>
      <c r="AF17">
        <f>'Bio graphs'!K17</f>
        <v>3.9144484508160882</v>
      </c>
      <c r="AG17">
        <f>'Bio graphs'!L17</f>
        <v>278.28817313440453</v>
      </c>
      <c r="AH17">
        <f>(7/1000)*Z17</f>
        <v>7.405201642312667</v>
      </c>
      <c r="AI17">
        <f>9*$B$23</f>
        <v>5.1114807505607693E-2</v>
      </c>
      <c r="AJ17">
        <f>W17+0.1</f>
        <v>7.1</v>
      </c>
      <c r="AK17">
        <f>((Z17*0.234)-AH17+AI17)/0.236</f>
        <v>1017.7594288483745</v>
      </c>
      <c r="AM17">
        <v>4</v>
      </c>
      <c r="AN17">
        <v>12.211721455866829</v>
      </c>
      <c r="AO17">
        <v>0.53185885122215026</v>
      </c>
      <c r="AP17">
        <v>154.9837862143292</v>
      </c>
      <c r="AQ17">
        <v>12.65706238967779</v>
      </c>
      <c r="AR17">
        <v>1391.5066204552259</v>
      </c>
      <c r="AS17">
        <v>106.40280377688119</v>
      </c>
    </row>
    <row r="18" spans="1:45" x14ac:dyDescent="0.3">
      <c r="V18" t="str">
        <f>'Bio graphs'!A18</f>
        <v>Ni high</v>
      </c>
      <c r="W18">
        <f>'Bio graphs'!B18</f>
        <v>9</v>
      </c>
      <c r="X18">
        <f>'Bio graphs'!C18</f>
        <v>337.26769004138941</v>
      </c>
      <c r="Y18">
        <f>'Bio graphs'!D18</f>
        <v>-9.0058493075973249</v>
      </c>
      <c r="Z18">
        <f>'Bio graphs'!E18</f>
        <v>1186.5523844635577</v>
      </c>
      <c r="AA18">
        <f>'Bio graphs'!F18</f>
        <v>28.576573002377</v>
      </c>
      <c r="AB18">
        <f>'Bio graphs'!G18</f>
        <v>2.2580640901354125</v>
      </c>
      <c r="AC18">
        <f>'Bio graphs'!H18</f>
        <v>7.476120596156056</v>
      </c>
      <c r="AD18">
        <f>'Bio graphs'!I18</f>
        <v>-5.6269907357878877</v>
      </c>
      <c r="AE18">
        <f>'Bio graphs'!J18</f>
        <v>182.52722699723591</v>
      </c>
      <c r="AF18">
        <f>'Bio graphs'!K18</f>
        <v>2.078103186997772</v>
      </c>
      <c r="AG18">
        <f>'Bio graphs'!L18</f>
        <v>1.1670723685132938</v>
      </c>
      <c r="AH18">
        <f>(7/1000)*Z18</f>
        <v>8.3058666912449048</v>
      </c>
      <c r="AI18">
        <f>8*$B$23</f>
        <v>4.5435384449429059E-2</v>
      </c>
      <c r="AJ18">
        <f>W18+0.1</f>
        <v>9.1</v>
      </c>
      <c r="AK18">
        <f>((Z18*0.236)-AH18+AI18)/0.237</f>
        <v>1146.69169378314</v>
      </c>
      <c r="AM18">
        <v>4.0999999999999996</v>
      </c>
      <c r="AN18">
        <v>11.932563404598101</v>
      </c>
      <c r="AO18">
        <v>0</v>
      </c>
      <c r="AP18">
        <v>148.6032578742373</v>
      </c>
      <c r="AQ18">
        <v>0</v>
      </c>
      <c r="AR18">
        <v>1332.283235950993</v>
      </c>
      <c r="AS18">
        <v>0</v>
      </c>
    </row>
    <row r="19" spans="1:45" x14ac:dyDescent="0.3">
      <c r="A19" t="s">
        <v>377</v>
      </c>
      <c r="V19" t="str">
        <f>'Bio graphs'!A19</f>
        <v>Ni high</v>
      </c>
      <c r="W19">
        <f>'Bio graphs'!B19</f>
        <v>11</v>
      </c>
      <c r="X19">
        <f>'Bio graphs'!C19</f>
        <v>292.98497827462126</v>
      </c>
      <c r="Y19">
        <f>'Bio graphs'!D19</f>
        <v>-8.7337726821407866</v>
      </c>
      <c r="Z19">
        <f>'Bio graphs'!E19</f>
        <v>1156.8490201561563</v>
      </c>
      <c r="AA19">
        <f>'Bio graphs'!F19</f>
        <v>31.907754690786319</v>
      </c>
      <c r="AB19">
        <f>'Bio graphs'!G19</f>
        <v>5.1726548421610703</v>
      </c>
      <c r="AC19">
        <f>'Bio graphs'!H19</f>
        <v>7.595970443113643</v>
      </c>
      <c r="AD19">
        <f>'Bio graphs'!I19</f>
        <v>-0.30479813976986891</v>
      </c>
      <c r="AE19">
        <f>'Bio graphs'!J19</f>
        <v>92.516695290523487</v>
      </c>
      <c r="AF19">
        <f>'Bio graphs'!K19</f>
        <v>2.2840794532546012</v>
      </c>
      <c r="AG19">
        <f>'Bio graphs'!L19</f>
        <v>31.224705441641824</v>
      </c>
      <c r="AH19">
        <f>(11/1000)*Z19</f>
        <v>12.725339221717718</v>
      </c>
      <c r="AI19">
        <f>11*$B$23</f>
        <v>6.2473653617964954E-2</v>
      </c>
      <c r="AJ19">
        <f>W19+0.1</f>
        <v>11.1</v>
      </c>
      <c r="AK19">
        <f>((Z19*0.237)-AH19+AI19)/0.237</f>
        <v>1103.4192076325287</v>
      </c>
      <c r="AM19">
        <v>7</v>
      </c>
      <c r="AN19">
        <v>12.743907614663708</v>
      </c>
      <c r="AO19">
        <v>0.48491659246581476</v>
      </c>
      <c r="AP19">
        <v>154.76967295438192</v>
      </c>
      <c r="AQ19">
        <v>16.449597170896425</v>
      </c>
      <c r="AR19">
        <v>1057.8859489018096</v>
      </c>
      <c r="AS19">
        <v>278.28817313440453</v>
      </c>
    </row>
    <row r="20" spans="1:45" ht="15.6" x14ac:dyDescent="0.3">
      <c r="A20" t="s">
        <v>378</v>
      </c>
      <c r="B20">
        <v>2.3E-2</v>
      </c>
      <c r="E20" t="s">
        <v>379</v>
      </c>
      <c r="L20" t="s">
        <v>380</v>
      </c>
      <c r="Q20" s="49">
        <v>237.69108</v>
      </c>
      <c r="R20" t="s">
        <v>381</v>
      </c>
      <c r="V20" t="str">
        <f>'Bio graphs'!A20</f>
        <v>Ni high</v>
      </c>
      <c r="W20">
        <f>'Bio graphs'!B20</f>
        <v>14</v>
      </c>
      <c r="X20">
        <f>'Bio graphs'!C20</f>
        <v>390.36407168997493</v>
      </c>
      <c r="Y20">
        <f>'Bio graphs'!D20</f>
        <v>-6.6159809052050012</v>
      </c>
      <c r="Z20">
        <f>'Bio graphs'!E20</f>
        <v>1122.7092653726045</v>
      </c>
      <c r="AA20">
        <f>'Bio graphs'!F20</f>
        <v>33.344380896018173</v>
      </c>
      <c r="AB20">
        <f>'Bio graphs'!G20</f>
        <v>4.3873763537636332</v>
      </c>
      <c r="AC20">
        <f>'Bio graphs'!H20</f>
        <v>5.4406639018134255</v>
      </c>
      <c r="AD20">
        <f>'Bio graphs'!I20</f>
        <v>2.2456109021741812</v>
      </c>
      <c r="AE20">
        <f>'Bio graphs'!J20</f>
        <v>42.409189350784224</v>
      </c>
      <c r="AF20">
        <f>'Bio graphs'!K20</f>
        <v>1.7978673759798729</v>
      </c>
      <c r="AG20">
        <f>'Bio graphs'!L20</f>
        <v>52.038558247456962</v>
      </c>
      <c r="AH20">
        <f>(9/1000)*Z20</f>
        <v>10.10438338835344</v>
      </c>
      <c r="AI20">
        <f>10*$B$23</f>
        <v>5.6794230561786327E-2</v>
      </c>
      <c r="AJ20">
        <f>W20+0.1</f>
        <v>14.1</v>
      </c>
      <c r="AK20">
        <f>((Z20*0.237)-AH20+AI20)/0.238</f>
        <v>1075.7752383845193</v>
      </c>
      <c r="AM20">
        <v>7.1</v>
      </c>
      <c r="AN20">
        <v>12.474499305229957</v>
      </c>
      <c r="AO20">
        <v>0</v>
      </c>
      <c r="AP20">
        <v>149.08402783114533</v>
      </c>
      <c r="AQ20">
        <v>0</v>
      </c>
      <c r="AR20">
        <v>1017.7594288483745</v>
      </c>
      <c r="AS20">
        <v>0</v>
      </c>
    </row>
    <row r="21" spans="1:45" x14ac:dyDescent="0.3">
      <c r="A21" t="s">
        <v>378</v>
      </c>
      <c r="B21">
        <f>(B20*Q21)/Q20</f>
        <v>5.6794230561786323E-3</v>
      </c>
      <c r="E21" t="s">
        <v>379</v>
      </c>
      <c r="L21" t="s">
        <v>382</v>
      </c>
      <c r="Q21" s="50">
        <v>58.693399999999997</v>
      </c>
      <c r="R21" t="s">
        <v>381</v>
      </c>
      <c r="V21" t="str">
        <f>'Bio graphs'!A21</f>
        <v>Ni high</v>
      </c>
      <c r="W21">
        <f>'Bio graphs'!B21</f>
        <v>16</v>
      </c>
      <c r="X21">
        <f>'Bio graphs'!C21</f>
        <v>435.46292341885373</v>
      </c>
      <c r="Y21">
        <f>'Bio graphs'!D21</f>
        <v>-7.3728804735246447</v>
      </c>
      <c r="Z21">
        <f>'Bio graphs'!E21</f>
        <v>1090.2876546667014</v>
      </c>
      <c r="AA21">
        <f>'Bio graphs'!F21</f>
        <v>44.6761876180001</v>
      </c>
      <c r="AB21">
        <f>'Bio graphs'!G21</f>
        <v>5.2384529645928399</v>
      </c>
      <c r="AC21">
        <f>'Bio graphs'!H21</f>
        <v>6.5828462642784249</v>
      </c>
      <c r="AD21">
        <f>'Bio graphs'!I21</f>
        <v>2.8387476178880062</v>
      </c>
      <c r="AE21">
        <f>'Bio graphs'!J21</f>
        <v>17.232739558269135</v>
      </c>
      <c r="AF21">
        <f>'Bio graphs'!K21</f>
        <v>0.11798667863865021</v>
      </c>
      <c r="AG21">
        <f>'Bio graphs'!L21</f>
        <v>84.08802107841359</v>
      </c>
      <c r="AH21">
        <f>(9/1000)*Z21</f>
        <v>9.8125888920003117</v>
      </c>
      <c r="AI21">
        <f>10*$B$23</f>
        <v>5.6794230561786327E-2</v>
      </c>
      <c r="AJ21">
        <f>W21+0.1</f>
        <v>16.100000000000001</v>
      </c>
      <c r="AK21">
        <f>((Z21*0.238)-AH21+AI21)/0.239</f>
        <v>1044.9065571097758</v>
      </c>
      <c r="AM21">
        <v>9</v>
      </c>
      <c r="AN21">
        <v>10.396865040471944</v>
      </c>
      <c r="AO21">
        <v>2.4334036145903823</v>
      </c>
      <c r="AP21">
        <v>141.45077966514373</v>
      </c>
      <c r="AQ21">
        <v>8.3697645800629683</v>
      </c>
      <c r="AR21">
        <v>1186.5523844635577</v>
      </c>
      <c r="AS21">
        <v>1.1670723685132938</v>
      </c>
    </row>
    <row r="22" spans="1:45" x14ac:dyDescent="0.3">
      <c r="A22" t="s">
        <v>384</v>
      </c>
      <c r="B22">
        <f>B21*1000</f>
        <v>5.6794230561786323</v>
      </c>
      <c r="E22" t="s">
        <v>383</v>
      </c>
      <c r="L22" t="s">
        <v>382</v>
      </c>
      <c r="V22" t="str">
        <f>'Bio graphs'!A22</f>
        <v>Ni high</v>
      </c>
      <c r="W22">
        <f>'Bio graphs'!B22</f>
        <v>18</v>
      </c>
      <c r="X22">
        <f>'Bio graphs'!C22</f>
        <v>450.61377379011304</v>
      </c>
      <c r="Y22">
        <f>'Bio graphs'!D22</f>
        <v>-7.6911460187098086</v>
      </c>
      <c r="Z22">
        <f>'Bio graphs'!E22</f>
        <v>1054.102362949749</v>
      </c>
      <c r="AA22">
        <f>'Bio graphs'!F22</f>
        <v>39.492754280815156</v>
      </c>
      <c r="AB22">
        <f>'Bio graphs'!G22</f>
        <v>5.9072804093931328</v>
      </c>
      <c r="AC22">
        <f>'Bio graphs'!H22</f>
        <v>7.0780552974306854</v>
      </c>
      <c r="AD22">
        <f>'Bio graphs'!I22</f>
        <v>12.782666968161504</v>
      </c>
      <c r="AE22">
        <f>'Bio graphs'!J22</f>
        <v>24.761822918510394</v>
      </c>
      <c r="AF22">
        <f>'Bio graphs'!K22</f>
        <v>1.7038191984217643</v>
      </c>
      <c r="AG22">
        <f>'Bio graphs'!L22</f>
        <v>91.125628086709327</v>
      </c>
      <c r="AH22">
        <f>(10/1000)*Z22</f>
        <v>10.54102362949749</v>
      </c>
      <c r="AI22">
        <f>10*$B$23</f>
        <v>5.6794230561786327E-2</v>
      </c>
      <c r="AJ22">
        <f>W22+0.1</f>
        <v>18.100000000000001</v>
      </c>
      <c r="AK22">
        <f>((Z22*0.239)-AH22+AI22)/0.239</f>
        <v>1010.2352943349554</v>
      </c>
      <c r="AM22">
        <v>9.1</v>
      </c>
      <c r="AN22">
        <v>10.23762649247892</v>
      </c>
      <c r="AO22">
        <v>0</v>
      </c>
      <c r="AP22">
        <v>136.86778028593815</v>
      </c>
      <c r="AQ22">
        <v>0</v>
      </c>
      <c r="AR22">
        <v>1146.69169378314</v>
      </c>
      <c r="AS22">
        <v>0</v>
      </c>
    </row>
    <row r="23" spans="1:45" x14ac:dyDescent="0.3">
      <c r="A23" t="s">
        <v>385</v>
      </c>
      <c r="B23">
        <f>B22/1000</f>
        <v>5.6794230561786323E-3</v>
      </c>
      <c r="E23" t="s">
        <v>383</v>
      </c>
      <c r="L23" t="s">
        <v>382</v>
      </c>
      <c r="V23" t="str">
        <f>'Bio graphs'!A23</f>
        <v>Ni high</v>
      </c>
      <c r="W23">
        <f>'Bio graphs'!B23</f>
        <v>21</v>
      </c>
      <c r="X23">
        <f>'Bio graphs'!C23</f>
        <v>633.68703471230504</v>
      </c>
      <c r="Y23">
        <f>'Bio graphs'!D23</f>
        <v>-8.990384646001683</v>
      </c>
      <c r="Z23">
        <f>'Bio graphs'!E23</f>
        <v>1333.5556311292085</v>
      </c>
      <c r="AA23">
        <f>'Bio graphs'!F23</f>
        <v>41.006048517197002</v>
      </c>
      <c r="AB23">
        <f>'Bio graphs'!G23</f>
        <v>118.7715724461861</v>
      </c>
      <c r="AC23">
        <f>'Bio graphs'!H23</f>
        <v>9.1358523117390575</v>
      </c>
      <c r="AD23">
        <f>'Bio graphs'!I23</f>
        <v>-2.2047747410648086</v>
      </c>
      <c r="AE23">
        <f>'Bio graphs'!J23</f>
        <v>24.119883234592798</v>
      </c>
      <c r="AF23">
        <f>'Bio graphs'!K23</f>
        <v>0.44895126418490167</v>
      </c>
      <c r="AG23">
        <f>'Bio graphs'!L23</f>
        <v>147.64949282529895</v>
      </c>
      <c r="AH23">
        <f>(7/1000)*Z23</f>
        <v>9.3348894179044599</v>
      </c>
      <c r="AI23">
        <f>7*$B$23</f>
        <v>3.9755961393250425E-2</v>
      </c>
      <c r="AJ23">
        <f>W23+0.1</f>
        <v>21.1</v>
      </c>
      <c r="AK23">
        <f>((Z23*0.239)-AH23+AI23)/0.239</f>
        <v>1294.663859344643</v>
      </c>
      <c r="AM23">
        <v>11</v>
      </c>
      <c r="AN23">
        <v>11.800978863478864</v>
      </c>
      <c r="AO23">
        <v>0.53475048701883332</v>
      </c>
      <c r="AP23">
        <v>135.76073469403627</v>
      </c>
      <c r="AQ23">
        <v>15.26423753114744</v>
      </c>
      <c r="AR23">
        <v>1156.8490201561563</v>
      </c>
      <c r="AS23">
        <v>31.224705441641824</v>
      </c>
    </row>
    <row r="24" spans="1:45" x14ac:dyDescent="0.3">
      <c r="V24" t="str">
        <f>'Bio graphs'!A24</f>
        <v>Ni high</v>
      </c>
      <c r="W24">
        <f>'Bio graphs'!B24</f>
        <v>23</v>
      </c>
      <c r="X24">
        <f>'Bio graphs'!C24</f>
        <v>547.05995150924036</v>
      </c>
      <c r="Y24">
        <f>'Bio graphs'!D24</f>
        <v>-5.6844063624190753</v>
      </c>
      <c r="Z24">
        <f>'Bio graphs'!E24</f>
        <v>1023.4677426538581</v>
      </c>
      <c r="AA24">
        <f>'Bio graphs'!F24</f>
        <v>38.028359627187626</v>
      </c>
      <c r="AB24">
        <f>'Bio graphs'!G24</f>
        <v>44.826752343980544</v>
      </c>
      <c r="AC24">
        <f>'Bio graphs'!H24</f>
        <v>8.3168614319167009</v>
      </c>
      <c r="AD24">
        <f>'Bio graphs'!I24</f>
        <v>2.4540237606300002</v>
      </c>
      <c r="AE24">
        <f>'Bio graphs'!J24</f>
        <v>26.776790659166224</v>
      </c>
      <c r="AF24">
        <f>'Bio graphs'!K24</f>
        <v>1.2548483458877526</v>
      </c>
      <c r="AG24">
        <f>'Bio graphs'!L24</f>
        <v>62.911900053031282</v>
      </c>
      <c r="AH24">
        <f>(15/1000)*Z24</f>
        <v>15.352016139807871</v>
      </c>
      <c r="AI24">
        <f>15*$B$23</f>
        <v>8.5191345842679483E-2</v>
      </c>
      <c r="AJ24">
        <f>W24+0.1</f>
        <v>23.1</v>
      </c>
      <c r="AK24">
        <f>((Z24*0.239)-AH24+AI24)/0.239</f>
        <v>959.58981464563544</v>
      </c>
      <c r="AM24">
        <v>11.1</v>
      </c>
      <c r="AN24">
        <v>11.516856020102059</v>
      </c>
      <c r="AO24">
        <v>0</v>
      </c>
      <c r="AP24">
        <v>129.72320546189943</v>
      </c>
      <c r="AQ24">
        <v>0</v>
      </c>
      <c r="AR24">
        <v>1103.4192076325287</v>
      </c>
      <c r="AS24">
        <v>0</v>
      </c>
    </row>
    <row r="25" spans="1:45" x14ac:dyDescent="0.3">
      <c r="V25" t="str">
        <f>'Bio graphs'!A25</f>
        <v>Ni high</v>
      </c>
      <c r="W25">
        <f>'Bio graphs'!B25</f>
        <v>30</v>
      </c>
      <c r="X25">
        <f>'Bio graphs'!C25</f>
        <v>474.64161156135754</v>
      </c>
      <c r="Y25">
        <f>'Bio graphs'!D25</f>
        <v>-5.5324410713461107</v>
      </c>
      <c r="Z25">
        <f>'Bio graphs'!E25</f>
        <v>983.32725526587433</v>
      </c>
      <c r="AA25">
        <f>'Bio graphs'!F25</f>
        <v>34.667899070868785</v>
      </c>
      <c r="AB25">
        <f>'Bio graphs'!G25</f>
        <v>68.445934241918522</v>
      </c>
      <c r="AC25">
        <f>'Bio graphs'!H25</f>
        <v>8.5078337219847331</v>
      </c>
      <c r="AD25">
        <f>'Bio graphs'!I25</f>
        <v>2.6655007149130308</v>
      </c>
      <c r="AE25">
        <f>'Bio graphs'!J25</f>
        <v>60.103793174580829</v>
      </c>
      <c r="AF25">
        <f>'Bio graphs'!K25</f>
        <v>0.49057111461869374</v>
      </c>
      <c r="AG25">
        <f>'Bio graphs'!L25</f>
        <v>115.63090533121084</v>
      </c>
      <c r="AH25">
        <f>(15/1000)*Z25</f>
        <v>14.749908828988115</v>
      </c>
      <c r="AI25">
        <f>10*$B$23</f>
        <v>5.6794230561786327E-2</v>
      </c>
      <c r="AJ25">
        <f>W25+0.1</f>
        <v>30.1</v>
      </c>
      <c r="AK25">
        <f>((Z25*0.239)-AH25+AI25)/0.234</f>
        <v>941.54743337657101</v>
      </c>
      <c r="AM25">
        <v>14</v>
      </c>
      <c r="AN25">
        <v>11.30488693179875</v>
      </c>
      <c r="AO25">
        <v>7.6943326712732199E-2</v>
      </c>
      <c r="AP25">
        <v>131.52296731231735</v>
      </c>
      <c r="AQ25">
        <v>10.208398567762805</v>
      </c>
      <c r="AR25">
        <v>1122.7092653726045</v>
      </c>
      <c r="AS25">
        <v>52.038558247456962</v>
      </c>
    </row>
    <row r="26" spans="1:45" x14ac:dyDescent="0.3">
      <c r="V26" t="str">
        <f>'Bio graphs'!A26</f>
        <v>Ni low</v>
      </c>
      <c r="W26">
        <v>0.1</v>
      </c>
      <c r="X26">
        <f>'Bio graphs'!C26</f>
        <v>788.55785493772805</v>
      </c>
      <c r="Y26">
        <f>'Bio graphs'!D26</f>
        <v>20.130673316436784</v>
      </c>
      <c r="Z26">
        <f>'Bio graphs'!E26</f>
        <v>70.780012942465603</v>
      </c>
      <c r="AA26">
        <f>'Bio graphs'!F26</f>
        <v>38.1869932010366</v>
      </c>
      <c r="AB26">
        <f>'Bio graphs'!G26</f>
        <v>128.27734187918762</v>
      </c>
      <c r="AC26">
        <f>'Bio graphs'!H26</f>
        <v>38.650140056023801</v>
      </c>
      <c r="AD26">
        <f>'Bio graphs'!I26</f>
        <v>73.427414776945398</v>
      </c>
      <c r="AE26">
        <f>'Bio graphs'!J26</f>
        <v>23.603507524265755</v>
      </c>
      <c r="AF26">
        <f>'Bio graphs'!K26</f>
        <v>1.0728663708745863</v>
      </c>
      <c r="AG26">
        <f>'Bio graphs'!L26</f>
        <v>3.3117005709102392</v>
      </c>
      <c r="AH26">
        <v>0</v>
      </c>
      <c r="AI26">
        <f>(230)*$B$23</f>
        <v>1.3062673029210854</v>
      </c>
      <c r="AJ26">
        <v>0</v>
      </c>
      <c r="AK26">
        <f>AI26/0.23</f>
        <v>5.6794230561786323</v>
      </c>
      <c r="AM26">
        <v>14.1</v>
      </c>
      <c r="AN26">
        <v>11.068522903411349</v>
      </c>
      <c r="AO26">
        <v>0</v>
      </c>
      <c r="AP26">
        <v>126.235423436009</v>
      </c>
      <c r="AQ26">
        <v>0</v>
      </c>
      <c r="AR26">
        <v>1075.7752383845193</v>
      </c>
      <c r="AS26">
        <v>0</v>
      </c>
    </row>
    <row r="27" spans="1:45" x14ac:dyDescent="0.3">
      <c r="V27" t="str">
        <f>'Bio graphs'!A27</f>
        <v>Ni low</v>
      </c>
      <c r="W27">
        <f>'Bio graphs'!B27</f>
        <v>2</v>
      </c>
      <c r="X27">
        <f>'Bio graphs'!C27</f>
        <v>1073.8131399093829</v>
      </c>
      <c r="Y27">
        <f>'Bio graphs'!D27</f>
        <v>-5.2275263065483704E-2</v>
      </c>
      <c r="Z27">
        <f>'Bio graphs'!E27</f>
        <v>162.94374906382041</v>
      </c>
      <c r="AA27">
        <f>'Bio graphs'!F27</f>
        <v>41.524102691686302</v>
      </c>
      <c r="AB27">
        <f>'Bio graphs'!G27</f>
        <v>350.39190253353206</v>
      </c>
      <c r="AC27">
        <f>'Bio graphs'!H27</f>
        <v>36.515216613295401</v>
      </c>
      <c r="AD27">
        <f>'Bio graphs'!I27</f>
        <v>14.828745319778641</v>
      </c>
      <c r="AE27">
        <f>'Bio graphs'!J27</f>
        <v>29.832553391307119</v>
      </c>
      <c r="AF27">
        <f>'Bio graphs'!K27</f>
        <v>0.11175710288543123</v>
      </c>
      <c r="AG27">
        <f>'Bio graphs'!L27</f>
        <v>11.067804712526058</v>
      </c>
      <c r="AH27">
        <f>(8/1000)*Z27</f>
        <v>1.3035499925105634</v>
      </c>
      <c r="AI27">
        <f>10*$B$23</f>
        <v>5.6794230561786327E-2</v>
      </c>
      <c r="AJ27">
        <f>W27+0.1</f>
        <v>2.1</v>
      </c>
      <c r="AK27">
        <f>((Z27*0.23)-AH27+AI27)/0.232</f>
        <v>156.16511432211172</v>
      </c>
      <c r="AM27">
        <v>16</v>
      </c>
      <c r="AN27">
        <v>13.252082958102136</v>
      </c>
      <c r="AO27">
        <v>1.6455868912207243</v>
      </c>
      <c r="AP27">
        <v>129.44875912557848</v>
      </c>
      <c r="AQ27">
        <v>7.5968925630297752</v>
      </c>
      <c r="AR27">
        <v>1090.2876546667014</v>
      </c>
      <c r="AS27">
        <v>84.08802107841359</v>
      </c>
    </row>
    <row r="28" spans="1:45" x14ac:dyDescent="0.3">
      <c r="V28" t="str">
        <f>'Bio graphs'!A28</f>
        <v>Ni low</v>
      </c>
      <c r="W28">
        <f>'Bio graphs'!B28</f>
        <v>4</v>
      </c>
      <c r="X28">
        <f>'Bio graphs'!C28</f>
        <v>918.05663425789498</v>
      </c>
      <c r="Y28">
        <f>'Bio graphs'!D28</f>
        <v>0.64610506052351024</v>
      </c>
      <c r="Z28">
        <f>'Bio graphs'!E28</f>
        <v>154.9837862143292</v>
      </c>
      <c r="AA28">
        <f>'Bio graphs'!F28</f>
        <v>41.642917854604804</v>
      </c>
      <c r="AB28">
        <f>'Bio graphs'!G28</f>
        <v>413.63107549478195</v>
      </c>
      <c r="AC28">
        <f>'Bio graphs'!H28</f>
        <v>35.642700678438999</v>
      </c>
      <c r="AD28">
        <f>'Bio graphs'!I28</f>
        <v>15.943929111026058</v>
      </c>
      <c r="AE28">
        <f>'Bio graphs'!J28</f>
        <v>46.612387816215204</v>
      </c>
      <c r="AF28">
        <f>'Bio graphs'!K28</f>
        <v>2.9225982897099483</v>
      </c>
      <c r="AG28">
        <f>'Bio graphs'!L28</f>
        <v>12.65706238967779</v>
      </c>
      <c r="AH28">
        <f>(8/1000)*Z28</f>
        <v>1.2398702897146336</v>
      </c>
      <c r="AI28">
        <f>10*$B$23</f>
        <v>5.6794230561786327E-2</v>
      </c>
      <c r="AJ28">
        <f>W28+0.1</f>
        <v>4.0999999999999996</v>
      </c>
      <c r="AK28">
        <f>((Z28*0.232)-AH28+AI28)/0.234</f>
        <v>148.6032578742373</v>
      </c>
      <c r="AM28">
        <v>16.100000000000001</v>
      </c>
      <c r="AN28">
        <v>12.935235263460985</v>
      </c>
      <c r="AO28">
        <v>0</v>
      </c>
      <c r="AP28">
        <v>124.27012581723537</v>
      </c>
      <c r="AQ28">
        <v>0</v>
      </c>
      <c r="AR28">
        <v>1044.9065571097758</v>
      </c>
      <c r="AS28">
        <v>0</v>
      </c>
    </row>
    <row r="29" spans="1:45" x14ac:dyDescent="0.3">
      <c r="V29" t="str">
        <f>'Bio graphs'!A29</f>
        <v>Ni low</v>
      </c>
      <c r="W29">
        <f>'Bio graphs'!B29</f>
        <v>7</v>
      </c>
      <c r="X29">
        <f>'Bio graphs'!C29</f>
        <v>1427.3272327792843</v>
      </c>
      <c r="Y29">
        <f>'Bio graphs'!D29</f>
        <v>4.6621771771420502</v>
      </c>
      <c r="Z29">
        <f>'Bio graphs'!E29</f>
        <v>154.76967295438192</v>
      </c>
      <c r="AA29">
        <f>'Bio graphs'!F29</f>
        <v>47.8978684253523</v>
      </c>
      <c r="AB29">
        <f>'Bio graphs'!G29</f>
        <v>476.47947074665404</v>
      </c>
      <c r="AC29">
        <f>'Bio graphs'!H29</f>
        <v>30.390696397491599</v>
      </c>
      <c r="AD29">
        <f>'Bio graphs'!I29</f>
        <v>13.488172132563452</v>
      </c>
      <c r="AE29">
        <f>'Bio graphs'!J29</f>
        <v>26.869934894980886</v>
      </c>
      <c r="AF29">
        <f>'Bio graphs'!K29</f>
        <v>8.1289027684821278</v>
      </c>
      <c r="AG29">
        <f>'Bio graphs'!L29</f>
        <v>16.449597170896425</v>
      </c>
      <c r="AH29">
        <f>(7/1000)*Z29</f>
        <v>1.0833877106806735</v>
      </c>
      <c r="AI29">
        <f>9*$B$23</f>
        <v>5.1114807505607693E-2</v>
      </c>
      <c r="AJ29">
        <f>W29+0.1</f>
        <v>7.1</v>
      </c>
      <c r="AK29">
        <f>((Z29*0.234)-AH29+AI29)/0.236</f>
        <v>149.08402783114533</v>
      </c>
      <c r="AM29">
        <v>18</v>
      </c>
      <c r="AN29">
        <v>11.258815264436564</v>
      </c>
      <c r="AO29">
        <v>5.5741062548889442E-2</v>
      </c>
      <c r="AP29">
        <v>120.81697537610464</v>
      </c>
      <c r="AQ29">
        <v>4.6222040453667805</v>
      </c>
      <c r="AR29">
        <v>1054.102362949749</v>
      </c>
      <c r="AS29">
        <v>91.125628086709327</v>
      </c>
    </row>
    <row r="30" spans="1:45" x14ac:dyDescent="0.3">
      <c r="L30" t="s">
        <v>397</v>
      </c>
      <c r="Q30" t="s">
        <v>398</v>
      </c>
      <c r="V30" t="str">
        <f>'Bio graphs'!A30</f>
        <v>Ni low</v>
      </c>
      <c r="W30">
        <f>'Bio graphs'!B30</f>
        <v>9</v>
      </c>
      <c r="X30">
        <f>'Bio graphs'!C30</f>
        <v>1556.6936260833436</v>
      </c>
      <c r="Y30">
        <f>'Bio graphs'!D30</f>
        <v>0.14503359674273186</v>
      </c>
      <c r="Z30">
        <f>'Bio graphs'!E30</f>
        <v>141.45077966514373</v>
      </c>
      <c r="AA30">
        <f>'Bio graphs'!F30</f>
        <v>49.801197319774317</v>
      </c>
      <c r="AB30">
        <f>'Bio graphs'!G30</f>
        <v>403.62770814693437</v>
      </c>
      <c r="AC30">
        <f>'Bio graphs'!H30</f>
        <v>23.816738721770065</v>
      </c>
      <c r="AD30">
        <f>'Bio graphs'!I30</f>
        <v>14.792452088003438</v>
      </c>
      <c r="AE30">
        <f>'Bio graphs'!J30</f>
        <v>90.910977324684922</v>
      </c>
      <c r="AF30">
        <f>'Bio graphs'!K30</f>
        <v>0.1175108375539278</v>
      </c>
      <c r="AG30">
        <f>'Bio graphs'!L30</f>
        <v>8.3697645800629683</v>
      </c>
      <c r="AH30">
        <f>(7/1000)*Z30</f>
        <v>0.9901554576560061</v>
      </c>
      <c r="AI30">
        <f>8*$B$23</f>
        <v>4.5435384449429059E-2</v>
      </c>
      <c r="AJ30">
        <f>W30+0.1</f>
        <v>9.1</v>
      </c>
      <c r="AK30">
        <f>((Z30*0.236)-AH30+AI30)/0.237</f>
        <v>136.86778028593815</v>
      </c>
      <c r="AM30">
        <v>18.100000000000001</v>
      </c>
      <c r="AN30">
        <v>11.025367891706106</v>
      </c>
      <c r="AO30">
        <v>0</v>
      </c>
      <c r="AP30">
        <v>115.99950456773954</v>
      </c>
      <c r="AQ30">
        <v>0</v>
      </c>
      <c r="AR30">
        <v>1010.2352943349554</v>
      </c>
      <c r="AS30">
        <v>0</v>
      </c>
    </row>
    <row r="31" spans="1:45" x14ac:dyDescent="0.3">
      <c r="B31" t="s">
        <v>392</v>
      </c>
      <c r="L31">
        <f>Z29</f>
        <v>154.76967295438192</v>
      </c>
      <c r="Q31">
        <f>Z17</f>
        <v>1057.8859489018096</v>
      </c>
      <c r="V31" t="str">
        <f>'Bio graphs'!A31</f>
        <v>Ni low</v>
      </c>
      <c r="W31">
        <f>'Bio graphs'!B31</f>
        <v>11</v>
      </c>
      <c r="X31">
        <f>'Bio graphs'!C31</f>
        <v>1326.6127468522486</v>
      </c>
      <c r="Y31">
        <f>'Bio graphs'!D31</f>
        <v>-1.8188205027097559</v>
      </c>
      <c r="Z31">
        <f>'Bio graphs'!E31</f>
        <v>135.76073469403627</v>
      </c>
      <c r="AA31">
        <f>'Bio graphs'!F31</f>
        <v>52.176519334390719</v>
      </c>
      <c r="AB31">
        <f>'Bio graphs'!G31</f>
        <v>5.2069297841762925</v>
      </c>
      <c r="AC31">
        <f>'Bio graphs'!H31</f>
        <v>18.946488072942429</v>
      </c>
      <c r="AD31">
        <f>'Bio graphs'!I31</f>
        <v>3.438859346685327</v>
      </c>
      <c r="AE31">
        <f>'Bio graphs'!J31</f>
        <v>209.58026514476379</v>
      </c>
      <c r="AF31">
        <f>'Bio graphs'!K31</f>
        <v>0.63788581091739949</v>
      </c>
      <c r="AG31">
        <f>'Bio graphs'!L31</f>
        <v>15.26423753114744</v>
      </c>
      <c r="AH31">
        <f>(11/1000)*Z31</f>
        <v>1.4933680816343988</v>
      </c>
      <c r="AI31">
        <f>11*$B$23</f>
        <v>6.2473653617964954E-2</v>
      </c>
      <c r="AJ31">
        <f>W31+0.1</f>
        <v>11.1</v>
      </c>
      <c r="AK31">
        <f>((Z31*0.237)-AH31+AI31)/0.237</f>
        <v>129.72320546189943</v>
      </c>
      <c r="AM31">
        <v>21</v>
      </c>
      <c r="AN31">
        <v>10.976337406566639</v>
      </c>
      <c r="AO31">
        <v>1.3555197191756105</v>
      </c>
      <c r="AP31">
        <v>117.0909688657342</v>
      </c>
      <c r="AQ31">
        <v>8.5078936456875276</v>
      </c>
      <c r="AR31">
        <v>1333.5556311292085</v>
      </c>
      <c r="AS31">
        <v>147.64949282529895</v>
      </c>
    </row>
    <row r="32" spans="1:45" x14ac:dyDescent="0.3">
      <c r="B32" t="s">
        <v>393</v>
      </c>
      <c r="L32">
        <f>SUM(AH29:AH36)/0.37</f>
        <v>26.110832828324245</v>
      </c>
      <c r="Q32">
        <f>SUM(AH17:AH24)/0.37</f>
        <v>225.89542979145639</v>
      </c>
      <c r="V32" t="str">
        <f>'Bio graphs'!A32</f>
        <v>Ni low</v>
      </c>
      <c r="W32">
        <f>'Bio graphs'!B32</f>
        <v>14</v>
      </c>
      <c r="X32">
        <f>'Bio graphs'!C32</f>
        <v>1010.921554567835</v>
      </c>
      <c r="Y32">
        <f>'Bio graphs'!D32</f>
        <v>-1.0797524542729324</v>
      </c>
      <c r="Z32">
        <f>'Bio graphs'!E32</f>
        <v>131.52296731231735</v>
      </c>
      <c r="AA32">
        <f>'Bio graphs'!F32</f>
        <v>52.820104603063562</v>
      </c>
      <c r="AB32">
        <f>'Bio graphs'!G32</f>
        <v>6.2121710174178624</v>
      </c>
      <c r="AC32">
        <f>'Bio graphs'!H32</f>
        <v>16.447272422201813</v>
      </c>
      <c r="AD32">
        <f>'Bio graphs'!I32</f>
        <v>13.969770231705564</v>
      </c>
      <c r="AE32">
        <f>'Bio graphs'!J32</f>
        <v>44.634830957410273</v>
      </c>
      <c r="AF32">
        <f>'Bio graphs'!K32</f>
        <v>0.2336468562297796</v>
      </c>
      <c r="AG32">
        <f>'Bio graphs'!L32</f>
        <v>10.208398567762805</v>
      </c>
      <c r="AH32">
        <f>(9/1000)*Z32</f>
        <v>1.1837067058108561</v>
      </c>
      <c r="AI32">
        <f>10*$B$23</f>
        <v>5.6794230561786327E-2</v>
      </c>
      <c r="AJ32">
        <f>W32+0.1</f>
        <v>14.1</v>
      </c>
      <c r="AK32">
        <f>((Z32*0.237)-AH32+AI32)/0.238</f>
        <v>126.235423436009</v>
      </c>
      <c r="AM32">
        <v>21.1</v>
      </c>
      <c r="AN32">
        <v>10.821197655718455</v>
      </c>
      <c r="AO32">
        <v>0</v>
      </c>
      <c r="AP32">
        <v>113.8278691976719</v>
      </c>
      <c r="AQ32">
        <v>0</v>
      </c>
      <c r="AR32">
        <v>1294.663859344643</v>
      </c>
      <c r="AS32">
        <v>0</v>
      </c>
    </row>
    <row r="33" spans="2:45" x14ac:dyDescent="0.3">
      <c r="B33" t="s">
        <v>394</v>
      </c>
      <c r="L33">
        <f>SUM(AI29:AI36)/0.37</f>
        <v>1.2279833634980828</v>
      </c>
      <c r="Q33">
        <f>SUM(AI17:AI24)/0.37</f>
        <v>1.2279833634980828</v>
      </c>
      <c r="V33" t="str">
        <f>'Bio graphs'!A33</f>
        <v>Ni low</v>
      </c>
      <c r="W33">
        <f>'Bio graphs'!B33</f>
        <v>16</v>
      </c>
      <c r="X33">
        <f>'Bio graphs'!C33</f>
        <v>1038.9305158069874</v>
      </c>
      <c r="Y33">
        <f>'Bio graphs'!D33</f>
        <v>-2.1952228948212458</v>
      </c>
      <c r="Z33">
        <f>'Bio graphs'!E33</f>
        <v>129.44875912557848</v>
      </c>
      <c r="AA33">
        <f>'Bio graphs'!F33</f>
        <v>53.625741376661011</v>
      </c>
      <c r="AB33">
        <f>'Bio graphs'!G33</f>
        <v>4.029712249970542</v>
      </c>
      <c r="AC33">
        <f>'Bio graphs'!H33</f>
        <v>15.693395753570375</v>
      </c>
      <c r="AD33">
        <f>'Bio graphs'!I33</f>
        <v>8.7848541432045604</v>
      </c>
      <c r="AE33">
        <f>'Bio graphs'!J33</f>
        <v>99.635947271483104</v>
      </c>
      <c r="AF33">
        <f>'Bio graphs'!K33</f>
        <v>9.0873405626934162E-2</v>
      </c>
      <c r="AG33">
        <f>'Bio graphs'!L33</f>
        <v>7.5968925630297752</v>
      </c>
      <c r="AH33">
        <f>(9/1000)*Z33</f>
        <v>1.1650388321302061</v>
      </c>
      <c r="AI33">
        <f>10*$B$23</f>
        <v>5.6794230561786327E-2</v>
      </c>
      <c r="AJ33">
        <f>W33+0.1</f>
        <v>16.100000000000001</v>
      </c>
      <c r="AK33">
        <f>((Z33*0.238)-AH33+AI33)/0.239</f>
        <v>124.27012581723537</v>
      </c>
      <c r="AM33">
        <v>23</v>
      </c>
      <c r="AN33">
        <v>10.34906402707556</v>
      </c>
      <c r="AO33">
        <v>0.39877035827625446</v>
      </c>
      <c r="AP33">
        <v>114.50298818310961</v>
      </c>
      <c r="AQ33">
        <v>7.1805454160980462</v>
      </c>
      <c r="AR33">
        <v>1023.4677426538581</v>
      </c>
      <c r="AS33">
        <v>62.911900053031282</v>
      </c>
    </row>
    <row r="34" spans="2:45" x14ac:dyDescent="0.3">
      <c r="B34" t="s">
        <v>395</v>
      </c>
      <c r="L34">
        <f>Z37</f>
        <v>101.31754417318095</v>
      </c>
      <c r="Q34">
        <f>Z25</f>
        <v>983.32725526587433</v>
      </c>
      <c r="V34" t="str">
        <f>'Bio graphs'!A34</f>
        <v>Ni low</v>
      </c>
      <c r="W34">
        <f>'Bio graphs'!B34</f>
        <v>18</v>
      </c>
      <c r="X34">
        <f>'Bio graphs'!C34</f>
        <v>1007.1409085806143</v>
      </c>
      <c r="Y34">
        <f>'Bio graphs'!D34</f>
        <v>-1.6187756801395794</v>
      </c>
      <c r="Z34">
        <f>'Bio graphs'!E34</f>
        <v>120.81697537610464</v>
      </c>
      <c r="AA34">
        <f>'Bio graphs'!F34</f>
        <v>52.268434957371248</v>
      </c>
      <c r="AB34">
        <f>'Bio graphs'!G34</f>
        <v>5.1695967303432875</v>
      </c>
      <c r="AC34">
        <f>'Bio graphs'!H34</f>
        <v>16.488426672644373</v>
      </c>
      <c r="AD34">
        <f>'Bio graphs'!I34</f>
        <v>-0.13671914551001874</v>
      </c>
      <c r="AE34">
        <f>'Bio graphs'!J34</f>
        <v>56.174936417672519</v>
      </c>
      <c r="AF34">
        <f>'Bio graphs'!K34</f>
        <v>2.3188540252928851</v>
      </c>
      <c r="AG34">
        <f>'Bio graphs'!L34</f>
        <v>4.6222040453667805</v>
      </c>
      <c r="AH34">
        <f>(10/1000)*Z34</f>
        <v>1.2081697537610463</v>
      </c>
      <c r="AI34">
        <f>10*$B$23</f>
        <v>5.6794230561786327E-2</v>
      </c>
      <c r="AJ34">
        <f>W34+0.1</f>
        <v>18.100000000000001</v>
      </c>
      <c r="AK34">
        <f>((Z34*0.239)-AH34+AI34)/0.239</f>
        <v>115.99950456773954</v>
      </c>
      <c r="AM34">
        <v>23.1</v>
      </c>
      <c r="AN34">
        <v>10.055990325973241</v>
      </c>
      <c r="AO34">
        <v>0</v>
      </c>
      <c r="AP34">
        <v>107.67305731740265</v>
      </c>
      <c r="AQ34">
        <v>0</v>
      </c>
      <c r="AR34">
        <v>959.58981464563544</v>
      </c>
      <c r="AS34">
        <v>0</v>
      </c>
    </row>
    <row r="35" spans="2:45" x14ac:dyDescent="0.3">
      <c r="B35" t="s">
        <v>396</v>
      </c>
      <c r="L35">
        <f>L31-L32+L33</f>
        <v>129.88682348955575</v>
      </c>
      <c r="Q35">
        <f>Q31-Q32+Q33</f>
        <v>833.21850247385123</v>
      </c>
      <c r="V35" t="str">
        <f>'Bio graphs'!A35</f>
        <v>Ni low</v>
      </c>
      <c r="W35">
        <f>'Bio graphs'!B35</f>
        <v>21</v>
      </c>
      <c r="X35">
        <f>'Bio graphs'!C35</f>
        <v>1116.0952880431551</v>
      </c>
      <c r="Y35">
        <f>'Bio graphs'!D35</f>
        <v>-6.2618236255379998</v>
      </c>
      <c r="Z35">
        <f>'Bio graphs'!E35</f>
        <v>117.0909688657342</v>
      </c>
      <c r="AA35">
        <f>'Bio graphs'!F35</f>
        <v>52.401243269148694</v>
      </c>
      <c r="AB35">
        <f>'Bio graphs'!G35</f>
        <v>143.9652228264307</v>
      </c>
      <c r="AC35">
        <f>'Bio graphs'!H35</f>
        <v>15.637959618946979</v>
      </c>
      <c r="AD35">
        <f>'Bio graphs'!I35</f>
        <v>-0.98545194044329698</v>
      </c>
      <c r="AE35">
        <f>'Bio graphs'!J35</f>
        <v>0.26496465111061779</v>
      </c>
      <c r="AF35">
        <f>'Bio graphs'!K35</f>
        <v>1.9404273722364107</v>
      </c>
      <c r="AG35">
        <f>'Bio graphs'!L35</f>
        <v>8.5078936456875276</v>
      </c>
      <c r="AH35">
        <f>(7/1000)*Z35</f>
        <v>0.81963678206013935</v>
      </c>
      <c r="AI35">
        <f>7*$B$23</f>
        <v>3.9755961393250425E-2</v>
      </c>
      <c r="AJ35">
        <f>W35+0.1</f>
        <v>21.1</v>
      </c>
      <c r="AK35">
        <f>((Z35*0.239)-AH35+AI35)/0.239</f>
        <v>113.8278691976719</v>
      </c>
      <c r="AM35">
        <v>30</v>
      </c>
      <c r="AN35">
        <v>11.879377809612892</v>
      </c>
      <c r="AO35">
        <v>1.2830572821597261</v>
      </c>
      <c r="AP35">
        <v>101.31754417318095</v>
      </c>
      <c r="AQ35">
        <v>4.2470172014718583</v>
      </c>
      <c r="AR35">
        <v>983.32725526587433</v>
      </c>
      <c r="AS35">
        <v>115.63090533121084</v>
      </c>
    </row>
    <row r="36" spans="2:45" x14ac:dyDescent="0.3">
      <c r="B36" t="s">
        <v>399</v>
      </c>
      <c r="L36">
        <f>L35-L34</f>
        <v>28.569279316374804</v>
      </c>
      <c r="Q36">
        <f>Q35-Q34</f>
        <v>-150.1087527920231</v>
      </c>
      <c r="V36" t="str">
        <f>'Bio graphs'!A36</f>
        <v>Ni low</v>
      </c>
      <c r="W36">
        <f>'Bio graphs'!B36</f>
        <v>23</v>
      </c>
      <c r="X36">
        <f>'Bio graphs'!C36</f>
        <v>1018.3225956125788</v>
      </c>
      <c r="Y36">
        <f>'Bio graphs'!D36</f>
        <v>-1.7228142640965656</v>
      </c>
      <c r="Z36">
        <f>'Bio graphs'!E36</f>
        <v>114.50298818310961</v>
      </c>
      <c r="AA36">
        <f>'Bio graphs'!F36</f>
        <v>52.118506017602726</v>
      </c>
      <c r="AB36">
        <f>'Bio graphs'!G36</f>
        <v>65.366046519429545</v>
      </c>
      <c r="AC36">
        <f>'Bio graphs'!H36</f>
        <v>15.069855758406566</v>
      </c>
      <c r="AD36">
        <f>'Bio graphs'!I36</f>
        <v>7.0132660616976672</v>
      </c>
      <c r="AE36">
        <f>'Bio graphs'!J36</f>
        <v>12.987488058842677</v>
      </c>
      <c r="AF36">
        <f>'Bio graphs'!K36</f>
        <v>0.39917190506474587</v>
      </c>
      <c r="AG36">
        <f>'Bio graphs'!L36</f>
        <v>7.1805454160980462</v>
      </c>
      <c r="AH36">
        <f>(15/1000)*Z36</f>
        <v>1.7175448227466441</v>
      </c>
      <c r="AI36">
        <f>15*$B$23</f>
        <v>8.5191345842679483E-2</v>
      </c>
      <c r="AJ36">
        <f>W36+0.1</f>
        <v>23.1</v>
      </c>
      <c r="AK36">
        <f>((Z36*0.239)-AH36+AI36)/0.239</f>
        <v>107.67305731740265</v>
      </c>
      <c r="AM36">
        <v>30.1</v>
      </c>
      <c r="AN36">
        <v>11.614422478269546</v>
      </c>
      <c r="AO36">
        <v>0</v>
      </c>
      <c r="AP36">
        <v>97.230444980146643</v>
      </c>
      <c r="AQ36">
        <v>0</v>
      </c>
      <c r="AR36">
        <v>941.54743337657101</v>
      </c>
      <c r="AS36">
        <v>0</v>
      </c>
    </row>
    <row r="37" spans="2:45" x14ac:dyDescent="0.3">
      <c r="V37" t="str">
        <f>'Bio graphs'!A37</f>
        <v>Ni low</v>
      </c>
      <c r="W37">
        <f>'Bio graphs'!B37</f>
        <v>30</v>
      </c>
      <c r="X37">
        <f>'Bio graphs'!C37</f>
        <v>928.17811231448627</v>
      </c>
      <c r="Y37">
        <f>'Bio graphs'!D37</f>
        <v>-2.3444591080915087</v>
      </c>
      <c r="Z37">
        <f>'Bio graphs'!E37</f>
        <v>101.31754417318095</v>
      </c>
      <c r="AA37">
        <f>'Bio graphs'!F37</f>
        <v>48.928668880383867</v>
      </c>
      <c r="AB37">
        <f>'Bio graphs'!G37</f>
        <v>48.942689319324302</v>
      </c>
      <c r="AC37">
        <f>'Bio graphs'!H37</f>
        <v>16.650172222400215</v>
      </c>
      <c r="AD37">
        <f>'Bio graphs'!I37</f>
        <v>4.837292273352567</v>
      </c>
      <c r="AE37">
        <f>'Bio graphs'!J37</f>
        <v>0.56924123397979254</v>
      </c>
      <c r="AF37">
        <f>'Bio graphs'!K37</f>
        <v>1.9252634679136731</v>
      </c>
      <c r="AG37">
        <f>'Bio graphs'!L37</f>
        <v>4.2470172014718583</v>
      </c>
      <c r="AH37">
        <f>(15/1000)*Z37</f>
        <v>1.5197631625977142</v>
      </c>
      <c r="AI37">
        <f>10*$B$23</f>
        <v>5.6794230561786327E-2</v>
      </c>
      <c r="AJ37">
        <f>W37+0.1</f>
        <v>30.1</v>
      </c>
      <c r="AK37">
        <f>((Z37*0.239)-AH37+AI37)/0.234</f>
        <v>97.230444980146643</v>
      </c>
    </row>
  </sheetData>
  <sortState xmlns:xlrd2="http://schemas.microsoft.com/office/spreadsheetml/2017/richdata2" ref="AM13:AS36">
    <sortCondition ref="AM13:AM36"/>
  </sortState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718CA-78DA-4444-8B41-5CDE7151443A}">
  <dimension ref="A1:AA73"/>
  <sheetViews>
    <sheetView topLeftCell="Q1" workbookViewId="0">
      <selection activeCell="N24" sqref="N24"/>
    </sheetView>
  </sheetViews>
  <sheetFormatPr defaultRowHeight="14.4" x14ac:dyDescent="0.3"/>
  <cols>
    <col min="2" max="2" width="8.88671875" style="1"/>
    <col min="21" max="27" width="8.88671875" style="27"/>
  </cols>
  <sheetData>
    <row r="1" spans="1:27" x14ac:dyDescent="0.3">
      <c r="A1" t="str">
        <f>ACbio!B1</f>
        <v>Reactor</v>
      </c>
      <c r="B1" s="1" t="str">
        <f>ACbio!C1</f>
        <v>Date</v>
      </c>
      <c r="C1" t="str">
        <f>ACbio!AB1</f>
        <v>Fe (μg/L)</v>
      </c>
      <c r="D1" t="str">
        <f>ACbio!AC1</f>
        <v>Cu (μg/L)</v>
      </c>
      <c r="E1" t="str">
        <f>ACbio!AD1</f>
        <v>Ni (μg/L)</v>
      </c>
      <c r="F1" t="str">
        <f>ACbio!AE1</f>
        <v>Mn (μg/L)</v>
      </c>
      <c r="G1" t="str">
        <f>ACbio!AF1</f>
        <v>Zn (μg/L)</v>
      </c>
      <c r="H1" t="str">
        <f>ACbio!AG1</f>
        <v>Co (μg/L)</v>
      </c>
      <c r="I1" t="str">
        <f>ACbio!AH1</f>
        <v>Mo (μg/L)</v>
      </c>
      <c r="J1" t="s">
        <v>293</v>
      </c>
      <c r="L1" t="s">
        <v>1</v>
      </c>
      <c r="M1" t="s">
        <v>293</v>
      </c>
      <c r="N1" t="s">
        <v>231</v>
      </c>
      <c r="O1" t="s">
        <v>232</v>
      </c>
      <c r="P1" t="s">
        <v>233</v>
      </c>
      <c r="Q1" t="s">
        <v>234</v>
      </c>
      <c r="R1" t="s">
        <v>236</v>
      </c>
      <c r="S1" t="s">
        <v>237</v>
      </c>
      <c r="T1" t="s">
        <v>235</v>
      </c>
      <c r="U1" s="27" t="s">
        <v>294</v>
      </c>
      <c r="V1" s="27" t="s">
        <v>295</v>
      </c>
      <c r="W1" s="27" t="s">
        <v>296</v>
      </c>
      <c r="X1" s="27" t="s">
        <v>297</v>
      </c>
      <c r="Y1" s="27" t="s">
        <v>298</v>
      </c>
      <c r="Z1" s="27" t="s">
        <v>299</v>
      </c>
      <c r="AA1" s="27" t="s">
        <v>300</v>
      </c>
    </row>
    <row r="2" spans="1:27" x14ac:dyDescent="0.3">
      <c r="A2" t="str">
        <f>ACbio!B2</f>
        <v>R1</v>
      </c>
      <c r="B2" s="1">
        <f>ACbio!C2</f>
        <v>43950</v>
      </c>
      <c r="C2">
        <f>ACbio!AB2</f>
        <v>816.79431126788802</v>
      </c>
      <c r="D2">
        <f>ACbio!AC2</f>
        <v>18.086168805376118</v>
      </c>
      <c r="E2">
        <f>ACbio!AD2</f>
        <v>12.996565523601081</v>
      </c>
      <c r="F2">
        <f>ACbio!AE2</f>
        <v>42.340837325801004</v>
      </c>
      <c r="G2">
        <f>ACbio!AF2</f>
        <v>107.1273799601064</v>
      </c>
      <c r="H2">
        <f>ACbio!AG2</f>
        <v>42.7990158588036</v>
      </c>
      <c r="I2">
        <f>ACbio!AH2</f>
        <v>83.676587251944184</v>
      </c>
      <c r="J2">
        <v>0</v>
      </c>
      <c r="L2" t="s">
        <v>301</v>
      </c>
      <c r="M2">
        <v>0</v>
      </c>
      <c r="N2">
        <f>AVERAGE(C2:C3)</f>
        <v>791.78442384911705</v>
      </c>
      <c r="O2">
        <f t="shared" ref="O2:T2" si="0">AVERAGE(D2:D3)</f>
        <v>17.611823991111898</v>
      </c>
      <c r="P2">
        <f t="shared" si="0"/>
        <v>12.18342187817392</v>
      </c>
      <c r="Q2">
        <f t="shared" si="0"/>
        <v>40.541829078092107</v>
      </c>
      <c r="R2">
        <f t="shared" si="0"/>
        <v>109.1243492746563</v>
      </c>
      <c r="S2">
        <f t="shared" si="0"/>
        <v>43.190012759279696</v>
      </c>
      <c r="T2">
        <f t="shared" si="0"/>
        <v>70.889477317585488</v>
      </c>
      <c r="U2" s="27">
        <f>STDEV(C2:C3)</f>
        <v>35.369321981050227</v>
      </c>
      <c r="V2" s="27">
        <f t="shared" ref="V2:AA2" si="1">STDEV(D2:D3)</f>
        <v>0.67082486957380538</v>
      </c>
      <c r="W2" s="27">
        <f t="shared" si="1"/>
        <v>1.1499587715205899</v>
      </c>
      <c r="X2" s="27">
        <f t="shared" si="1"/>
        <v>2.5441818627309845</v>
      </c>
      <c r="Y2" s="27">
        <f t="shared" si="1"/>
        <v>2.8241410882793732</v>
      </c>
      <c r="Z2" s="27">
        <f t="shared" si="1"/>
        <v>0.55295311949914427</v>
      </c>
      <c r="AA2" s="27">
        <f t="shared" si="1"/>
        <v>18.083704292725809</v>
      </c>
    </row>
    <row r="3" spans="1:27" x14ac:dyDescent="0.3">
      <c r="A3" t="str">
        <f>ACbio!B3</f>
        <v>R2</v>
      </c>
      <c r="B3" s="1">
        <f>ACbio!C3</f>
        <v>43950</v>
      </c>
      <c r="C3">
        <f>ACbio!AB3</f>
        <v>766.77453643034596</v>
      </c>
      <c r="D3">
        <f>ACbio!AC3</f>
        <v>17.13747917684768</v>
      </c>
      <c r="E3">
        <f>ACbio!AD3</f>
        <v>11.37027823274676</v>
      </c>
      <c r="F3">
        <f>ACbio!AE3</f>
        <v>38.742820830383202</v>
      </c>
      <c r="G3">
        <f>ACbio!AF3</f>
        <v>111.1213185892062</v>
      </c>
      <c r="H3">
        <f>ACbio!AG3</f>
        <v>43.5810096597558</v>
      </c>
      <c r="I3">
        <f>ACbio!AH3</f>
        <v>58.102367383226792</v>
      </c>
      <c r="J3">
        <v>0</v>
      </c>
      <c r="L3" t="s">
        <v>302</v>
      </c>
      <c r="M3">
        <v>0</v>
      </c>
      <c r="N3">
        <f>AVERAGE(C4:C5)</f>
        <v>788.55785493772805</v>
      </c>
      <c r="O3">
        <f t="shared" ref="O3:T3" si="2">AVERAGE(D4:D5)</f>
        <v>20.130673316436784</v>
      </c>
      <c r="P3">
        <f t="shared" si="2"/>
        <v>70.780012942465603</v>
      </c>
      <c r="Q3">
        <f t="shared" si="2"/>
        <v>38.1869932010366</v>
      </c>
      <c r="R3">
        <f t="shared" si="2"/>
        <v>128.27734187918762</v>
      </c>
      <c r="S3">
        <f t="shared" si="2"/>
        <v>38.650140056023801</v>
      </c>
      <c r="T3">
        <f t="shared" si="2"/>
        <v>73.427414776945398</v>
      </c>
      <c r="U3" s="27">
        <f>STDEV(C4:C5)</f>
        <v>23.603507524265755</v>
      </c>
      <c r="V3" s="27">
        <f t="shared" ref="V3:AA3" si="3">STDEV(D4:D5)</f>
        <v>1.0728663708745863</v>
      </c>
      <c r="W3" s="27">
        <f t="shared" si="3"/>
        <v>3.3117005709102392</v>
      </c>
      <c r="X3" s="27">
        <f t="shared" si="3"/>
        <v>1.7100492939113725</v>
      </c>
      <c r="Y3" s="27">
        <f t="shared" si="3"/>
        <v>34.138534526144454</v>
      </c>
      <c r="Z3" s="27">
        <f t="shared" si="3"/>
        <v>1.322817692804211</v>
      </c>
      <c r="AA3" s="27">
        <f t="shared" si="3"/>
        <v>3.9426797467404096</v>
      </c>
    </row>
    <row r="4" spans="1:27" x14ac:dyDescent="0.3">
      <c r="A4" t="str">
        <f>ACbio!B4</f>
        <v>R3</v>
      </c>
      <c r="B4" s="1">
        <f>ACbio!C4</f>
        <v>43950</v>
      </c>
      <c r="C4">
        <f>ACbio!AB4</f>
        <v>771.86765470753198</v>
      </c>
      <c r="D4">
        <f>ACbio!AC4</f>
        <v>20.889304402589204</v>
      </c>
      <c r="E4">
        <f>ACbio!AD4</f>
        <v>73.121738873415595</v>
      </c>
      <c r="F4">
        <f>ACbio!AE4</f>
        <v>39.396180652924599</v>
      </c>
      <c r="G4">
        <f>ACbio!AF4</f>
        <v>152.41693114239544</v>
      </c>
      <c r="H4">
        <f>ACbio!AG4</f>
        <v>37.7147666951684</v>
      </c>
      <c r="I4">
        <f>ACbio!AH4</f>
        <v>76.215310361912401</v>
      </c>
      <c r="J4">
        <v>0</v>
      </c>
      <c r="L4" t="s">
        <v>303</v>
      </c>
      <c r="M4">
        <v>0</v>
      </c>
      <c r="N4">
        <f>AVERAGE(C6:C7)</f>
        <v>717.31721507696807</v>
      </c>
      <c r="O4">
        <f t="shared" ref="O4:T4" si="4">AVERAGE(D6:D7)</f>
        <v>-65.995036699444299</v>
      </c>
      <c r="P4">
        <f t="shared" si="4"/>
        <v>14634.561337430738</v>
      </c>
      <c r="Q4">
        <f t="shared" si="4"/>
        <v>31.3379583670384</v>
      </c>
      <c r="R4">
        <f t="shared" si="4"/>
        <v>91.007645396666305</v>
      </c>
      <c r="S4">
        <f t="shared" si="4"/>
        <v>40.571919052052905</v>
      </c>
      <c r="T4">
        <f t="shared" si="4"/>
        <v>77.333846140025088</v>
      </c>
      <c r="U4" s="27">
        <f>STDEV(C6:C7)</f>
        <v>22.196993264765833</v>
      </c>
      <c r="V4" s="27">
        <f t="shared" ref="V4:AA4" si="5">STDEV(D6:D7)</f>
        <v>6.4093898084994443</v>
      </c>
      <c r="W4" s="27">
        <f t="shared" si="5"/>
        <v>85.717183459805725</v>
      </c>
      <c r="X4" s="27">
        <f t="shared" si="5"/>
        <v>0.74748880492911396</v>
      </c>
      <c r="Y4" s="27">
        <f t="shared" si="5"/>
        <v>2.8464599554927803</v>
      </c>
      <c r="Z4" s="27">
        <f t="shared" si="5"/>
        <v>1.4002543258918161</v>
      </c>
      <c r="AA4" s="27">
        <f t="shared" si="5"/>
        <v>11.03322616499644</v>
      </c>
    </row>
    <row r="5" spans="1:27" x14ac:dyDescent="0.3">
      <c r="A5" t="str">
        <f>ACbio!B5</f>
        <v>R4</v>
      </c>
      <c r="B5" s="1">
        <f>ACbio!C5</f>
        <v>43950</v>
      </c>
      <c r="C5">
        <f>ACbio!AB5</f>
        <v>805.24805516792401</v>
      </c>
      <c r="D5">
        <f>ACbio!AC5</f>
        <v>19.372042230284361</v>
      </c>
      <c r="E5">
        <f>ACbio!AD5</f>
        <v>68.438287011515612</v>
      </c>
      <c r="F5">
        <f>ACbio!AE5</f>
        <v>36.977805749148601</v>
      </c>
      <c r="G5">
        <f>ACbio!AF5</f>
        <v>104.13775261597979</v>
      </c>
      <c r="H5">
        <f>ACbio!AG5</f>
        <v>39.585513416879202</v>
      </c>
      <c r="I5">
        <f>ACbio!AH5</f>
        <v>70.639519191978394</v>
      </c>
      <c r="J5">
        <v>0</v>
      </c>
      <c r="L5" t="s">
        <v>301</v>
      </c>
      <c r="M5">
        <v>2</v>
      </c>
      <c r="N5" s="25">
        <f>AVERAGE(C8:C9)</f>
        <v>1178.921790133887</v>
      </c>
      <c r="O5" s="25">
        <f t="shared" ref="O5:T5" si="6">AVERAGE(D8:D9)</f>
        <v>1.7353251114339598</v>
      </c>
      <c r="P5" s="25">
        <f t="shared" si="6"/>
        <v>12.309499727867991</v>
      </c>
      <c r="Q5" s="25">
        <f t="shared" si="6"/>
        <v>41.377743112270338</v>
      </c>
      <c r="R5" s="25">
        <f t="shared" si="6"/>
        <v>268.79640837704721</v>
      </c>
      <c r="S5" s="25">
        <f t="shared" si="6"/>
        <v>41.730739941581703</v>
      </c>
      <c r="T5" s="25">
        <f t="shared" si="6"/>
        <v>15.18234125536542</v>
      </c>
      <c r="U5" s="27">
        <f>STDEV(C8:C9)</f>
        <v>43.914390579228105</v>
      </c>
      <c r="V5" s="27">
        <f t="shared" ref="V5:AA5" si="7">STDEV(D8:D9)</f>
        <v>0.86381559791020812</v>
      </c>
      <c r="W5" s="27">
        <f t="shared" si="7"/>
        <v>5.149331287356893</v>
      </c>
      <c r="X5" s="27">
        <f t="shared" si="7"/>
        <v>4.834224666300643</v>
      </c>
      <c r="Y5" s="27">
        <f t="shared" si="7"/>
        <v>3.4204805925467654</v>
      </c>
      <c r="Z5" s="27">
        <f t="shared" si="7"/>
        <v>5.4838405013481335</v>
      </c>
      <c r="AA5" s="27">
        <f t="shared" si="7"/>
        <v>14.982476563268646</v>
      </c>
    </row>
    <row r="6" spans="1:27" x14ac:dyDescent="0.3">
      <c r="A6" t="str">
        <f>ACbio!B6</f>
        <v>R5</v>
      </c>
      <c r="B6" s="1">
        <f>ACbio!C6</f>
        <v>43950</v>
      </c>
      <c r="C6">
        <f>ACbio!AB6</f>
        <v>733.01285953643605</v>
      </c>
      <c r="D6">
        <f>ACbio!AC6</f>
        <v>-70.527159696302206</v>
      </c>
      <c r="E6">
        <f>ACbio!AD6</f>
        <v>14695.172539119378</v>
      </c>
      <c r="F6">
        <f>ACbio!AE6</f>
        <v>30.809403964211995</v>
      </c>
      <c r="G6">
        <f>ACbio!AF6</f>
        <v>88.994894259761395</v>
      </c>
      <c r="H6">
        <f>ACbio!AG6</f>
        <v>39.581789722829001</v>
      </c>
      <c r="I6">
        <f>ACbio!AH6</f>
        <v>85.135515179658796</v>
      </c>
      <c r="J6">
        <v>0</v>
      </c>
      <c r="L6" t="s">
        <v>302</v>
      </c>
      <c r="M6">
        <v>2</v>
      </c>
      <c r="N6">
        <f>AVERAGE(C10:C11)</f>
        <v>1073.8131399093829</v>
      </c>
      <c r="O6">
        <f t="shared" ref="O6:T6" si="8">AVERAGE(D10:D11)</f>
        <v>-5.2275263065483704E-2</v>
      </c>
      <c r="P6">
        <f t="shared" si="8"/>
        <v>162.94374906382041</v>
      </c>
      <c r="Q6">
        <f t="shared" si="8"/>
        <v>41.524102691686302</v>
      </c>
      <c r="R6">
        <f t="shared" si="8"/>
        <v>350.39190253353206</v>
      </c>
      <c r="S6">
        <f t="shared" si="8"/>
        <v>36.515216613295401</v>
      </c>
      <c r="T6">
        <f t="shared" si="8"/>
        <v>14.828745319778641</v>
      </c>
      <c r="U6" s="27">
        <f>STDEV(C10:C11)</f>
        <v>29.832553391307119</v>
      </c>
      <c r="V6" s="27">
        <f t="shared" ref="V6:AA6" si="9">STDEV(D10:D11)</f>
        <v>0.11175710288543123</v>
      </c>
      <c r="W6" s="27">
        <f t="shared" si="9"/>
        <v>11.067804712526058</v>
      </c>
      <c r="X6" s="27">
        <f t="shared" si="9"/>
        <v>0.98989630286523633</v>
      </c>
      <c r="Y6" s="27">
        <f t="shared" si="9"/>
        <v>33.587042759408121</v>
      </c>
      <c r="Z6" s="27">
        <f t="shared" si="9"/>
        <v>0.72049263578677414</v>
      </c>
      <c r="AA6" s="27">
        <f t="shared" si="9"/>
        <v>0.81702148642687922</v>
      </c>
    </row>
    <row r="7" spans="1:27" x14ac:dyDescent="0.3">
      <c r="A7" t="str">
        <f>ACbio!B7</f>
        <v>R6</v>
      </c>
      <c r="B7" s="1">
        <f>ACbio!C7</f>
        <v>43950</v>
      </c>
      <c r="C7">
        <f>ACbio!AB7</f>
        <v>701.62157061749997</v>
      </c>
      <c r="D7">
        <f>ACbio!AC7</f>
        <v>-61.462913702586398</v>
      </c>
      <c r="E7">
        <f>ACbio!AD7</f>
        <v>14573.950135742098</v>
      </c>
      <c r="F7">
        <f>ACbio!AE7</f>
        <v>31.866512769864805</v>
      </c>
      <c r="G7">
        <f>ACbio!AF7</f>
        <v>93.020396533571201</v>
      </c>
      <c r="H7">
        <f>ACbio!AG7</f>
        <v>41.562048381276803</v>
      </c>
      <c r="I7">
        <f>ACbio!AH7</f>
        <v>69.532177100391394</v>
      </c>
      <c r="J7">
        <v>0</v>
      </c>
      <c r="L7" t="s">
        <v>303</v>
      </c>
      <c r="M7">
        <v>2</v>
      </c>
      <c r="N7">
        <f>AVERAGE(C12:C13)</f>
        <v>78.643724381265798</v>
      </c>
      <c r="O7">
        <f t="shared" ref="O7:T7" si="10">AVERAGE(D12:D13)</f>
        <v>-12.70448404835852</v>
      </c>
      <c r="P7">
        <f t="shared" si="10"/>
        <v>2137.5685791737142</v>
      </c>
      <c r="Q7">
        <f t="shared" si="10"/>
        <v>17.022300281787277</v>
      </c>
      <c r="R7">
        <f t="shared" si="10"/>
        <v>56.584528606031895</v>
      </c>
      <c r="S7">
        <f t="shared" si="10"/>
        <v>21.762657433614002</v>
      </c>
      <c r="T7">
        <f t="shared" si="10"/>
        <v>6.6230460235562072</v>
      </c>
      <c r="U7" s="27">
        <f>STDEV(C12:C13)</f>
        <v>23.979611570948983</v>
      </c>
      <c r="V7" s="27">
        <f t="shared" ref="V7:AA7" si="11">STDEV(D12:D13)</f>
        <v>1.2226751594972947</v>
      </c>
      <c r="W7" s="27">
        <f t="shared" si="11"/>
        <v>411.94347138350759</v>
      </c>
      <c r="X7" s="27">
        <f t="shared" si="11"/>
        <v>3.1260558166703505</v>
      </c>
      <c r="Y7" s="27">
        <f t="shared" si="11"/>
        <v>4.0556464342116598</v>
      </c>
      <c r="Z7" s="27">
        <f t="shared" si="11"/>
        <v>0.74148048225728602</v>
      </c>
      <c r="AA7" s="27">
        <f t="shared" si="11"/>
        <v>10.146539198441173</v>
      </c>
    </row>
    <row r="8" spans="1:27" x14ac:dyDescent="0.3">
      <c r="A8" t="str">
        <f>ACbio!B8</f>
        <v>R1</v>
      </c>
      <c r="B8" s="1">
        <f>ACbio!C8</f>
        <v>43952</v>
      </c>
      <c r="C8">
        <f>ACbio!AB8</f>
        <v>1209.9739535041338</v>
      </c>
      <c r="D8">
        <f>ACbio!AC8</f>
        <v>2.34613497841098</v>
      </c>
      <c r="E8">
        <f>ACbio!AD8</f>
        <v>15.950626799734101</v>
      </c>
      <c r="F8">
        <f>ACbio!AE8</f>
        <v>44.796056155590797</v>
      </c>
      <c r="G8">
        <f>ACbio!AF8</f>
        <v>271.21505339895401</v>
      </c>
      <c r="H8">
        <f>ACbio!AG8</f>
        <v>37.853079136132997</v>
      </c>
      <c r="I8">
        <f>ACbio!AH8</f>
        <v>25.776552032221201</v>
      </c>
      <c r="J8">
        <v>2</v>
      </c>
      <c r="L8" t="s">
        <v>301</v>
      </c>
      <c r="M8">
        <v>4</v>
      </c>
      <c r="N8">
        <f>AVERAGE(C14:C15)</f>
        <v>988.29771590238988</v>
      </c>
      <c r="O8">
        <f t="shared" ref="O8:T8" si="12">AVERAGE(D14:D15)</f>
        <v>0.20972166147719812</v>
      </c>
      <c r="P8">
        <f t="shared" si="12"/>
        <v>12.211721455866829</v>
      </c>
      <c r="Q8">
        <f t="shared" si="12"/>
        <v>43.654483396778105</v>
      </c>
      <c r="R8">
        <f t="shared" si="12"/>
        <v>380.27664747385995</v>
      </c>
      <c r="S8">
        <f t="shared" si="12"/>
        <v>39.337258011425803</v>
      </c>
      <c r="T8">
        <f t="shared" si="12"/>
        <v>16.822986662930486</v>
      </c>
      <c r="U8" s="27">
        <f>STDEV(C14:C15)</f>
        <v>35.771122660333987</v>
      </c>
      <c r="V8" s="27">
        <f t="shared" ref="V8:AA8" si="13">STDEV(D14:D15)</f>
        <v>1.5767225337342201</v>
      </c>
      <c r="W8" s="27">
        <f t="shared" si="13"/>
        <v>0.53185885122215026</v>
      </c>
      <c r="X8" s="27">
        <f t="shared" si="13"/>
        <v>1.8122629082571691</v>
      </c>
      <c r="Y8" s="27">
        <f t="shared" si="13"/>
        <v>32.101473667159688</v>
      </c>
      <c r="Z8" s="27">
        <f t="shared" si="13"/>
        <v>3.3797950381512538</v>
      </c>
      <c r="AA8" s="27">
        <f t="shared" si="13"/>
        <v>14.699573240606981</v>
      </c>
    </row>
    <row r="9" spans="1:27" x14ac:dyDescent="0.3">
      <c r="A9" s="25" t="str">
        <f>ACbio!B9</f>
        <v>R2</v>
      </c>
      <c r="B9" s="26">
        <f>ACbio!C9</f>
        <v>43952</v>
      </c>
      <c r="C9" s="25">
        <f>ACbio!AB9</f>
        <v>1147.8696267636401</v>
      </c>
      <c r="D9" s="25">
        <f>ACbio!AC9</f>
        <v>1.12451524445694</v>
      </c>
      <c r="E9" s="25">
        <f>ACbio!AD9</f>
        <v>8.6683726560018801</v>
      </c>
      <c r="F9" s="25">
        <f>ACbio!AE9</f>
        <v>37.959430068949878</v>
      </c>
      <c r="G9" s="25">
        <f>ACbio!AF9</f>
        <v>266.37776335514042</v>
      </c>
      <c r="H9" s="25">
        <f>ACbio!AG9</f>
        <v>45.608400747030402</v>
      </c>
      <c r="I9" s="25">
        <f>ACbio!AH9</f>
        <v>4.5881304785096404</v>
      </c>
      <c r="J9" s="25">
        <v>2</v>
      </c>
      <c r="L9" t="s">
        <v>302</v>
      </c>
      <c r="M9">
        <v>4</v>
      </c>
      <c r="N9">
        <f>AVERAGE(C16:C17)</f>
        <v>918.05663425789498</v>
      </c>
      <c r="O9">
        <f t="shared" ref="O9:T9" si="14">AVERAGE(D16:D17)</f>
        <v>0.64610506052351024</v>
      </c>
      <c r="P9">
        <f t="shared" si="14"/>
        <v>154.9837862143292</v>
      </c>
      <c r="Q9">
        <f t="shared" si="14"/>
        <v>41.642917854604804</v>
      </c>
      <c r="R9">
        <f t="shared" si="14"/>
        <v>413.63107549478195</v>
      </c>
      <c r="S9">
        <f t="shared" si="14"/>
        <v>35.642700678438999</v>
      </c>
      <c r="T9">
        <f t="shared" si="14"/>
        <v>15.943929111026058</v>
      </c>
      <c r="U9" s="27">
        <f>STDEV(C16:C17)</f>
        <v>46.612387816215204</v>
      </c>
      <c r="V9" s="27">
        <f t="shared" ref="V9:AA9" si="15">STDEV(D16:D17)</f>
        <v>2.9225982897099483</v>
      </c>
      <c r="W9" s="27">
        <f t="shared" si="15"/>
        <v>12.65706238967779</v>
      </c>
      <c r="X9" s="27">
        <f t="shared" si="15"/>
        <v>0.13148507078971061</v>
      </c>
      <c r="Y9" s="27">
        <f t="shared" si="15"/>
        <v>11.996144207391151</v>
      </c>
      <c r="Z9" s="27">
        <f t="shared" si="15"/>
        <v>1.3145437050831654</v>
      </c>
      <c r="AA9" s="27">
        <f t="shared" si="15"/>
        <v>9.7465458836876113</v>
      </c>
    </row>
    <row r="10" spans="1:27" x14ac:dyDescent="0.3">
      <c r="A10" t="str">
        <f>ACbio!B10</f>
        <v>R3</v>
      </c>
      <c r="B10" s="1">
        <f>ACbio!C10</f>
        <v>43952</v>
      </c>
      <c r="C10">
        <f>ACbio!AB10</f>
        <v>1052.7183391062799</v>
      </c>
      <c r="D10">
        <f>ACbio!AC10</f>
        <v>-0.1312994683615348</v>
      </c>
      <c r="E10">
        <f>ACbio!AD10</f>
        <v>155.11762929874479</v>
      </c>
      <c r="F10">
        <f>ACbio!AE10</f>
        <v>40.824140303258801</v>
      </c>
      <c r="G10">
        <f>ACbio!AF10</f>
        <v>374.14152822871205</v>
      </c>
      <c r="H10">
        <f>ACbio!AG10</f>
        <v>36.005751384735603</v>
      </c>
      <c r="I10">
        <f>ACbio!AH10</f>
        <v>14.251023886351081</v>
      </c>
      <c r="J10">
        <v>2</v>
      </c>
      <c r="L10" t="s">
        <v>303</v>
      </c>
      <c r="M10">
        <v>4</v>
      </c>
      <c r="N10">
        <f>AVERAGE(C18:C19)</f>
        <v>104.86427672053439</v>
      </c>
      <c r="O10">
        <f t="shared" ref="O10:T10" si="16">AVERAGE(D18:D19)</f>
        <v>-7.5348102702326907</v>
      </c>
      <c r="P10">
        <f t="shared" si="16"/>
        <v>1391.5066204552259</v>
      </c>
      <c r="Q10">
        <f t="shared" si="16"/>
        <v>18.183514734898569</v>
      </c>
      <c r="R10">
        <f t="shared" si="16"/>
        <v>107.25747444846129</v>
      </c>
      <c r="S10">
        <f t="shared" si="16"/>
        <v>16.048494941943321</v>
      </c>
      <c r="T10">
        <f t="shared" si="16"/>
        <v>13.434642148536177</v>
      </c>
      <c r="U10" s="27">
        <f>STDEV(C18:C19)</f>
        <v>0.18691305063177988</v>
      </c>
      <c r="V10" s="27">
        <f t="shared" ref="V10:AA10" si="17">STDEV(D18:D19)</f>
        <v>0.75497463037423684</v>
      </c>
      <c r="W10" s="27">
        <f t="shared" si="17"/>
        <v>106.40280377688119</v>
      </c>
      <c r="X10" s="27">
        <f t="shared" si="17"/>
        <v>0.15849933663185037</v>
      </c>
      <c r="Y10" s="27">
        <f t="shared" si="17"/>
        <v>23.392395711566095</v>
      </c>
      <c r="Z10" s="27">
        <f t="shared" si="17"/>
        <v>1.9073893040373229</v>
      </c>
      <c r="AA10" s="27">
        <f t="shared" si="17"/>
        <v>12.851401680915041</v>
      </c>
    </row>
    <row r="11" spans="1:27" x14ac:dyDescent="0.3">
      <c r="A11" t="str">
        <f>ACbio!B11</f>
        <v>R4</v>
      </c>
      <c r="B11" s="1">
        <f>ACbio!C11</f>
        <v>43952</v>
      </c>
      <c r="C11">
        <f>ACbio!AB11</f>
        <v>1094.9079407124859</v>
      </c>
      <c r="D11">
        <f>ACbio!AC11</f>
        <v>2.6748942230567403E-2</v>
      </c>
      <c r="E11">
        <f>ACbio!AD11</f>
        <v>170.76986882889599</v>
      </c>
      <c r="F11">
        <f>ACbio!AE11</f>
        <v>42.224065080113803</v>
      </c>
      <c r="G11">
        <f>ACbio!AF11</f>
        <v>326.64227683835202</v>
      </c>
      <c r="H11">
        <f>ACbio!AG11</f>
        <v>37.024681841855198</v>
      </c>
      <c r="I11">
        <f>ACbio!AH11</f>
        <v>15.4064667532062</v>
      </c>
      <c r="J11">
        <v>2</v>
      </c>
      <c r="L11" t="s">
        <v>301</v>
      </c>
      <c r="M11">
        <v>7</v>
      </c>
      <c r="N11">
        <f>AVERAGE(C20:C21)</f>
        <v>1552.3793199691249</v>
      </c>
      <c r="O11">
        <f t="shared" ref="O11:T11" si="18">AVERAGE(D20:D21)</f>
        <v>0.42728623567073909</v>
      </c>
      <c r="P11">
        <f t="shared" si="18"/>
        <v>12.743907614663708</v>
      </c>
      <c r="Q11">
        <f t="shared" si="18"/>
        <v>49.014822083075906</v>
      </c>
      <c r="R11">
        <f t="shared" si="18"/>
        <v>437.87193473724096</v>
      </c>
      <c r="S11">
        <f t="shared" si="18"/>
        <v>29.4626046309453</v>
      </c>
      <c r="T11">
        <f t="shared" si="18"/>
        <v>5.6404011612150304</v>
      </c>
      <c r="U11" s="27">
        <f>STDEV(C20:C21)</f>
        <v>274.79514568796867</v>
      </c>
      <c r="V11" s="27">
        <f t="shared" ref="V11:AA11" si="19">STDEV(D20:D21)</f>
        <v>1.0990430909162237</v>
      </c>
      <c r="W11" s="27">
        <f t="shared" si="19"/>
        <v>0.48491659246581476</v>
      </c>
      <c r="X11" s="27">
        <f t="shared" si="19"/>
        <v>3.2298744224303788</v>
      </c>
      <c r="Y11" s="27">
        <f t="shared" si="19"/>
        <v>60.281334205651916</v>
      </c>
      <c r="Z11" s="27">
        <f t="shared" si="19"/>
        <v>7.0123934998967856</v>
      </c>
      <c r="AA11" s="27">
        <f t="shared" si="19"/>
        <v>3.6763177686913457</v>
      </c>
    </row>
    <row r="12" spans="1:27" x14ac:dyDescent="0.3">
      <c r="A12" t="str">
        <f>ACbio!B12</f>
        <v>R5</v>
      </c>
      <c r="B12" s="1">
        <f>ACbio!C12</f>
        <v>43952</v>
      </c>
      <c r="C12">
        <f>ACbio!AB12</f>
        <v>61.68757842922841</v>
      </c>
      <c r="D12">
        <f>ACbio!AC12</f>
        <v>-11.839922151889638</v>
      </c>
      <c r="E12">
        <f>ACbio!AD12</f>
        <v>1846.2805570929081</v>
      </c>
      <c r="F12">
        <f>ACbio!AE12</f>
        <v>14.811845015452038</v>
      </c>
      <c r="G12">
        <f>ACbio!AF12</f>
        <v>59.452303701758005</v>
      </c>
      <c r="H12">
        <f>ACbio!AG12</f>
        <v>21.238351556492404</v>
      </c>
      <c r="I12">
        <f>ACbio!AH12</f>
        <v>13.797732696349078</v>
      </c>
      <c r="J12">
        <v>2</v>
      </c>
      <c r="L12" t="s">
        <v>302</v>
      </c>
      <c r="M12">
        <v>7</v>
      </c>
      <c r="N12">
        <f>AVERAGE(C22:C23)</f>
        <v>1427.3272327792843</v>
      </c>
      <c r="O12">
        <f t="shared" ref="O12:T12" si="20">AVERAGE(D22:D23)</f>
        <v>4.6621771771420502</v>
      </c>
      <c r="P12">
        <f t="shared" si="20"/>
        <v>154.76967295438192</v>
      </c>
      <c r="Q12">
        <f t="shared" si="20"/>
        <v>47.8978684253523</v>
      </c>
      <c r="R12">
        <f t="shared" si="20"/>
        <v>476.47947074665404</v>
      </c>
      <c r="S12">
        <f t="shared" si="20"/>
        <v>30.390696397491599</v>
      </c>
      <c r="T12">
        <f t="shared" si="20"/>
        <v>13.488172132563452</v>
      </c>
      <c r="U12" s="27">
        <f>STDEV(C22:C23)</f>
        <v>26.869934894980886</v>
      </c>
      <c r="V12" s="27">
        <f t="shared" ref="V12:AA12" si="21">STDEV(D22:D23)</f>
        <v>8.1289027684821278</v>
      </c>
      <c r="W12" s="27">
        <f t="shared" si="21"/>
        <v>16.449597170896425</v>
      </c>
      <c r="X12" s="27">
        <f t="shared" si="21"/>
        <v>1.4729149220062834</v>
      </c>
      <c r="Y12" s="27">
        <f t="shared" si="21"/>
        <v>8.6631469905475544</v>
      </c>
      <c r="Z12" s="27">
        <f t="shared" si="21"/>
        <v>0.85816068687836677</v>
      </c>
      <c r="AA12" s="27">
        <f t="shared" si="21"/>
        <v>32.196774192340719</v>
      </c>
    </row>
    <row r="13" spans="1:27" x14ac:dyDescent="0.3">
      <c r="A13" t="str">
        <f>ACbio!B13</f>
        <v>R6</v>
      </c>
      <c r="B13" s="1">
        <f>ACbio!C13</f>
        <v>43952</v>
      </c>
      <c r="C13">
        <f>ACbio!AB13</f>
        <v>95.599870333303201</v>
      </c>
      <c r="D13">
        <f>ACbio!AC13</f>
        <v>-13.569045944827399</v>
      </c>
      <c r="E13">
        <f>ACbio!AD13</f>
        <v>2428.8566012545198</v>
      </c>
      <c r="F13">
        <f>ACbio!AE13</f>
        <v>19.232755548122519</v>
      </c>
      <c r="G13">
        <f>ACbio!AF13</f>
        <v>53.716753510305793</v>
      </c>
      <c r="H13">
        <f>ACbio!AG13</f>
        <v>22.286963310735601</v>
      </c>
      <c r="I13">
        <f>ACbio!AH13</f>
        <v>-0.551640649236664</v>
      </c>
      <c r="J13">
        <v>2</v>
      </c>
      <c r="L13" t="s">
        <v>303</v>
      </c>
      <c r="M13">
        <v>7</v>
      </c>
      <c r="N13">
        <f>AVERAGE(C24:C25)</f>
        <v>212.20414878495262</v>
      </c>
      <c r="O13">
        <f t="shared" ref="O13:T13" si="22">AVERAGE(D24:D25)</f>
        <v>-7.5780727388132076</v>
      </c>
      <c r="P13">
        <f t="shared" si="22"/>
        <v>1057.8859489018096</v>
      </c>
      <c r="Q13">
        <f t="shared" si="22"/>
        <v>16.526379805205625</v>
      </c>
      <c r="R13">
        <f t="shared" si="22"/>
        <v>47.515793933112903</v>
      </c>
      <c r="S13">
        <f t="shared" si="22"/>
        <v>8.9623114562949269</v>
      </c>
      <c r="T13">
        <f t="shared" si="22"/>
        <v>-1.5343400311052933</v>
      </c>
      <c r="U13" s="27">
        <f>STDEV(C24:C25)</f>
        <v>110.91162529562999</v>
      </c>
      <c r="V13" s="27">
        <f t="shared" ref="V13:AA13" si="23">STDEV(D24:D25)</f>
        <v>3.9144484508160882</v>
      </c>
      <c r="W13" s="27">
        <f t="shared" si="23"/>
        <v>278.28817313440453</v>
      </c>
      <c r="X13" s="27">
        <f t="shared" si="23"/>
        <v>5.5942340468373883</v>
      </c>
      <c r="Y13" s="27">
        <f t="shared" si="23"/>
        <v>34.274190338786099</v>
      </c>
      <c r="Z13" s="27">
        <f t="shared" si="23"/>
        <v>4.2593352292361102</v>
      </c>
      <c r="AA13" s="27">
        <f t="shared" si="23"/>
        <v>3.5904938365348937</v>
      </c>
    </row>
    <row r="14" spans="1:27" x14ac:dyDescent="0.3">
      <c r="A14" t="str">
        <f>ACbio!B14</f>
        <v>R1</v>
      </c>
      <c r="B14" s="1">
        <f>ACbio!C14</f>
        <v>43954</v>
      </c>
      <c r="C14">
        <f>ACbio!AB14</f>
        <v>1013.5917193061679</v>
      </c>
      <c r="D14">
        <f>ACbio!AC14</f>
        <v>-0.90518953417590386</v>
      </c>
      <c r="E14">
        <f>ACbio!AD14</f>
        <v>12.5878024562001</v>
      </c>
      <c r="F14">
        <f>ACbio!AE14</f>
        <v>44.935946788499599</v>
      </c>
      <c r="G14">
        <f>ACbio!AF14</f>
        <v>357.57747775772998</v>
      </c>
      <c r="H14">
        <f>ACbio!AG14</f>
        <v>36.947382020928401</v>
      </c>
      <c r="I14">
        <f>ACbio!AH14</f>
        <v>6.4288187439489795</v>
      </c>
      <c r="J14">
        <v>4</v>
      </c>
      <c r="L14" t="s">
        <v>301</v>
      </c>
      <c r="M14">
        <v>9</v>
      </c>
      <c r="N14" s="25">
        <f>AVERAGE(C26:C27)</f>
        <v>1770.7052545896199</v>
      </c>
      <c r="O14" s="25">
        <f t="shared" ref="O14:T14" si="24">AVERAGE(D26:D27)</f>
        <v>-1.8835674742856499</v>
      </c>
      <c r="P14" s="25">
        <f t="shared" si="24"/>
        <v>10.396865040471944</v>
      </c>
      <c r="Q14" s="25">
        <f t="shared" si="24"/>
        <v>51.137412152619561</v>
      </c>
      <c r="R14" s="25">
        <f t="shared" si="24"/>
        <v>454.24208293005756</v>
      </c>
      <c r="S14" s="25">
        <f t="shared" si="24"/>
        <v>23.447368027606938</v>
      </c>
      <c r="T14" s="25">
        <f t="shared" si="24"/>
        <v>4.3156588381463568</v>
      </c>
      <c r="U14" s="27">
        <f>STDEV(C26:C27)</f>
        <v>219.74421718480474</v>
      </c>
      <c r="V14" s="27">
        <f t="shared" ref="V14:AA14" si="25">STDEV(D26:D27)</f>
        <v>1.3132369857272927</v>
      </c>
      <c r="W14" s="27">
        <f t="shared" si="25"/>
        <v>2.4334036145903823</v>
      </c>
      <c r="X14" s="27">
        <f t="shared" si="25"/>
        <v>4.446676883063355</v>
      </c>
      <c r="Y14" s="27">
        <f t="shared" si="25"/>
        <v>56.633450456940466</v>
      </c>
      <c r="Z14" s="27">
        <f t="shared" si="25"/>
        <v>3.6064321660628504</v>
      </c>
      <c r="AA14" s="27">
        <f t="shared" si="25"/>
        <v>0.21568657735557495</v>
      </c>
    </row>
    <row r="15" spans="1:27" x14ac:dyDescent="0.3">
      <c r="A15" t="str">
        <f>ACbio!B15</f>
        <v>R2</v>
      </c>
      <c r="B15" s="1">
        <f>ACbio!C15</f>
        <v>43954</v>
      </c>
      <c r="C15">
        <f>ACbio!AB15</f>
        <v>963.003712498612</v>
      </c>
      <c r="D15">
        <f>ACbio!AC15</f>
        <v>1.3246328571303001</v>
      </c>
      <c r="E15">
        <f>ACbio!AD15</f>
        <v>11.835640455533561</v>
      </c>
      <c r="F15">
        <f>ACbio!AE15</f>
        <v>42.373020005056603</v>
      </c>
      <c r="G15">
        <f>ACbio!AF15</f>
        <v>402.97581718998998</v>
      </c>
      <c r="H15">
        <f>ACbio!AG15</f>
        <v>41.727134001923197</v>
      </c>
      <c r="I15">
        <f>ACbio!AH15</f>
        <v>27.217154581911995</v>
      </c>
      <c r="J15">
        <v>4</v>
      </c>
      <c r="L15" t="s">
        <v>302</v>
      </c>
      <c r="M15">
        <v>9</v>
      </c>
      <c r="N15">
        <f>AVERAGE(C28:C29)</f>
        <v>1556.6936260833436</v>
      </c>
      <c r="O15">
        <f t="shared" ref="O15:T15" si="26">AVERAGE(D28:D29)</f>
        <v>0.14503359674273186</v>
      </c>
      <c r="P15">
        <f t="shared" si="26"/>
        <v>141.45077966514373</v>
      </c>
      <c r="Q15">
        <f t="shared" si="26"/>
        <v>49.801197319774317</v>
      </c>
      <c r="R15">
        <f t="shared" si="26"/>
        <v>403.62770814693437</v>
      </c>
      <c r="S15">
        <f t="shared" si="26"/>
        <v>23.816738721770065</v>
      </c>
      <c r="T15">
        <f t="shared" si="26"/>
        <v>14.792452088003438</v>
      </c>
      <c r="U15" s="27">
        <f>STDEV(C28:C29)</f>
        <v>90.910977324684922</v>
      </c>
      <c r="V15" s="27">
        <f t="shared" ref="V15:AA15" si="27">STDEV(D28:D29)</f>
        <v>0.1175108375539278</v>
      </c>
      <c r="W15" s="27">
        <f t="shared" si="27"/>
        <v>8.3697645800629683</v>
      </c>
      <c r="X15" s="27">
        <f t="shared" si="27"/>
        <v>0.36417292570731336</v>
      </c>
      <c r="Y15" s="27">
        <f t="shared" si="27"/>
        <v>37.579301034436369</v>
      </c>
      <c r="Z15" s="27">
        <f t="shared" si="27"/>
        <v>0.98899334356749968</v>
      </c>
      <c r="AA15" s="27">
        <f t="shared" si="27"/>
        <v>2.3274994752622304</v>
      </c>
    </row>
    <row r="16" spans="1:27" x14ac:dyDescent="0.3">
      <c r="A16" t="str">
        <f>ACbio!B16</f>
        <v>R3</v>
      </c>
      <c r="B16" s="1">
        <f>ACbio!C16</f>
        <v>43954</v>
      </c>
      <c r="C16">
        <f>ACbio!AB16</f>
        <v>951.01656977003802</v>
      </c>
      <c r="D16">
        <f>ACbio!AC16</f>
        <v>2.7126941298616205</v>
      </c>
      <c r="E16">
        <f>ACbio!AD16</f>
        <v>146.03389156868681</v>
      </c>
      <c r="F16">
        <f>ACbio!AE16</f>
        <v>41.735891839784998</v>
      </c>
      <c r="G16">
        <f>ACbio!AF16</f>
        <v>422.11363041191998</v>
      </c>
      <c r="H16">
        <f>ACbio!AG16</f>
        <v>36.572223446469394</v>
      </c>
      <c r="I16">
        <f>ACbio!AH16</f>
        <v>9.0520804235247194</v>
      </c>
      <c r="J16">
        <v>4</v>
      </c>
      <c r="L16" t="s">
        <v>303</v>
      </c>
      <c r="M16">
        <v>9</v>
      </c>
      <c r="N16">
        <f>AVERAGE(C30:C31)</f>
        <v>337.26769004138941</v>
      </c>
      <c r="O16">
        <f t="shared" ref="O16:T16" si="28">AVERAGE(D30:D31)</f>
        <v>-9.0058493075973249</v>
      </c>
      <c r="P16">
        <f t="shared" si="28"/>
        <v>1186.5523844635577</v>
      </c>
      <c r="Q16">
        <f t="shared" si="28"/>
        <v>28.576573002377</v>
      </c>
      <c r="R16">
        <f t="shared" si="28"/>
        <v>2.2580640901354125</v>
      </c>
      <c r="S16">
        <f t="shared" si="28"/>
        <v>7.476120596156056</v>
      </c>
      <c r="T16">
        <f t="shared" si="28"/>
        <v>-5.6269907357878877</v>
      </c>
      <c r="U16" s="27">
        <f>STDEV(C30:C31)</f>
        <v>182.52722699723591</v>
      </c>
      <c r="V16" s="27">
        <f t="shared" ref="V16:AA16" si="29">STDEV(D30:D31)</f>
        <v>2.078103186997772</v>
      </c>
      <c r="W16" s="27">
        <f t="shared" si="29"/>
        <v>1.1670723685132938</v>
      </c>
      <c r="X16" s="27">
        <f t="shared" si="29"/>
        <v>0.80404564874941453</v>
      </c>
      <c r="Y16" s="27">
        <f t="shared" si="29"/>
        <v>1.0876239867110413</v>
      </c>
      <c r="Z16" s="27">
        <f t="shared" si="29"/>
        <v>2.8007595190525114</v>
      </c>
      <c r="AA16" s="27">
        <f t="shared" si="29"/>
        <v>4.6657795406380229</v>
      </c>
    </row>
    <row r="17" spans="1:27" x14ac:dyDescent="0.3">
      <c r="A17" t="str">
        <f>ACbio!B17</f>
        <v>R4</v>
      </c>
      <c r="B17" s="1">
        <f>ACbio!C17</f>
        <v>43954</v>
      </c>
      <c r="C17">
        <f>ACbio!AB17</f>
        <v>885.09669874575206</v>
      </c>
      <c r="D17">
        <f>ACbio!AC17</f>
        <v>-1.4204840088146</v>
      </c>
      <c r="E17">
        <f>ACbio!AD17</f>
        <v>163.93368085997156</v>
      </c>
      <c r="F17">
        <f>ACbio!AE17</f>
        <v>41.549943869424602</v>
      </c>
      <c r="G17">
        <f>ACbio!AF17</f>
        <v>405.14852057764398</v>
      </c>
      <c r="H17">
        <f>ACbio!AG17</f>
        <v>34.713177910408604</v>
      </c>
      <c r="I17">
        <f>ACbio!AH17</f>
        <v>22.835777798527399</v>
      </c>
      <c r="J17">
        <v>4</v>
      </c>
      <c r="L17" t="s">
        <v>301</v>
      </c>
      <c r="M17">
        <v>11</v>
      </c>
      <c r="N17">
        <f>AVERAGE(C32:C33)</f>
        <v>1625.0378871070561</v>
      </c>
      <c r="O17">
        <f t="shared" ref="O17:T17" si="30">AVERAGE(D32:D33)</f>
        <v>-1.753992769251155</v>
      </c>
      <c r="P17">
        <f t="shared" si="30"/>
        <v>11.800978863478864</v>
      </c>
      <c r="Q17">
        <f t="shared" si="30"/>
        <v>52.080345541814687</v>
      </c>
      <c r="R17">
        <f t="shared" si="30"/>
        <v>20.462946175358624</v>
      </c>
      <c r="S17">
        <f t="shared" si="30"/>
        <v>19.553399828893127</v>
      </c>
      <c r="T17">
        <f t="shared" si="30"/>
        <v>12.410999670967938</v>
      </c>
      <c r="U17" s="27">
        <f>STDEV(C32:C33)</f>
        <v>89.507084711487138</v>
      </c>
      <c r="V17" s="27">
        <f t="shared" ref="V17:AA17" si="31">STDEV(D32:D33)</f>
        <v>2.3862923920633081</v>
      </c>
      <c r="W17" s="27">
        <f t="shared" si="31"/>
        <v>0.53475048701883332</v>
      </c>
      <c r="X17" s="27">
        <f t="shared" si="31"/>
        <v>1.4366630653135142</v>
      </c>
      <c r="Y17" s="27">
        <f t="shared" si="31"/>
        <v>10.789834527039149</v>
      </c>
      <c r="Z17" s="27">
        <f t="shared" si="31"/>
        <v>3.29120202013896</v>
      </c>
      <c r="AA17" s="27">
        <f t="shared" si="31"/>
        <v>10.354350581239842</v>
      </c>
    </row>
    <row r="18" spans="1:27" x14ac:dyDescent="0.3">
      <c r="A18" t="str">
        <f>ACbio!B18</f>
        <v>R5</v>
      </c>
      <c r="B18" s="1">
        <f>ACbio!C18</f>
        <v>43954</v>
      </c>
      <c r="C18">
        <f>ACbio!AB18</f>
        <v>104.7321092349404</v>
      </c>
      <c r="D18">
        <f>ACbio!AC18</f>
        <v>-8.0686579509941208</v>
      </c>
      <c r="E18">
        <f>ACbio!AD18</f>
        <v>1316.2684763673317</v>
      </c>
      <c r="F18">
        <f>ACbio!AE18</f>
        <v>18.071438779152619</v>
      </c>
      <c r="G18">
        <f>ACbio!AF18</f>
        <v>123.79839608430881</v>
      </c>
      <c r="H18">
        <f>ACbio!AG18</f>
        <v>17.397222853190801</v>
      </c>
      <c r="I18">
        <f>ACbio!AH18</f>
        <v>4.3473288722089602</v>
      </c>
      <c r="J18">
        <v>4</v>
      </c>
      <c r="L18" t="s">
        <v>302</v>
      </c>
      <c r="M18">
        <v>11</v>
      </c>
      <c r="N18">
        <f>AVERAGE(C34:C35)</f>
        <v>1326.6127468522486</v>
      </c>
      <c r="O18">
        <f t="shared" ref="O18:T18" si="32">AVERAGE(D34:D35)</f>
        <v>-1.8188205027097559</v>
      </c>
      <c r="P18">
        <f t="shared" si="32"/>
        <v>135.76073469403627</v>
      </c>
      <c r="Q18">
        <f t="shared" si="32"/>
        <v>52.176519334390719</v>
      </c>
      <c r="R18">
        <f t="shared" si="32"/>
        <v>5.2069297841762925</v>
      </c>
      <c r="S18">
        <f t="shared" si="32"/>
        <v>18.946488072942429</v>
      </c>
      <c r="T18">
        <f t="shared" si="32"/>
        <v>3.438859346685327</v>
      </c>
      <c r="U18" s="27">
        <f>STDEV(C34:C35)</f>
        <v>209.58026514476379</v>
      </c>
      <c r="V18" s="27">
        <f t="shared" ref="V18:AA18" si="33">STDEV(D34:D35)</f>
        <v>0.63788581091739949</v>
      </c>
      <c r="W18" s="27">
        <f t="shared" si="33"/>
        <v>15.26423753114744</v>
      </c>
      <c r="X18" s="27">
        <f t="shared" si="33"/>
        <v>3.0820695960892328</v>
      </c>
      <c r="Y18" s="27">
        <f t="shared" si="33"/>
        <v>4.4998086354126415E-2</v>
      </c>
      <c r="Z18" s="27">
        <f t="shared" si="33"/>
        <v>1.2262297089510821</v>
      </c>
      <c r="AA18" s="27">
        <f t="shared" si="33"/>
        <v>4.2544925407443532</v>
      </c>
    </row>
    <row r="19" spans="1:27" x14ac:dyDescent="0.3">
      <c r="A19" t="str">
        <f>ACbio!B19</f>
        <v>R6</v>
      </c>
      <c r="B19" s="1">
        <f>ACbio!C19</f>
        <v>43954</v>
      </c>
      <c r="C19">
        <f>ACbio!AB19</f>
        <v>104.99644420612839</v>
      </c>
      <c r="D19">
        <f>ACbio!AC19</f>
        <v>-7.0009625894712606</v>
      </c>
      <c r="E19">
        <f>ACbio!AD19</f>
        <v>1466.7447645431203</v>
      </c>
      <c r="F19">
        <f>ACbio!AE19</f>
        <v>18.29559069064452</v>
      </c>
      <c r="G19">
        <f>ACbio!AF19</f>
        <v>90.716552812613799</v>
      </c>
      <c r="H19">
        <f>ACbio!AG19</f>
        <v>14.69976703069584</v>
      </c>
      <c r="I19">
        <f>ACbio!AH19</f>
        <v>22.521955424863396</v>
      </c>
      <c r="J19">
        <v>4</v>
      </c>
      <c r="L19" t="s">
        <v>303</v>
      </c>
      <c r="M19">
        <v>11</v>
      </c>
      <c r="N19">
        <f>AVERAGE(C36:C37)</f>
        <v>292.98497827462126</v>
      </c>
      <c r="O19">
        <f t="shared" ref="O19:T19" si="34">AVERAGE(D36:D37)</f>
        <v>-8.7337726821407866</v>
      </c>
      <c r="P19">
        <f t="shared" si="34"/>
        <v>1156.8490201561563</v>
      </c>
      <c r="Q19">
        <f t="shared" si="34"/>
        <v>31.907754690786319</v>
      </c>
      <c r="R19">
        <f t="shared" si="34"/>
        <v>5.1726548421610703</v>
      </c>
      <c r="S19">
        <f t="shared" si="34"/>
        <v>7.595970443113643</v>
      </c>
      <c r="T19">
        <f t="shared" si="34"/>
        <v>-0.30479813976986891</v>
      </c>
      <c r="U19" s="27">
        <f>STDEV(C36:C37)</f>
        <v>92.516695290523487</v>
      </c>
      <c r="V19" s="27">
        <f t="shared" ref="V19:AA19" si="35">STDEV(D36:D37)</f>
        <v>2.2840794532546012</v>
      </c>
      <c r="W19" s="27">
        <f t="shared" si="35"/>
        <v>31.224705441641824</v>
      </c>
      <c r="X19" s="27">
        <f t="shared" si="35"/>
        <v>0.14163142529001579</v>
      </c>
      <c r="Y19" s="27">
        <f t="shared" si="35"/>
        <v>7.1252163692330486</v>
      </c>
      <c r="Z19" s="27">
        <f t="shared" si="35"/>
        <v>2.1519644699287332</v>
      </c>
      <c r="AA19" s="27">
        <f t="shared" si="35"/>
        <v>9.792096793783827</v>
      </c>
    </row>
    <row r="20" spans="1:27" x14ac:dyDescent="0.3">
      <c r="A20" t="str">
        <f>ACbio!B20</f>
        <v>R1</v>
      </c>
      <c r="B20" s="1">
        <f>ACbio!C20</f>
        <v>43957</v>
      </c>
      <c r="C20">
        <f>ACbio!AB20</f>
        <v>1746.688830922232</v>
      </c>
      <c r="D20">
        <f>ACbio!AC20</f>
        <v>-0.34985458673234593</v>
      </c>
      <c r="E20">
        <f>ACbio!AD20</f>
        <v>13.08679542550616</v>
      </c>
      <c r="F20">
        <f>ACbio!AE20</f>
        <v>51.29868818955741</v>
      </c>
      <c r="G20">
        <f>ACbio!AF20</f>
        <v>395.24659454145194</v>
      </c>
      <c r="H20">
        <f>ACbio!AG20</f>
        <v>24.5040936348198</v>
      </c>
      <c r="I20">
        <f>ACbio!AH20</f>
        <v>8.2399503852532803</v>
      </c>
      <c r="J20">
        <v>7</v>
      </c>
      <c r="L20" t="s">
        <v>301</v>
      </c>
      <c r="M20">
        <v>14</v>
      </c>
      <c r="N20">
        <f>AVERAGE(C38:C39)</f>
        <v>984.98600959991813</v>
      </c>
      <c r="O20">
        <f t="shared" ref="O20:T20" si="36">AVERAGE(D38:D39)</f>
        <v>-0.73445546207946877</v>
      </c>
      <c r="P20">
        <f t="shared" si="36"/>
        <v>11.30488693179875</v>
      </c>
      <c r="Q20">
        <f t="shared" si="36"/>
        <v>53.238476857531182</v>
      </c>
      <c r="R20">
        <f t="shared" si="36"/>
        <v>19.156827938417877</v>
      </c>
      <c r="S20">
        <f t="shared" si="36"/>
        <v>16.639125680123751</v>
      </c>
      <c r="T20">
        <f t="shared" si="36"/>
        <v>8.1281173723474005</v>
      </c>
      <c r="U20" s="27">
        <f>STDEV(C38:C39)</f>
        <v>41.510324481737655</v>
      </c>
      <c r="V20" s="27">
        <f t="shared" ref="V20:AA20" si="37">STDEV(D38:D39)</f>
        <v>0.46751283192513909</v>
      </c>
      <c r="W20" s="27">
        <f t="shared" si="37"/>
        <v>7.6943326712732199E-2</v>
      </c>
      <c r="X20" s="27">
        <f t="shared" si="37"/>
        <v>2.4001838426485698</v>
      </c>
      <c r="Y20" s="27">
        <f t="shared" si="37"/>
        <v>5.6258868263764743</v>
      </c>
      <c r="Z20" s="27">
        <f t="shared" si="37"/>
        <v>2.209536074785134</v>
      </c>
      <c r="AA20" s="27">
        <f t="shared" si="37"/>
        <v>1.2322053395789996</v>
      </c>
    </row>
    <row r="21" spans="1:27" x14ac:dyDescent="0.3">
      <c r="A21" t="str">
        <f>ACbio!B21</f>
        <v>R2</v>
      </c>
      <c r="B21" s="1">
        <f>ACbio!C21</f>
        <v>43957</v>
      </c>
      <c r="C21">
        <f>ACbio!AB21</f>
        <v>1358.0698090160181</v>
      </c>
      <c r="D21">
        <f>ACbio!AC21</f>
        <v>1.2044270580738241</v>
      </c>
      <c r="E21">
        <f>ACbio!AD21</f>
        <v>12.401019803821258</v>
      </c>
      <c r="F21">
        <f>ACbio!AE21</f>
        <v>46.730955976594402</v>
      </c>
      <c r="G21">
        <f>ACbio!AF21</f>
        <v>480.49727493303004</v>
      </c>
      <c r="H21">
        <f>ACbio!AG21</f>
        <v>34.421115627070797</v>
      </c>
      <c r="I21">
        <f>ACbio!AH21</f>
        <v>3.0408519371767806</v>
      </c>
      <c r="J21">
        <v>7</v>
      </c>
      <c r="L21" t="s">
        <v>302</v>
      </c>
      <c r="M21">
        <v>14</v>
      </c>
      <c r="N21">
        <f>AVERAGE(C40:C41)</f>
        <v>1010.921554567835</v>
      </c>
      <c r="O21">
        <f t="shared" ref="O21:T21" si="38">AVERAGE(D40:D41)</f>
        <v>-1.0797524542729324</v>
      </c>
      <c r="P21">
        <f t="shared" si="38"/>
        <v>131.52296731231735</v>
      </c>
      <c r="Q21">
        <f t="shared" si="38"/>
        <v>52.820104603063562</v>
      </c>
      <c r="R21">
        <f t="shared" si="38"/>
        <v>6.2121710174178624</v>
      </c>
      <c r="S21">
        <f t="shared" si="38"/>
        <v>16.447272422201813</v>
      </c>
      <c r="T21">
        <f t="shared" si="38"/>
        <v>13.969770231705564</v>
      </c>
      <c r="U21" s="27">
        <f>STDEV(C40:C41)</f>
        <v>44.634830957410273</v>
      </c>
      <c r="V21" s="27">
        <f t="shared" ref="V21:AA21" si="39">STDEV(D40:D41)</f>
        <v>0.2336468562297796</v>
      </c>
      <c r="W21" s="27">
        <f t="shared" si="39"/>
        <v>10.208398567762805</v>
      </c>
      <c r="X21" s="27">
        <f t="shared" si="39"/>
        <v>1.4598884304573698</v>
      </c>
      <c r="Y21" s="27">
        <f t="shared" si="39"/>
        <v>2.1689061195496016</v>
      </c>
      <c r="Z21" s="27">
        <f t="shared" si="39"/>
        <v>1.7058486159035162</v>
      </c>
      <c r="AA21" s="27">
        <f t="shared" si="39"/>
        <v>1.6162427903342091</v>
      </c>
    </row>
    <row r="22" spans="1:27" x14ac:dyDescent="0.3">
      <c r="A22" t="str">
        <f>ACbio!B22</f>
        <v>R3</v>
      </c>
      <c r="B22" s="1">
        <f>ACbio!C22</f>
        <v>43957</v>
      </c>
      <c r="C22">
        <f>ACbio!AB22</f>
        <v>1446.3271459535663</v>
      </c>
      <c r="D22">
        <f>ACbio!AC22</f>
        <v>10.410179448341863</v>
      </c>
      <c r="E22">
        <f>ACbio!AD22</f>
        <v>143.13805124705399</v>
      </c>
      <c r="F22">
        <f>ACbio!AE22</f>
        <v>46.856360295890802</v>
      </c>
      <c r="G22">
        <f>ACbio!AF22</f>
        <v>470.35370076322204</v>
      </c>
      <c r="H22">
        <f>ACbio!AG22</f>
        <v>29.7838851564522</v>
      </c>
      <c r="I22">
        <f>ACbio!AH22</f>
        <v>36.254729496299603</v>
      </c>
      <c r="J22">
        <v>7</v>
      </c>
      <c r="L22" t="s">
        <v>303</v>
      </c>
      <c r="M22">
        <v>14</v>
      </c>
      <c r="N22">
        <f>AVERAGE(C42:C43)</f>
        <v>390.36407168997493</v>
      </c>
      <c r="O22">
        <f t="shared" ref="O22:T22" si="40">AVERAGE(D42:D43)</f>
        <v>-6.6159809052050012</v>
      </c>
      <c r="P22">
        <f t="shared" si="40"/>
        <v>1122.7092653726045</v>
      </c>
      <c r="Q22">
        <f t="shared" si="40"/>
        <v>33.344380896018173</v>
      </c>
      <c r="R22">
        <f t="shared" si="40"/>
        <v>4.3873763537636332</v>
      </c>
      <c r="S22">
        <f t="shared" si="40"/>
        <v>5.4406639018134255</v>
      </c>
      <c r="T22">
        <f t="shared" si="40"/>
        <v>2.2456109021741812</v>
      </c>
      <c r="U22" s="27">
        <f>STDEV(C42:C43)</f>
        <v>42.409189350784224</v>
      </c>
      <c r="V22" s="27">
        <f t="shared" ref="V22:AA22" si="41">STDEV(D42:D43)</f>
        <v>1.7978673759798729</v>
      </c>
      <c r="W22" s="27">
        <f t="shared" si="41"/>
        <v>52.038558247456962</v>
      </c>
      <c r="X22" s="27">
        <f t="shared" si="41"/>
        <v>0.9721119396152178</v>
      </c>
      <c r="Y22" s="27">
        <f t="shared" si="41"/>
        <v>1.0746471815192855</v>
      </c>
      <c r="Z22" s="27">
        <f t="shared" si="41"/>
        <v>3.0324580359543183</v>
      </c>
      <c r="AA22" s="27">
        <f t="shared" si="41"/>
        <v>11.671649031396418</v>
      </c>
    </row>
    <row r="23" spans="1:27" x14ac:dyDescent="0.3">
      <c r="A23" t="str">
        <f>ACbio!B23</f>
        <v>R4</v>
      </c>
      <c r="B23" s="1">
        <f>ACbio!C23</f>
        <v>43957</v>
      </c>
      <c r="C23">
        <f>ACbio!AB23</f>
        <v>1408.3273196050022</v>
      </c>
      <c r="D23">
        <f>ACbio!AC23</f>
        <v>-1.0858250940577621</v>
      </c>
      <c r="E23">
        <f>ACbio!AD23</f>
        <v>166.40129466170981</v>
      </c>
      <c r="F23">
        <f>ACbio!AE23</f>
        <v>48.939376554813798</v>
      </c>
      <c r="G23">
        <f>ACbio!AF23</f>
        <v>482.60524073008605</v>
      </c>
      <c r="H23">
        <f>ACbio!AG23</f>
        <v>30.997507638530998</v>
      </c>
      <c r="I23">
        <f>ACbio!AH23</f>
        <v>-9.2783852311727006</v>
      </c>
      <c r="J23">
        <v>7</v>
      </c>
      <c r="L23" t="s">
        <v>301</v>
      </c>
      <c r="M23">
        <v>16</v>
      </c>
      <c r="N23">
        <f>AVERAGE(C44:C45)</f>
        <v>1324.2344586268337</v>
      </c>
      <c r="O23">
        <f t="shared" ref="O23:T23" si="42">AVERAGE(D44:D45)</f>
        <v>-1.1309615858443021</v>
      </c>
      <c r="P23">
        <f t="shared" si="42"/>
        <v>13.252082958102136</v>
      </c>
      <c r="Q23">
        <f t="shared" si="42"/>
        <v>60.402468066270998</v>
      </c>
      <c r="R23">
        <f t="shared" si="42"/>
        <v>3.2695778858907238</v>
      </c>
      <c r="S23">
        <f t="shared" si="42"/>
        <v>16.075069524599435</v>
      </c>
      <c r="T23">
        <f t="shared" si="42"/>
        <v>7.1802365408994282</v>
      </c>
      <c r="U23" s="27">
        <f>STDEV(C44:C45)</f>
        <v>514.486817878225</v>
      </c>
      <c r="V23" s="27">
        <f t="shared" ref="V23:AA23" si="43">STDEV(D44:D45)</f>
        <v>0.45905313430816264</v>
      </c>
      <c r="W23" s="27">
        <f t="shared" si="43"/>
        <v>1.6455868912207243</v>
      </c>
      <c r="X23" s="27">
        <f t="shared" si="43"/>
        <v>8.4153414279013674</v>
      </c>
      <c r="Y23" s="27">
        <f t="shared" si="43"/>
        <v>4.0058666617781302</v>
      </c>
      <c r="Z23" s="27">
        <f t="shared" si="43"/>
        <v>3.0544626607992726</v>
      </c>
      <c r="AA23" s="27">
        <f t="shared" si="43"/>
        <v>0.81770822578981761</v>
      </c>
    </row>
    <row r="24" spans="1:27" x14ac:dyDescent="0.3">
      <c r="A24" t="str">
        <f>ACbio!B24</f>
        <v>R5</v>
      </c>
      <c r="B24" s="1">
        <f>ACbio!C24</f>
        <v>43957</v>
      </c>
      <c r="C24">
        <f>ACbio!AB24</f>
        <v>290.63051114391402</v>
      </c>
      <c r="D24">
        <f>ACbio!AC24</f>
        <v>-10.34600578299044</v>
      </c>
      <c r="E24">
        <f>ACbio!AD24</f>
        <v>1254.665403249164</v>
      </c>
      <c r="F24">
        <f>ACbio!AE24</f>
        <v>20.482100635268999</v>
      </c>
      <c r="G24">
        <f>ACbio!AF24</f>
        <v>23.280281524878799</v>
      </c>
      <c r="H24">
        <f>ACbio!AG24</f>
        <v>11.97411628023454</v>
      </c>
      <c r="I24">
        <f>ACbio!AH24</f>
        <v>-4.07320257072762</v>
      </c>
      <c r="J24">
        <v>7</v>
      </c>
      <c r="L24" t="s">
        <v>302</v>
      </c>
      <c r="M24">
        <v>16</v>
      </c>
      <c r="N24">
        <f>AVERAGE(C46:C47)</f>
        <v>1038.9305158069874</v>
      </c>
      <c r="O24">
        <f t="shared" ref="O24:T24" si="44">AVERAGE(D46:D47)</f>
        <v>-2.1952228948212458</v>
      </c>
      <c r="P24">
        <f t="shared" si="44"/>
        <v>129.44875912557848</v>
      </c>
      <c r="Q24">
        <f t="shared" si="44"/>
        <v>53.625741376661011</v>
      </c>
      <c r="R24">
        <f t="shared" si="44"/>
        <v>4.029712249970542</v>
      </c>
      <c r="S24">
        <f t="shared" si="44"/>
        <v>15.693395753570375</v>
      </c>
      <c r="T24">
        <f t="shared" si="44"/>
        <v>8.7848541432045604</v>
      </c>
      <c r="U24" s="27">
        <f>STDEV(C46:C47)</f>
        <v>99.635947271483104</v>
      </c>
      <c r="V24" s="27">
        <f t="shared" ref="V24:AA24" si="45">STDEV(D46:D47)</f>
        <v>9.0873405626934162E-2</v>
      </c>
      <c r="W24" s="27">
        <f t="shared" si="45"/>
        <v>7.5968925630297752</v>
      </c>
      <c r="X24" s="27">
        <f t="shared" si="45"/>
        <v>1.664103410416772</v>
      </c>
      <c r="Y24" s="27">
        <f t="shared" si="45"/>
        <v>0.43832690251203943</v>
      </c>
      <c r="Z24" s="27">
        <f t="shared" si="45"/>
        <v>2.0484647030354113</v>
      </c>
      <c r="AA24" s="27">
        <f t="shared" si="45"/>
        <v>8.3628416655949938</v>
      </c>
    </row>
    <row r="25" spans="1:27" x14ac:dyDescent="0.3">
      <c r="A25" t="str">
        <f>ACbio!B25</f>
        <v>R6</v>
      </c>
      <c r="B25" s="1">
        <f>ACbio!C25</f>
        <v>43957</v>
      </c>
      <c r="C25">
        <f>ACbio!AB25</f>
        <v>133.77778642599125</v>
      </c>
      <c r="D25">
        <f>ACbio!AC25</f>
        <v>-4.8101396946359749</v>
      </c>
      <c r="E25">
        <f>ACbio!AD25</f>
        <v>861.10649455445491</v>
      </c>
      <c r="F25">
        <f>ACbio!AE25</f>
        <v>12.570658975142251</v>
      </c>
      <c r="G25">
        <f>ACbio!AF25</f>
        <v>71.751306341347004</v>
      </c>
      <c r="H25">
        <f>ACbio!AG25</f>
        <v>5.950506632355312</v>
      </c>
      <c r="I25">
        <f>ACbio!AH25</f>
        <v>1.0045225085170337</v>
      </c>
      <c r="J25">
        <v>7</v>
      </c>
      <c r="L25" t="s">
        <v>303</v>
      </c>
      <c r="M25">
        <v>16</v>
      </c>
      <c r="N25">
        <f>AVERAGE(C48:C49)</f>
        <v>435.46292341885373</v>
      </c>
      <c r="O25">
        <f t="shared" ref="O25:S25" si="46">AVERAGE(D48:D49)</f>
        <v>-7.3728804735246447</v>
      </c>
      <c r="P25">
        <f t="shared" si="46"/>
        <v>1090.2876546667014</v>
      </c>
      <c r="Q25">
        <f t="shared" si="46"/>
        <v>44.6761876180001</v>
      </c>
      <c r="R25">
        <f t="shared" si="46"/>
        <v>5.2384529645928399</v>
      </c>
      <c r="S25">
        <f t="shared" si="46"/>
        <v>6.5828462642784249</v>
      </c>
      <c r="T25">
        <f>AVERAGE(I48:I49)</f>
        <v>2.8387476178880062</v>
      </c>
      <c r="U25" s="27">
        <f>STDEV(C48:C49)</f>
        <v>17.232739558269135</v>
      </c>
      <c r="V25" s="27">
        <f t="shared" ref="V25:AA25" si="47">STDEV(D48:D49)</f>
        <v>0.11798667863865021</v>
      </c>
      <c r="W25" s="27">
        <f t="shared" si="47"/>
        <v>84.08802107841359</v>
      </c>
      <c r="X25" s="27">
        <f t="shared" si="47"/>
        <v>8.6541980935900877</v>
      </c>
      <c r="Y25" s="27">
        <f t="shared" si="47"/>
        <v>1.1409152570082486</v>
      </c>
      <c r="Z25" s="27">
        <f t="shared" si="47"/>
        <v>1.3233437215175139</v>
      </c>
      <c r="AA25" s="27">
        <f t="shared" si="47"/>
        <v>12.310874403508983</v>
      </c>
    </row>
    <row r="26" spans="1:27" x14ac:dyDescent="0.3">
      <c r="A26" t="str">
        <f>ACbio!B26</f>
        <v>R1</v>
      </c>
      <c r="B26" s="1">
        <f>ACbio!C26</f>
        <v>43959</v>
      </c>
      <c r="C26">
        <f>ACbio!AB26</f>
        <v>1926.0878806875248</v>
      </c>
      <c r="D26">
        <f>ACbio!AC26</f>
        <v>-0.95496869637289994</v>
      </c>
      <c r="E26">
        <f>ACbio!AD26</f>
        <v>12.117541237712663</v>
      </c>
      <c r="F26">
        <f>ACbio!AE26</f>
        <v>54.281687530379124</v>
      </c>
      <c r="G26">
        <f>ACbio!AF26</f>
        <v>414.19618606996255</v>
      </c>
      <c r="H26">
        <f>ACbio!AG26</f>
        <v>20.897235387094625</v>
      </c>
      <c r="I26">
        <f>ACbio!AH26</f>
        <v>4.1631453966873124</v>
      </c>
      <c r="J26">
        <v>9</v>
      </c>
      <c r="L26" t="s">
        <v>301</v>
      </c>
      <c r="M26">
        <v>18</v>
      </c>
      <c r="N26">
        <f>AVERAGE(C50:C51)</f>
        <v>965.50631920073874</v>
      </c>
      <c r="O26">
        <f t="shared" ref="O26:T26" si="48">AVERAGE(D50:D51)</f>
        <v>-0.17936464745321754</v>
      </c>
      <c r="P26">
        <f t="shared" si="48"/>
        <v>11.258815264436564</v>
      </c>
      <c r="Q26">
        <f t="shared" si="48"/>
        <v>53.556699905344317</v>
      </c>
      <c r="R26">
        <f t="shared" si="48"/>
        <v>4.9980292357659817</v>
      </c>
      <c r="S26">
        <f t="shared" si="48"/>
        <v>15.601609283217124</v>
      </c>
      <c r="T26">
        <f t="shared" si="48"/>
        <v>11.710861720983058</v>
      </c>
      <c r="U26" s="27">
        <f>STDEV(C50:C51)</f>
        <v>4.014780875048765</v>
      </c>
      <c r="V26" s="27">
        <f t="shared" ref="V26:AA26" si="49">STDEV(D50:D51)</f>
        <v>0.91696661105395116</v>
      </c>
      <c r="W26" s="27">
        <f t="shared" si="49"/>
        <v>5.5741062548889442E-2</v>
      </c>
      <c r="X26" s="27">
        <f t="shared" si="49"/>
        <v>0.82205830561390369</v>
      </c>
      <c r="Y26" s="27">
        <f t="shared" si="49"/>
        <v>2.5176384163800476</v>
      </c>
      <c r="Z26" s="27">
        <f t="shared" si="49"/>
        <v>1.5222068403950311</v>
      </c>
      <c r="AA26" s="27">
        <f t="shared" si="49"/>
        <v>10.007316322000422</v>
      </c>
    </row>
    <row r="27" spans="1:27" x14ac:dyDescent="0.3">
      <c r="A27" s="25" t="str">
        <f>ACbio!B27</f>
        <v>R2</v>
      </c>
      <c r="B27" s="26">
        <f>ACbio!C27</f>
        <v>43959</v>
      </c>
      <c r="C27" s="25">
        <f>ACbio!AB27</f>
        <v>1615.322628491715</v>
      </c>
      <c r="D27" s="25">
        <f>ACbio!AC27</f>
        <v>-2.8121662521983999</v>
      </c>
      <c r="E27" s="25">
        <f>ACbio!AD27</f>
        <v>8.6761888432312251</v>
      </c>
      <c r="F27" s="25">
        <f>ACbio!AE27</f>
        <v>47.993136774860005</v>
      </c>
      <c r="G27" s="25">
        <f>ACbio!AF27</f>
        <v>494.28797979015252</v>
      </c>
      <c r="H27" s="25">
        <f>ACbio!AG27</f>
        <v>25.997500668119251</v>
      </c>
      <c r="I27" s="25">
        <f>ACbio!AH27</f>
        <v>4.4681722796054002</v>
      </c>
      <c r="J27">
        <v>9</v>
      </c>
      <c r="L27" t="s">
        <v>302</v>
      </c>
      <c r="M27">
        <v>18</v>
      </c>
      <c r="N27">
        <f>AVERAGE(C52:C53)</f>
        <v>1007.1409085806143</v>
      </c>
      <c r="O27">
        <f t="shared" ref="O27:T27" si="50">AVERAGE(D52:D53)</f>
        <v>-1.6187756801395794</v>
      </c>
      <c r="P27">
        <f t="shared" si="50"/>
        <v>120.81697537610464</v>
      </c>
      <c r="Q27">
        <f t="shared" si="50"/>
        <v>52.268434957371248</v>
      </c>
      <c r="R27">
        <f t="shared" si="50"/>
        <v>5.1695967303432875</v>
      </c>
      <c r="S27">
        <f t="shared" si="50"/>
        <v>16.488426672644373</v>
      </c>
      <c r="T27">
        <f t="shared" si="50"/>
        <v>-0.13671914551001874</v>
      </c>
      <c r="U27" s="27">
        <f>STDEV(C52:C53)</f>
        <v>56.174936417672519</v>
      </c>
      <c r="V27" s="27">
        <f t="shared" ref="V27:AA27" si="51">STDEV(D52:D53)</f>
        <v>2.3188540252928851</v>
      </c>
      <c r="W27" s="27">
        <f t="shared" si="51"/>
        <v>4.6222040453667805</v>
      </c>
      <c r="X27" s="27">
        <f t="shared" si="51"/>
        <v>0.40469924168674071</v>
      </c>
      <c r="Y27" s="27">
        <f t="shared" si="51"/>
        <v>2.3029835554982796</v>
      </c>
      <c r="Z27" s="27">
        <f t="shared" si="51"/>
        <v>1.4613316859084362</v>
      </c>
      <c r="AA27" s="27">
        <f t="shared" si="51"/>
        <v>4.2819502445387299</v>
      </c>
    </row>
    <row r="28" spans="1:27" x14ac:dyDescent="0.3">
      <c r="A28" t="str">
        <f>ACbio!B28</f>
        <v>R3</v>
      </c>
      <c r="B28" s="1">
        <f>ACbio!C28</f>
        <v>43959</v>
      </c>
      <c r="C28">
        <f>ACbio!AB28</f>
        <v>1492.4098575327625</v>
      </c>
      <c r="D28">
        <f>ACbio!AC28</f>
        <v>0.22812630684002499</v>
      </c>
      <c r="E28">
        <f>ACbio!AD28</f>
        <v>135.53246237364624</v>
      </c>
      <c r="F28">
        <f>ACbio!AE28</f>
        <v>50.0587064650665</v>
      </c>
      <c r="G28">
        <f>ACbio!AF28</f>
        <v>430.20028674063497</v>
      </c>
      <c r="H28">
        <f>ACbio!AG28</f>
        <v>24.516062621555001</v>
      </c>
      <c r="I28">
        <f>ACbio!AH28</f>
        <v>16.438242750169501</v>
      </c>
      <c r="J28">
        <v>9</v>
      </c>
      <c r="L28" t="s">
        <v>303</v>
      </c>
      <c r="M28">
        <v>18</v>
      </c>
      <c r="N28">
        <f>AVERAGE(C54:C55)</f>
        <v>450.61377379011304</v>
      </c>
      <c r="O28">
        <f t="shared" ref="O28:T28" si="52">AVERAGE(D54:D55)</f>
        <v>-7.6911460187098086</v>
      </c>
      <c r="P28">
        <f t="shared" si="52"/>
        <v>1054.102362949749</v>
      </c>
      <c r="Q28">
        <f t="shared" si="52"/>
        <v>39.492754280815156</v>
      </c>
      <c r="R28">
        <f t="shared" si="52"/>
        <v>5.9072804093931328</v>
      </c>
      <c r="S28">
        <f t="shared" si="52"/>
        <v>7.0780552974306854</v>
      </c>
      <c r="T28">
        <f t="shared" si="52"/>
        <v>12.782666968161504</v>
      </c>
      <c r="U28" s="27">
        <f>STDEV(C54:C55)</f>
        <v>24.761822918510394</v>
      </c>
      <c r="V28" s="27">
        <f t="shared" ref="V28:AA28" si="53">STDEV(D54:D55)</f>
        <v>1.7038191984217643</v>
      </c>
      <c r="W28" s="27">
        <f t="shared" si="53"/>
        <v>91.125628086709327</v>
      </c>
      <c r="X28" s="27">
        <f t="shared" si="53"/>
        <v>0.71904859203017502</v>
      </c>
      <c r="Y28" s="27">
        <f t="shared" si="53"/>
        <v>0.10913242185189939</v>
      </c>
      <c r="Z28" s="27">
        <f t="shared" si="53"/>
        <v>0.93304372648116329</v>
      </c>
      <c r="AA28" s="27">
        <f t="shared" si="53"/>
        <v>10.868771860698576</v>
      </c>
    </row>
    <row r="29" spans="1:27" x14ac:dyDescent="0.3">
      <c r="A29" t="str">
        <f>ACbio!B29</f>
        <v>R4</v>
      </c>
      <c r="B29" s="1">
        <f>ACbio!C29</f>
        <v>43959</v>
      </c>
      <c r="C29">
        <f>ACbio!AB29</f>
        <v>1620.9773946339249</v>
      </c>
      <c r="D29">
        <f>ACbio!AC29</f>
        <v>6.1940886645438759E-2</v>
      </c>
      <c r="E29">
        <f>ACbio!AD29</f>
        <v>147.36909695664124</v>
      </c>
      <c r="F29">
        <f>ACbio!AE29</f>
        <v>49.543688174482128</v>
      </c>
      <c r="G29">
        <f>ACbio!AF29</f>
        <v>377.05512955323377</v>
      </c>
      <c r="H29">
        <f>ACbio!AG29</f>
        <v>23.117414821985129</v>
      </c>
      <c r="I29">
        <f>ACbio!AH29</f>
        <v>13.146661425837376</v>
      </c>
      <c r="J29">
        <v>9</v>
      </c>
      <c r="L29" t="s">
        <v>301</v>
      </c>
      <c r="M29">
        <v>21</v>
      </c>
      <c r="N29">
        <f>AVERAGE(C56:C57)</f>
        <v>971.61387056941794</v>
      </c>
      <c r="O29">
        <f t="shared" ref="O29:T29" si="54">AVERAGE(D56:D57)</f>
        <v>-1.6469190172043131</v>
      </c>
      <c r="P29">
        <f t="shared" si="54"/>
        <v>10.976337406566639</v>
      </c>
      <c r="Q29">
        <f t="shared" si="54"/>
        <v>54.342241216806201</v>
      </c>
      <c r="R29">
        <f t="shared" si="54"/>
        <v>179.17610403057577</v>
      </c>
      <c r="S29">
        <f t="shared" si="54"/>
        <v>16.941701019322561</v>
      </c>
      <c r="T29">
        <f t="shared" si="54"/>
        <v>10.560893415194519</v>
      </c>
      <c r="U29" s="27">
        <f>STDEV(C56:C57)</f>
        <v>11.575384167267179</v>
      </c>
      <c r="V29" s="27">
        <f t="shared" ref="V29:AA29" si="55">STDEV(D56:D57)</f>
        <v>1.5748806174724221</v>
      </c>
      <c r="W29" s="27">
        <f t="shared" si="55"/>
        <v>1.3555197191756105</v>
      </c>
      <c r="X29" s="27">
        <f t="shared" si="55"/>
        <v>0.69131918123018599</v>
      </c>
      <c r="Y29" s="27">
        <f t="shared" si="55"/>
        <v>75.086180927753034</v>
      </c>
      <c r="Z29" s="27">
        <f t="shared" si="55"/>
        <v>0.83626885104649917</v>
      </c>
      <c r="AA29" s="27">
        <f t="shared" si="55"/>
        <v>0.63648682934104617</v>
      </c>
    </row>
    <row r="30" spans="1:27" x14ac:dyDescent="0.3">
      <c r="A30" t="str">
        <f>ACbio!B30</f>
        <v>R5</v>
      </c>
      <c r="B30" s="1">
        <f>ACbio!C30</f>
        <v>43959</v>
      </c>
      <c r="C30">
        <f>ACbio!AB30</f>
        <v>208.20145008046751</v>
      </c>
      <c r="D30">
        <f>ACbio!AC30</f>
        <v>-10.475290163128825</v>
      </c>
      <c r="E30">
        <f>ACbio!AD30</f>
        <v>1185.7271396776464</v>
      </c>
      <c r="F30">
        <f>ACbio!AE30</f>
        <v>29.145119132991248</v>
      </c>
      <c r="G30">
        <f>ACbio!AF30</f>
        <v>1.4889977937508876</v>
      </c>
      <c r="H30">
        <f>ACbio!AG30</f>
        <v>9.4565566445508615</v>
      </c>
      <c r="I30">
        <f>ACbio!AH30</f>
        <v>-8.9261950884944881</v>
      </c>
      <c r="J30">
        <v>9</v>
      </c>
      <c r="L30" t="s">
        <v>302</v>
      </c>
      <c r="M30">
        <v>21</v>
      </c>
      <c r="N30">
        <f>AVERAGE(C58:C59)</f>
        <v>1116.0952880431551</v>
      </c>
      <c r="O30">
        <f t="shared" ref="O30:T30" si="56">AVERAGE(D58:D59)</f>
        <v>-6.2618236255379998</v>
      </c>
      <c r="P30">
        <f t="shared" si="56"/>
        <v>117.0909688657342</v>
      </c>
      <c r="Q30">
        <f t="shared" si="56"/>
        <v>52.401243269148694</v>
      </c>
      <c r="R30">
        <f t="shared" si="56"/>
        <v>143.9652228264307</v>
      </c>
      <c r="S30">
        <f t="shared" si="56"/>
        <v>15.637959618946979</v>
      </c>
      <c r="T30">
        <f t="shared" si="56"/>
        <v>-0.98545194044329698</v>
      </c>
      <c r="U30" s="27">
        <f>STDEV(C58:C59)</f>
        <v>0.26496465111061779</v>
      </c>
      <c r="V30" s="27">
        <f t="shared" ref="V30:AA30" si="57">STDEV(D58:D59)</f>
        <v>1.9404273722364107</v>
      </c>
      <c r="W30" s="27">
        <f t="shared" si="57"/>
        <v>8.5078936456875276</v>
      </c>
      <c r="X30" s="27">
        <f t="shared" si="57"/>
        <v>0.47488025282211355</v>
      </c>
      <c r="Y30" s="27">
        <f t="shared" si="57"/>
        <v>20.780742860127312</v>
      </c>
      <c r="Z30" s="27">
        <f t="shared" si="57"/>
        <v>2.9592617364980827</v>
      </c>
      <c r="AA30" s="27">
        <f t="shared" si="57"/>
        <v>0.46281706815182089</v>
      </c>
    </row>
    <row r="31" spans="1:27" x14ac:dyDescent="0.3">
      <c r="A31" t="str">
        <f>ACbio!B31</f>
        <v>R6</v>
      </c>
      <c r="B31" s="1">
        <f>ACbio!C31</f>
        <v>43959</v>
      </c>
      <c r="C31">
        <f>ACbio!AB31</f>
        <v>466.33393000231126</v>
      </c>
      <c r="D31">
        <f>ACbio!AC31</f>
        <v>-7.5364084520658245</v>
      </c>
      <c r="E31">
        <f>ACbio!AD31</f>
        <v>1187.3776292494688</v>
      </c>
      <c r="F31">
        <f>ACbio!AE31</f>
        <v>28.008026871762752</v>
      </c>
      <c r="G31">
        <f>ACbio!AF31</f>
        <v>3.0271303865199375</v>
      </c>
      <c r="H31">
        <f>ACbio!AG31</f>
        <v>5.4956845477612504</v>
      </c>
      <c r="I31">
        <f>ACbio!AH31</f>
        <v>-2.3277863830812877</v>
      </c>
      <c r="J31">
        <v>9</v>
      </c>
      <c r="L31" t="s">
        <v>303</v>
      </c>
      <c r="M31">
        <v>21</v>
      </c>
      <c r="N31">
        <f>AVERAGE(C60:C61)</f>
        <v>633.68703471230504</v>
      </c>
      <c r="O31">
        <f t="shared" ref="O31:T31" si="58">AVERAGE(D60:D61)</f>
        <v>-8.990384646001683</v>
      </c>
      <c r="P31">
        <f t="shared" si="58"/>
        <v>1333.5556311292085</v>
      </c>
      <c r="Q31">
        <f t="shared" si="58"/>
        <v>41.006048517197002</v>
      </c>
      <c r="R31">
        <f t="shared" si="58"/>
        <v>118.7715724461861</v>
      </c>
      <c r="S31">
        <f t="shared" si="58"/>
        <v>9.1358523117390575</v>
      </c>
      <c r="T31">
        <f t="shared" si="58"/>
        <v>-2.2047747410648086</v>
      </c>
      <c r="U31" s="27">
        <f>STDEV(C60:C61)</f>
        <v>24.119883234592798</v>
      </c>
      <c r="V31" s="27">
        <f t="shared" ref="V31:AA31" si="59">STDEV(D60:D61)</f>
        <v>0.44895126418490167</v>
      </c>
      <c r="W31" s="27">
        <f t="shared" si="59"/>
        <v>147.64949282529895</v>
      </c>
      <c r="X31" s="27">
        <f t="shared" si="59"/>
        <v>1.0758352506273998</v>
      </c>
      <c r="Y31" s="27">
        <f t="shared" si="59"/>
        <v>14.830289302467966</v>
      </c>
      <c r="Z31" s="27">
        <f t="shared" si="59"/>
        <v>2.1209277740676664</v>
      </c>
      <c r="AA31" s="27">
        <f t="shared" si="59"/>
        <v>0.31162501952050814</v>
      </c>
    </row>
    <row r="32" spans="1:27" x14ac:dyDescent="0.3">
      <c r="A32" t="str">
        <f>ACbio!B32</f>
        <v>R1</v>
      </c>
      <c r="B32" s="1">
        <f>ACbio!C32</f>
        <v>43961</v>
      </c>
      <c r="C32">
        <f>ACbio!AB32</f>
        <v>1561.7468205433249</v>
      </c>
      <c r="D32">
        <f>ACbio!AC32</f>
        <v>-3.4413563015729878</v>
      </c>
      <c r="E32">
        <f>ACbio!AD32</f>
        <v>11.422853167865037</v>
      </c>
      <c r="F32">
        <f>ACbio!AE32</f>
        <v>53.096219737578124</v>
      </c>
      <c r="G32">
        <f>ACbio!AF32</f>
        <v>12.8333810134085</v>
      </c>
      <c r="H32">
        <f>ACbio!AG32</f>
        <v>17.226168562198001</v>
      </c>
      <c r="I32">
        <f>ACbio!AH32</f>
        <v>19.7326311817455</v>
      </c>
      <c r="J32">
        <v>11</v>
      </c>
      <c r="L32" t="s">
        <v>301</v>
      </c>
      <c r="M32">
        <v>23</v>
      </c>
      <c r="N32">
        <f>AVERAGE(C62:C63)</f>
        <v>927.89770705890407</v>
      </c>
      <c r="O32">
        <f t="shared" ref="O32:T32" si="60">AVERAGE(D62:D63)</f>
        <v>-0.30082441444197872</v>
      </c>
      <c r="P32">
        <f t="shared" si="60"/>
        <v>10.34906402707556</v>
      </c>
      <c r="Q32">
        <f t="shared" si="60"/>
        <v>52.529291375153427</v>
      </c>
      <c r="R32">
        <f t="shared" si="60"/>
        <v>82.149439382789637</v>
      </c>
      <c r="S32">
        <f t="shared" si="60"/>
        <v>18.72725027263828</v>
      </c>
      <c r="T32">
        <f t="shared" si="60"/>
        <v>6.6168843560212824</v>
      </c>
      <c r="U32" s="27">
        <f>STDEV(C62:C63)</f>
        <v>7.0185332066254889</v>
      </c>
      <c r="V32" s="27">
        <f t="shared" ref="V32:AA32" si="61">STDEV(D62:D63)</f>
        <v>0.24089769578039508</v>
      </c>
      <c r="W32" s="27">
        <f t="shared" si="61"/>
        <v>0.39877035827625446</v>
      </c>
      <c r="X32" s="27">
        <f t="shared" si="61"/>
        <v>0.76457632635640238</v>
      </c>
      <c r="Y32" s="27">
        <f t="shared" si="61"/>
        <v>4.0606572920434534</v>
      </c>
      <c r="Z32" s="27">
        <f t="shared" si="61"/>
        <v>5.2822689710528126</v>
      </c>
      <c r="AA32" s="27">
        <f t="shared" si="61"/>
        <v>3.1186107130886938</v>
      </c>
    </row>
    <row r="33" spans="1:27" x14ac:dyDescent="0.3">
      <c r="A33" t="str">
        <f>ACbio!B33</f>
        <v>R2</v>
      </c>
      <c r="B33" s="1">
        <f>ACbio!C33</f>
        <v>43961</v>
      </c>
      <c r="C33">
        <f>ACbio!AB33</f>
        <v>1688.3289536707875</v>
      </c>
      <c r="D33">
        <f>ACbio!AC33</f>
        <v>-6.6629236929322377E-2</v>
      </c>
      <c r="E33">
        <f>ACbio!AD33</f>
        <v>12.179104559092689</v>
      </c>
      <c r="F33">
        <f>ACbio!AE33</f>
        <v>51.064471346051249</v>
      </c>
      <c r="G33">
        <f>ACbio!AF33</f>
        <v>28.09251133730875</v>
      </c>
      <c r="H33">
        <f>ACbio!AG33</f>
        <v>21.880631095588253</v>
      </c>
      <c r="I33">
        <f>ACbio!AH33</f>
        <v>5.0893681601903751</v>
      </c>
      <c r="J33">
        <v>11</v>
      </c>
      <c r="L33" t="s">
        <v>302</v>
      </c>
      <c r="M33">
        <v>23</v>
      </c>
      <c r="N33">
        <f>AVERAGE(C64:C65)</f>
        <v>1018.3225956125788</v>
      </c>
      <c r="O33">
        <f t="shared" ref="O33:T33" si="62">AVERAGE(D64:D65)</f>
        <v>-1.7228142640965656</v>
      </c>
      <c r="P33">
        <f t="shared" si="62"/>
        <v>114.50298818310961</v>
      </c>
      <c r="Q33">
        <f t="shared" si="62"/>
        <v>52.118506017602726</v>
      </c>
      <c r="R33">
        <f t="shared" si="62"/>
        <v>65.366046519429545</v>
      </c>
      <c r="S33">
        <f t="shared" si="62"/>
        <v>15.069855758406566</v>
      </c>
      <c r="T33">
        <f t="shared" si="62"/>
        <v>7.0132660616976672</v>
      </c>
      <c r="U33" s="27">
        <f>STDEV(C64:C65)</f>
        <v>12.987488058842677</v>
      </c>
      <c r="V33" s="27">
        <f t="shared" ref="V33:AA33" si="63">STDEV(D64:D65)</f>
        <v>0.39917190506474587</v>
      </c>
      <c r="W33" s="27">
        <f t="shared" si="63"/>
        <v>7.1805454160980462</v>
      </c>
      <c r="X33" s="27">
        <f t="shared" si="63"/>
        <v>1.0243819962155118</v>
      </c>
      <c r="Y33" s="27">
        <f t="shared" si="63"/>
        <v>27.759961648054318</v>
      </c>
      <c r="Z33" s="27">
        <f t="shared" si="63"/>
        <v>0.77280860456406586</v>
      </c>
      <c r="AA33" s="27">
        <f t="shared" si="63"/>
        <v>6.7863860118604729</v>
      </c>
    </row>
    <row r="34" spans="1:27" x14ac:dyDescent="0.3">
      <c r="A34" t="str">
        <f>ACbio!B34</f>
        <v>R3</v>
      </c>
      <c r="B34" s="1">
        <f>ACbio!C34</f>
        <v>43961</v>
      </c>
      <c r="C34">
        <f>ACbio!AB34</f>
        <v>1178.4171201655113</v>
      </c>
      <c r="D34">
        <f>ACbio!AC34</f>
        <v>-1.3677671201873829</v>
      </c>
      <c r="E34">
        <f>ACbio!AD34</f>
        <v>124.96728882611973</v>
      </c>
      <c r="F34">
        <f>ACbio!AE34</f>
        <v>49.997167022907135</v>
      </c>
      <c r="G34">
        <f>ACbio!AF34</f>
        <v>5.1751113321748718</v>
      </c>
      <c r="H34">
        <f>ACbio!AG34</f>
        <v>18.079412730450713</v>
      </c>
      <c r="I34">
        <f>ACbio!AH34</f>
        <v>0.43047882061741138</v>
      </c>
      <c r="J34">
        <v>11</v>
      </c>
      <c r="L34" t="s">
        <v>303</v>
      </c>
      <c r="M34">
        <v>23</v>
      </c>
      <c r="N34">
        <f>AVERAGE(C66:C67)</f>
        <v>547.05995150924036</v>
      </c>
      <c r="O34">
        <f t="shared" ref="O34:T34" si="64">AVERAGE(D66:D67)</f>
        <v>-5.6844063624190753</v>
      </c>
      <c r="P34">
        <f t="shared" si="64"/>
        <v>1023.4677426538581</v>
      </c>
      <c r="Q34">
        <f t="shared" si="64"/>
        <v>38.028359627187626</v>
      </c>
      <c r="R34">
        <f t="shared" si="64"/>
        <v>44.826752343980544</v>
      </c>
      <c r="S34">
        <f t="shared" si="64"/>
        <v>8.3168614319167009</v>
      </c>
      <c r="T34">
        <f t="shared" si="64"/>
        <v>2.4540237606300002</v>
      </c>
      <c r="U34" s="27">
        <f>STDEV(C66:C67)</f>
        <v>26.776790659166224</v>
      </c>
      <c r="V34" s="27">
        <f t="shared" ref="V34:AA34" si="65">STDEV(D66:D67)</f>
        <v>1.2548483458877526</v>
      </c>
      <c r="W34" s="27">
        <f t="shared" si="65"/>
        <v>62.911900053031282</v>
      </c>
      <c r="X34" s="27">
        <f t="shared" si="65"/>
        <v>1.0563073821290483</v>
      </c>
      <c r="Y34" s="27">
        <f t="shared" si="65"/>
        <v>12.976036420206833</v>
      </c>
      <c r="Z34" s="27">
        <f t="shared" si="65"/>
        <v>1.7751785109903866</v>
      </c>
      <c r="AA34" s="27">
        <f t="shared" si="65"/>
        <v>0.33579065222967475</v>
      </c>
    </row>
    <row r="35" spans="1:27" x14ac:dyDescent="0.3">
      <c r="A35" t="str">
        <f>ACbio!B35</f>
        <v>R4</v>
      </c>
      <c r="B35" s="1">
        <f>ACbio!C35</f>
        <v>43961</v>
      </c>
      <c r="C35">
        <f>ACbio!AB35</f>
        <v>1474.808373538986</v>
      </c>
      <c r="D35">
        <f>ACbio!AC35</f>
        <v>-2.269873885232129</v>
      </c>
      <c r="E35">
        <f>ACbio!AD35</f>
        <v>146.55418056195285</v>
      </c>
      <c r="F35">
        <f>ACbio!AE35</f>
        <v>54.355871645874295</v>
      </c>
      <c r="G35">
        <f>ACbio!AF35</f>
        <v>5.2387482361777131</v>
      </c>
      <c r="H35">
        <f>ACbio!AG35</f>
        <v>19.813563415434146</v>
      </c>
      <c r="I35">
        <f>ACbio!AH35</f>
        <v>6.4472398727532427</v>
      </c>
      <c r="J35">
        <v>11</v>
      </c>
      <c r="L35" t="s">
        <v>301</v>
      </c>
      <c r="M35">
        <v>30</v>
      </c>
      <c r="N35">
        <f>AVERAGE(C68:C69)</f>
        <v>965.33553097411072</v>
      </c>
      <c r="O35">
        <f t="shared" ref="O35:T35" si="66">AVERAGE(D68:D69)</f>
        <v>0.40536970724778454</v>
      </c>
      <c r="P35">
        <f t="shared" si="66"/>
        <v>11.879377809612892</v>
      </c>
      <c r="Q35">
        <f t="shared" si="66"/>
        <v>55.864630290428117</v>
      </c>
      <c r="R35">
        <f t="shared" si="66"/>
        <v>82.190320616662007</v>
      </c>
      <c r="S35">
        <f t="shared" si="66"/>
        <v>26.504931593164606</v>
      </c>
      <c r="T35">
        <f t="shared" si="66"/>
        <v>9.7929713158235394</v>
      </c>
      <c r="U35" s="27">
        <f>STDEV(C68:C69)</f>
        <v>118.739177698251</v>
      </c>
      <c r="V35" s="27">
        <f t="shared" ref="V35:AA35" si="67">STDEV(D68:D69)</f>
        <v>2.6476472195013314</v>
      </c>
      <c r="W35" s="27">
        <f t="shared" si="67"/>
        <v>1.2830572821597261</v>
      </c>
      <c r="X35" s="27">
        <f t="shared" si="67"/>
        <v>4.2259555907443662</v>
      </c>
      <c r="Y35" s="27">
        <f t="shared" si="67"/>
        <v>20.753239499388574</v>
      </c>
      <c r="Z35" s="27">
        <f t="shared" si="67"/>
        <v>14.105346792667088</v>
      </c>
      <c r="AA35" s="27">
        <f t="shared" si="67"/>
        <v>7.3165602294697845</v>
      </c>
    </row>
    <row r="36" spans="1:27" x14ac:dyDescent="0.3">
      <c r="A36" t="str">
        <f>ACbio!B36</f>
        <v>R5</v>
      </c>
      <c r="B36" s="1">
        <f>ACbio!C36</f>
        <v>43961</v>
      </c>
      <c r="C36">
        <f>ACbio!AB36</f>
        <v>358.40416088751999</v>
      </c>
      <c r="D36">
        <f>ACbio!AC36</f>
        <v>-7.1186846119756</v>
      </c>
      <c r="E36">
        <f>ACbio!AD36</f>
        <v>1134.7698191978188</v>
      </c>
      <c r="F36">
        <f>ACbio!AE36</f>
        <v>32.007903232038004</v>
      </c>
      <c r="G36">
        <f>ACbio!AF36</f>
        <v>10.210943654267151</v>
      </c>
      <c r="H36">
        <f>ACbio!AG36</f>
        <v>9.1176391126727623</v>
      </c>
      <c r="I36">
        <f>ACbio!AH36</f>
        <v>-7.2288561846894623</v>
      </c>
      <c r="J36">
        <v>11</v>
      </c>
      <c r="L36" t="s">
        <v>302</v>
      </c>
      <c r="M36">
        <v>30</v>
      </c>
      <c r="N36" s="25">
        <f>AVERAGE(C70:C71)</f>
        <v>928.17811231448627</v>
      </c>
      <c r="O36" s="25">
        <f t="shared" ref="O36:T36" si="68">AVERAGE(D70:D71)</f>
        <v>-2.3444591080915087</v>
      </c>
      <c r="P36" s="25">
        <f t="shared" si="68"/>
        <v>101.31754417318095</v>
      </c>
      <c r="Q36" s="25">
        <f t="shared" si="68"/>
        <v>48.928668880383867</v>
      </c>
      <c r="R36" s="25">
        <f t="shared" si="68"/>
        <v>48.942689319324302</v>
      </c>
      <c r="S36" s="25">
        <f t="shared" si="68"/>
        <v>16.650172222400215</v>
      </c>
      <c r="T36" s="25">
        <f t="shared" si="68"/>
        <v>4.837292273352567</v>
      </c>
      <c r="U36" s="27">
        <f>STDEV(C70:C71)</f>
        <v>0.56924123397979254</v>
      </c>
      <c r="V36" s="27">
        <f t="shared" ref="V36:AA36" si="69">STDEV(D70:D71)</f>
        <v>1.9252634679136731</v>
      </c>
      <c r="W36" s="27">
        <f t="shared" si="69"/>
        <v>4.2470172014718583</v>
      </c>
      <c r="X36" s="27">
        <f t="shared" si="69"/>
        <v>1.0307759940092855</v>
      </c>
      <c r="Y36" s="27">
        <f t="shared" si="69"/>
        <v>5.2159191103891871</v>
      </c>
      <c r="Z36" s="27">
        <f t="shared" si="69"/>
        <v>0.34347649945168435</v>
      </c>
      <c r="AA36" s="27">
        <f t="shared" si="69"/>
        <v>21.804346425856803</v>
      </c>
    </row>
    <row r="37" spans="1:27" x14ac:dyDescent="0.3">
      <c r="A37" t="str">
        <f>ACbio!B37</f>
        <v>R6</v>
      </c>
      <c r="B37" s="1">
        <f>ACbio!C37</f>
        <v>43961</v>
      </c>
      <c r="C37">
        <f>ACbio!AB37</f>
        <v>227.56579566172249</v>
      </c>
      <c r="D37">
        <f>ACbio!AC37</f>
        <v>-10.348860752305974</v>
      </c>
      <c r="E37">
        <f>ACbio!AD37</f>
        <v>1178.9282211144937</v>
      </c>
      <c r="F37">
        <f>ACbio!AE37</f>
        <v>31.807606149534632</v>
      </c>
      <c r="G37">
        <f>ACbio!AF37</f>
        <v>0.13436603005498876</v>
      </c>
      <c r="H37">
        <f>ACbio!AG37</f>
        <v>6.0743017735545246</v>
      </c>
      <c r="I37">
        <f>ACbio!AH37</f>
        <v>6.6192599051497245</v>
      </c>
      <c r="J37">
        <v>11</v>
      </c>
      <c r="L37" t="s">
        <v>303</v>
      </c>
      <c r="M37">
        <v>30</v>
      </c>
      <c r="N37">
        <f>AVERAGE(C72:C73)</f>
        <v>474.64161156135754</v>
      </c>
      <c r="O37">
        <f t="shared" ref="O37:T37" si="70">AVERAGE(D72:D73)</f>
        <v>-5.5324410713461107</v>
      </c>
      <c r="P37">
        <f t="shared" si="70"/>
        <v>983.32725526587433</v>
      </c>
      <c r="Q37">
        <f t="shared" si="70"/>
        <v>34.667899070868785</v>
      </c>
      <c r="R37">
        <f t="shared" si="70"/>
        <v>68.445934241918522</v>
      </c>
      <c r="S37">
        <f t="shared" si="70"/>
        <v>8.5078337219847331</v>
      </c>
      <c r="T37">
        <f t="shared" si="70"/>
        <v>2.6655007149130308</v>
      </c>
      <c r="U37" s="27">
        <f>STDEV(C72:C73)</f>
        <v>60.103793174580829</v>
      </c>
      <c r="V37" s="27">
        <f t="shared" ref="V37:AA37" si="71">STDEV(D72:D73)</f>
        <v>0.49057111461869374</v>
      </c>
      <c r="W37" s="27">
        <f t="shared" si="71"/>
        <v>115.63090533121084</v>
      </c>
      <c r="X37" s="27">
        <f t="shared" si="71"/>
        <v>2.1636697828746496</v>
      </c>
      <c r="Y37" s="27">
        <f t="shared" si="71"/>
        <v>35.25999508924891</v>
      </c>
      <c r="Z37" s="27">
        <f t="shared" si="71"/>
        <v>0.49405755414034175</v>
      </c>
      <c r="AA37" s="27">
        <f t="shared" si="71"/>
        <v>9.4000925595395941</v>
      </c>
    </row>
    <row r="38" spans="1:27" x14ac:dyDescent="0.3">
      <c r="A38" t="str">
        <f>ACbio!B38</f>
        <v>R1</v>
      </c>
      <c r="B38" s="1">
        <f>ACbio!C38</f>
        <v>43964</v>
      </c>
      <c r="C38">
        <f>ACbio!AB38</f>
        <v>955.63377766962742</v>
      </c>
      <c r="D38">
        <f>ACbio!AC38</f>
        <v>-1.0650369558254613</v>
      </c>
      <c r="E38">
        <f>ACbio!AD38</f>
        <v>11.359294079884375</v>
      </c>
      <c r="F38">
        <f>ACbio!AE38</f>
        <v>54.935663128762371</v>
      </c>
      <c r="G38">
        <f>ACbio!AF38</f>
        <v>15.178725213299</v>
      </c>
      <c r="H38">
        <f>ACbio!AG38</f>
        <v>15.076747738366876</v>
      </c>
      <c r="I38">
        <f>ACbio!AH38</f>
        <v>7.2568166209168128</v>
      </c>
      <c r="J38">
        <v>14</v>
      </c>
    </row>
    <row r="39" spans="1:27" x14ac:dyDescent="0.3">
      <c r="A39" t="str">
        <f>ACbio!B39</f>
        <v>R2</v>
      </c>
      <c r="B39" s="1">
        <f>ACbio!C39</f>
        <v>43964</v>
      </c>
      <c r="C39">
        <f>ACbio!AB39</f>
        <v>1014.3382415302087</v>
      </c>
      <c r="D39">
        <f>ACbio!AC39</f>
        <v>-0.40387396833347627</v>
      </c>
      <c r="E39">
        <f>ACbio!AD39</f>
        <v>11.250479783713125</v>
      </c>
      <c r="F39">
        <f>ACbio!AE39</f>
        <v>51.541290586299993</v>
      </c>
      <c r="G39">
        <f>ACbio!AF39</f>
        <v>23.13493066353675</v>
      </c>
      <c r="H39">
        <f>ACbio!AG39</f>
        <v>18.201503621880626</v>
      </c>
      <c r="I39">
        <f>ACbio!AH39</f>
        <v>8.9994181237779873</v>
      </c>
      <c r="J39">
        <v>14</v>
      </c>
    </row>
    <row r="40" spans="1:27" x14ac:dyDescent="0.3">
      <c r="A40" t="str">
        <f>ACbio!B40</f>
        <v>R3</v>
      </c>
      <c r="B40" s="1">
        <f>ACbio!C40</f>
        <v>43964</v>
      </c>
      <c r="C40">
        <f>ACbio!AB40</f>
        <v>1042.483146214935</v>
      </c>
      <c r="D40">
        <f>ACbio!AC40</f>
        <v>-1.2449657307159274</v>
      </c>
      <c r="E40">
        <f>ACbio!AD40</f>
        <v>124.30453945999724</v>
      </c>
      <c r="F40">
        <f>ACbio!AE40</f>
        <v>51.787807594111371</v>
      </c>
      <c r="G40">
        <f>ACbio!AF40</f>
        <v>7.7458192423083876</v>
      </c>
      <c r="H40">
        <f>ACbio!AG40</f>
        <v>17.653489546184876</v>
      </c>
      <c r="I40">
        <f>ACbio!AH40</f>
        <v>12.826913994616376</v>
      </c>
      <c r="J40">
        <v>14</v>
      </c>
    </row>
    <row r="41" spans="1:27" x14ac:dyDescent="0.3">
      <c r="A41" t="str">
        <f>ACbio!B41</f>
        <v>R4</v>
      </c>
      <c r="B41" s="1">
        <f>ACbio!C41</f>
        <v>43964</v>
      </c>
      <c r="C41">
        <f>ACbio!AB41</f>
        <v>979.35996292073492</v>
      </c>
      <c r="D41">
        <f>ACbio!AC41</f>
        <v>-0.91453917782993743</v>
      </c>
      <c r="E41">
        <f>ACbio!AD41</f>
        <v>138.74139516463748</v>
      </c>
      <c r="F41">
        <f>ACbio!AE41</f>
        <v>53.852401612015754</v>
      </c>
      <c r="G41">
        <f>ACbio!AF41</f>
        <v>4.6785227925273372</v>
      </c>
      <c r="H41">
        <f>ACbio!AG41</f>
        <v>15.24105529821875</v>
      </c>
      <c r="I41">
        <f>ACbio!AH41</f>
        <v>15.112626468794749</v>
      </c>
      <c r="J41">
        <v>14</v>
      </c>
    </row>
    <row r="42" spans="1:27" x14ac:dyDescent="0.3">
      <c r="A42" t="str">
        <f>ACbio!B42</f>
        <v>R5</v>
      </c>
      <c r="B42" s="1">
        <f>ACbio!C42</f>
        <v>43964</v>
      </c>
      <c r="C42">
        <f>ACbio!AB42</f>
        <v>360.37624631541109</v>
      </c>
      <c r="D42">
        <f>ACbio!AC42</f>
        <v>-5.3446966919755647</v>
      </c>
      <c r="E42">
        <f>ACbio!AD42</f>
        <v>1085.9124479526565</v>
      </c>
      <c r="F42">
        <f>ACbio!AE42</f>
        <v>32.656993951443845</v>
      </c>
      <c r="G42">
        <f>ACbio!AF42</f>
        <v>5.1472666631989288</v>
      </c>
      <c r="H42">
        <f>ACbio!AG42</f>
        <v>7.5849355427003635</v>
      </c>
      <c r="I42">
        <f>ACbio!AH42</f>
        <v>-6.0074912755556253</v>
      </c>
      <c r="J42">
        <v>14</v>
      </c>
    </row>
    <row r="43" spans="1:27" x14ac:dyDescent="0.3">
      <c r="A43" t="str">
        <f>ACbio!B43</f>
        <v>R6</v>
      </c>
      <c r="B43" s="1">
        <f>ACbio!C43</f>
        <v>43964</v>
      </c>
      <c r="C43">
        <f>ACbio!AB43</f>
        <v>420.35189706453878</v>
      </c>
      <c r="D43">
        <f>ACbio!AC43</f>
        <v>-7.8872651184344367</v>
      </c>
      <c r="E43">
        <f>ACbio!AD43</f>
        <v>1159.5060827925524</v>
      </c>
      <c r="F43">
        <f>ACbio!AE43</f>
        <v>34.031767840592501</v>
      </c>
      <c r="G43">
        <f>ACbio!AF43</f>
        <v>3.6274860443283377</v>
      </c>
      <c r="H43">
        <f>ACbio!AG43</f>
        <v>3.2963922609264875</v>
      </c>
      <c r="I43">
        <f>ACbio!AH43</f>
        <v>10.498713079903988</v>
      </c>
      <c r="J43">
        <v>14</v>
      </c>
    </row>
    <row r="44" spans="1:27" x14ac:dyDescent="0.3">
      <c r="A44" t="str">
        <f>ACbio!B44</f>
        <v>R1</v>
      </c>
      <c r="B44" s="1">
        <f>ACbio!C44</f>
        <v>43966</v>
      </c>
      <c r="C44">
        <f>ACbio!AB44</f>
        <v>1688.0315763796145</v>
      </c>
      <c r="D44">
        <f>ACbio!AC44</f>
        <v>-0.80636200165006156</v>
      </c>
      <c r="E44">
        <f>ACbio!AD44</f>
        <v>14.415688607916</v>
      </c>
      <c r="F44">
        <f>ACbio!AE44</f>
        <v>66.353013055940139</v>
      </c>
      <c r="G44">
        <f>ACbio!AF44</f>
        <v>6.102153366963158</v>
      </c>
      <c r="H44">
        <f>ACbio!AG44</f>
        <v>13.915238264267158</v>
      </c>
      <c r="I44">
        <f>ACbio!AH44</f>
        <v>6.6020295094114276</v>
      </c>
      <c r="J44">
        <v>16</v>
      </c>
    </row>
    <row r="45" spans="1:27" x14ac:dyDescent="0.3">
      <c r="A45" t="str">
        <f>ACbio!B45</f>
        <v>R2</v>
      </c>
      <c r="B45" s="1">
        <f>ACbio!C45</f>
        <v>43966</v>
      </c>
      <c r="C45">
        <f>ACbio!AB45</f>
        <v>960.43734087405301</v>
      </c>
      <c r="D45">
        <f>ACbio!AC45</f>
        <v>-1.4555611700385427</v>
      </c>
      <c r="E45">
        <f>ACbio!AD45</f>
        <v>12.088477308288272</v>
      </c>
      <c r="F45">
        <f>ACbio!AE45</f>
        <v>54.451923076601858</v>
      </c>
      <c r="G45">
        <f>ACbio!AF45</f>
        <v>0.43700240481829</v>
      </c>
      <c r="H45">
        <f>ACbio!AG45</f>
        <v>18.23490078493171</v>
      </c>
      <c r="I45">
        <f>ACbio!AH45</f>
        <v>7.7584435723874288</v>
      </c>
      <c r="J45">
        <v>16</v>
      </c>
    </row>
    <row r="46" spans="1:27" x14ac:dyDescent="0.3">
      <c r="A46" t="str">
        <f>ACbio!B46</f>
        <v>R3</v>
      </c>
      <c r="B46" s="1">
        <f>ACbio!C46</f>
        <v>43966</v>
      </c>
      <c r="C46">
        <f>ACbio!AB46</f>
        <v>1109.3837697725983</v>
      </c>
      <c r="D46">
        <f>ACbio!AC46</f>
        <v>-2.2594800961695669</v>
      </c>
      <c r="E46">
        <f>ACbio!AD46</f>
        <v>124.07694487831448</v>
      </c>
      <c r="F46">
        <f>ACbio!AE46</f>
        <v>52.449042570559655</v>
      </c>
      <c r="G46">
        <f>ACbio!AF46</f>
        <v>3.719768324827784</v>
      </c>
      <c r="H46">
        <f>ACbio!AG46</f>
        <v>17.141879036108001</v>
      </c>
      <c r="I46">
        <f>ACbio!AH46</f>
        <v>14.698276194936183</v>
      </c>
      <c r="J46">
        <v>16</v>
      </c>
    </row>
    <row r="47" spans="1:27" x14ac:dyDescent="0.3">
      <c r="A47" t="str">
        <f>ACbio!B47</f>
        <v>R4</v>
      </c>
      <c r="B47" s="1">
        <f>ACbio!C47</f>
        <v>43966</v>
      </c>
      <c r="C47">
        <f>ACbio!AB47</f>
        <v>968.47726184137628</v>
      </c>
      <c r="D47">
        <f>ACbio!AC47</f>
        <v>-2.1309656934729251</v>
      </c>
      <c r="E47">
        <f>ACbio!AD47</f>
        <v>134.82057337284249</v>
      </c>
      <c r="F47">
        <f>ACbio!AE47</f>
        <v>54.802440182762375</v>
      </c>
      <c r="G47">
        <f>ACbio!AF47</f>
        <v>4.3396561751132996</v>
      </c>
      <c r="H47">
        <f>ACbio!AG47</f>
        <v>14.244912471032748</v>
      </c>
      <c r="I47">
        <f>ACbio!AH47</f>
        <v>2.8714320914729372</v>
      </c>
      <c r="J47">
        <v>16</v>
      </c>
    </row>
    <row r="48" spans="1:27" x14ac:dyDescent="0.3">
      <c r="A48" t="str">
        <f>ACbio!B48</f>
        <v>R5</v>
      </c>
      <c r="B48" s="1">
        <f>ACbio!C48</f>
        <v>43966</v>
      </c>
      <c r="C48">
        <f>ACbio!AB48</f>
        <v>423.27753641877996</v>
      </c>
      <c r="D48">
        <f>ACbio!AC48</f>
        <v>-7.2894512929695772</v>
      </c>
      <c r="E48">
        <f>ACbio!AD48</f>
        <v>1030.8284447455978</v>
      </c>
      <c r="F48">
        <f>ACbio!AE48</f>
        <v>50.79562977570933</v>
      </c>
      <c r="G48">
        <f>ACbio!AF48</f>
        <v>6.0452018795825664</v>
      </c>
      <c r="H48">
        <f>ACbio!AG48</f>
        <v>7.5185915836041008</v>
      </c>
      <c r="I48">
        <f>ACbio!AH48</f>
        <v>-5.8663551551690887</v>
      </c>
      <c r="J48">
        <v>16</v>
      </c>
    </row>
    <row r="49" spans="1:10" x14ac:dyDescent="0.3">
      <c r="A49" t="str">
        <f>ACbio!B49</f>
        <v>R6</v>
      </c>
      <c r="B49" s="1">
        <f>ACbio!C49</f>
        <v>43966</v>
      </c>
      <c r="C49">
        <f>ACbio!AB49</f>
        <v>447.64831041892751</v>
      </c>
      <c r="D49">
        <f>ACbio!AC49</f>
        <v>-7.4563096540797122</v>
      </c>
      <c r="E49">
        <f>ACbio!AD49</f>
        <v>1149.746864587805</v>
      </c>
      <c r="F49">
        <f>ACbio!AE49</f>
        <v>38.55674546029087</v>
      </c>
      <c r="G49">
        <f>ACbio!AF49</f>
        <v>4.4317040496031126</v>
      </c>
      <c r="H49">
        <f>ACbio!AG49</f>
        <v>5.6471009449527498</v>
      </c>
      <c r="I49">
        <f>ACbio!AH49</f>
        <v>11.543850390945101</v>
      </c>
      <c r="J49">
        <v>16</v>
      </c>
    </row>
    <row r="50" spans="1:10" x14ac:dyDescent="0.3">
      <c r="A50" t="str">
        <f>ACbio!B50</f>
        <v>R1</v>
      </c>
      <c r="B50" s="1">
        <f>ACbio!C50</f>
        <v>43968</v>
      </c>
      <c r="C50">
        <f>ACbio!AB50</f>
        <v>968.34519798246379</v>
      </c>
      <c r="D50">
        <f>ACbio!AC50</f>
        <v>-0.82775795625111381</v>
      </c>
      <c r="E50">
        <f>ACbio!AD50</f>
        <v>11.219400381117699</v>
      </c>
      <c r="F50">
        <f>ACbio!AE50</f>
        <v>54.137982907774628</v>
      </c>
      <c r="G50">
        <f>ACbio!AF50</f>
        <v>6.778268432564075</v>
      </c>
      <c r="H50">
        <f>ACbio!AG50</f>
        <v>14.525246504005249</v>
      </c>
      <c r="I50">
        <f>ACbio!AH50</f>
        <v>18.787102953748377</v>
      </c>
      <c r="J50">
        <v>18</v>
      </c>
    </row>
    <row r="51" spans="1:10" x14ac:dyDescent="0.3">
      <c r="A51" t="str">
        <f>ACbio!B51</f>
        <v>R2</v>
      </c>
      <c r="B51" s="1">
        <f>ACbio!C51</f>
        <v>43968</v>
      </c>
      <c r="C51">
        <f>ACbio!AB51</f>
        <v>962.6674404190137</v>
      </c>
      <c r="D51">
        <f>ACbio!AC51</f>
        <v>0.46902866134467874</v>
      </c>
      <c r="E51">
        <f>ACbio!AD51</f>
        <v>11.298230147755426</v>
      </c>
      <c r="F51">
        <f>ACbio!AE51</f>
        <v>52.975416902913999</v>
      </c>
      <c r="G51">
        <f>ACbio!AF51</f>
        <v>3.2177900389678875</v>
      </c>
      <c r="H51">
        <f>ACbio!AG51</f>
        <v>16.677972062428999</v>
      </c>
      <c r="I51">
        <f>ACbio!AH51</f>
        <v>4.6346204882177382</v>
      </c>
      <c r="J51">
        <v>18</v>
      </c>
    </row>
    <row r="52" spans="1:10" x14ac:dyDescent="0.3">
      <c r="A52" t="str">
        <f>ACbio!B52</f>
        <v>R3</v>
      </c>
      <c r="B52" s="1">
        <f>ACbio!C52</f>
        <v>43968</v>
      </c>
      <c r="C52">
        <f>ACbio!AB52</f>
        <v>1046.8625870542737</v>
      </c>
      <c r="D52">
        <f>ACbio!AC52</f>
        <v>2.090172572674175E-2</v>
      </c>
      <c r="E52">
        <f>ACbio!AD52</f>
        <v>117.54858355159789</v>
      </c>
      <c r="F52">
        <f>ACbio!AE52</f>
        <v>52.554600535508996</v>
      </c>
      <c r="G52">
        <f>ACbio!AF52</f>
        <v>3.54114144128935</v>
      </c>
      <c r="H52">
        <f>ACbio!AG52</f>
        <v>17.521744217313</v>
      </c>
      <c r="I52">
        <f>ACbio!AH52</f>
        <v>-3.16451520012675</v>
      </c>
      <c r="J52">
        <v>18</v>
      </c>
    </row>
    <row r="53" spans="1:10" x14ac:dyDescent="0.3">
      <c r="A53" t="str">
        <f>ACbio!B53</f>
        <v>R4</v>
      </c>
      <c r="B53" s="1">
        <f>ACbio!C53</f>
        <v>43968</v>
      </c>
      <c r="C53">
        <f>ACbio!AB53</f>
        <v>967.41923010695496</v>
      </c>
      <c r="D53">
        <f>ACbio!AC53</f>
        <v>-3.2584530860059004</v>
      </c>
      <c r="E53">
        <f>ACbio!AD53</f>
        <v>124.08536720061137</v>
      </c>
      <c r="F53">
        <f>ACbio!AE53</f>
        <v>51.9822693792335</v>
      </c>
      <c r="G53">
        <f>ACbio!AF53</f>
        <v>6.7980520193972254</v>
      </c>
      <c r="H53">
        <f>ACbio!AG53</f>
        <v>15.455109127975749</v>
      </c>
      <c r="I53">
        <f>ACbio!AH53</f>
        <v>2.8910769091067126</v>
      </c>
      <c r="J53">
        <v>18</v>
      </c>
    </row>
    <row r="54" spans="1:10" x14ac:dyDescent="0.3">
      <c r="A54" t="str">
        <f>ACbio!B54</f>
        <v>R5</v>
      </c>
      <c r="B54" s="1">
        <f>ACbio!C54</f>
        <v>43968</v>
      </c>
      <c r="C54">
        <f>ACbio!AB54</f>
        <v>433.10452088989388</v>
      </c>
      <c r="D54">
        <f>ACbio!AC54</f>
        <v>-6.4863639095899499</v>
      </c>
      <c r="E54">
        <f>ACbio!AD54</f>
        <v>989.66681338975354</v>
      </c>
      <c r="F54">
        <f>ACbio!AE54</f>
        <v>38.98431014538798</v>
      </c>
      <c r="G54">
        <f>ACbio!AF54</f>
        <v>5.8301121338543433</v>
      </c>
      <c r="H54">
        <f>ACbio!AG54</f>
        <v>7.7378168435690817</v>
      </c>
      <c r="I54">
        <f>ACbio!AH54</f>
        <v>5.0972846822920097</v>
      </c>
      <c r="J54">
        <v>18</v>
      </c>
    </row>
    <row r="55" spans="1:10" x14ac:dyDescent="0.3">
      <c r="A55" t="str">
        <f>ACbio!B55</f>
        <v>R6</v>
      </c>
      <c r="B55" s="1">
        <f>ACbio!C55</f>
        <v>43968</v>
      </c>
      <c r="C55">
        <f>ACbio!AB55</f>
        <v>468.12302669033221</v>
      </c>
      <c r="D55">
        <f>ACbio!AC55</f>
        <v>-8.8959281278296665</v>
      </c>
      <c r="E55">
        <f>ACbio!AD55</f>
        <v>1118.5379125097445</v>
      </c>
      <c r="F55">
        <f>ACbio!AE55</f>
        <v>40.001198416242332</v>
      </c>
      <c r="G55">
        <f>ACbio!AF55</f>
        <v>5.9844486849319214</v>
      </c>
      <c r="H55">
        <f>ACbio!AG55</f>
        <v>6.4182937512922882</v>
      </c>
      <c r="I55">
        <f>ACbio!AH55</f>
        <v>20.468049254030998</v>
      </c>
      <c r="J55">
        <v>18</v>
      </c>
    </row>
    <row r="56" spans="1:10" x14ac:dyDescent="0.3">
      <c r="A56" t="str">
        <f>ACbio!B56</f>
        <v>R1</v>
      </c>
      <c r="B56" s="1">
        <f>ACbio!C56</f>
        <v>43971</v>
      </c>
      <c r="C56">
        <f>ACbio!AB56</f>
        <v>963.42883792990392</v>
      </c>
      <c r="D56">
        <f>ACbio!AC56</f>
        <v>-2.76052778137832</v>
      </c>
      <c r="E56">
        <f>ACbio!AD56</f>
        <v>11.934834592027798</v>
      </c>
      <c r="F56">
        <f>ACbio!AE56</f>
        <v>54.831077697818401</v>
      </c>
      <c r="G56">
        <f>ACbio!AF56</f>
        <v>126.08215632316161</v>
      </c>
      <c r="H56">
        <f>ACbio!AG56</f>
        <v>16.350369643852499</v>
      </c>
      <c r="I56">
        <f>ACbio!AH56</f>
        <v>11.010957568357497</v>
      </c>
      <c r="J56">
        <v>21</v>
      </c>
    </row>
    <row r="57" spans="1:10" x14ac:dyDescent="0.3">
      <c r="A57" t="str">
        <f>ACbio!B57</f>
        <v>R2</v>
      </c>
      <c r="B57" s="1">
        <f>ACbio!C57</f>
        <v>43971</v>
      </c>
      <c r="C57">
        <f>ACbio!AB57</f>
        <v>979.79890320893196</v>
      </c>
      <c r="D57">
        <f>ACbio!AC57</f>
        <v>-0.5333102530303061</v>
      </c>
      <c r="E57">
        <f>ACbio!AD57</f>
        <v>10.01784022110548</v>
      </c>
      <c r="F57">
        <f>ACbio!AE57</f>
        <v>53.853404735794008</v>
      </c>
      <c r="G57">
        <f>ACbio!AF57</f>
        <v>232.27005173798995</v>
      </c>
      <c r="H57">
        <f>ACbio!AG57</f>
        <v>17.533032394792624</v>
      </c>
      <c r="I57">
        <f>ACbio!AH57</f>
        <v>10.11082926203154</v>
      </c>
      <c r="J57">
        <v>21</v>
      </c>
    </row>
    <row r="58" spans="1:10" x14ac:dyDescent="0.3">
      <c r="A58" t="str">
        <f>ACbio!B58</f>
        <v>R3</v>
      </c>
      <c r="B58" s="1">
        <f>ACbio!C58</f>
        <v>43971</v>
      </c>
      <c r="C58">
        <f>ACbio!AB58</f>
        <v>1115.9079297415799</v>
      </c>
      <c r="D58">
        <f>ACbio!AC58</f>
        <v>-4.8897342722296395</v>
      </c>
      <c r="E58">
        <f>ACbio!AD58</f>
        <v>111.07497957525462</v>
      </c>
      <c r="F58">
        <f>ACbio!AE58</f>
        <v>52.065452222126595</v>
      </c>
      <c r="G58">
        <f>ACbio!AF58</f>
        <v>158.65942702092079</v>
      </c>
      <c r="H58">
        <f>ACbio!AG58</f>
        <v>17.730473660130659</v>
      </c>
      <c r="I58">
        <f>ACbio!AH58</f>
        <v>-1.312713027782326</v>
      </c>
      <c r="J58">
        <v>21</v>
      </c>
    </row>
    <row r="59" spans="1:10" x14ac:dyDescent="0.3">
      <c r="A59" t="str">
        <f>ACbio!B59</f>
        <v>R4</v>
      </c>
      <c r="B59" s="1">
        <f>ACbio!C59</f>
        <v>43971</v>
      </c>
      <c r="C59">
        <f>ACbio!AB59</f>
        <v>1116.28264634473</v>
      </c>
      <c r="D59">
        <f>ACbio!AC59</f>
        <v>-7.6339129788463591</v>
      </c>
      <c r="E59">
        <f>ACbio!AD59</f>
        <v>123.10695815621379</v>
      </c>
      <c r="F59">
        <f>ACbio!AE59</f>
        <v>52.737034316170792</v>
      </c>
      <c r="G59">
        <f>ACbio!AF59</f>
        <v>129.27101863194059</v>
      </c>
      <c r="H59">
        <f>ACbio!AG59</f>
        <v>13.545445577763299</v>
      </c>
      <c r="I59">
        <f>ACbio!AH59</f>
        <v>-0.65819085310426795</v>
      </c>
      <c r="J59">
        <v>21</v>
      </c>
    </row>
    <row r="60" spans="1:10" x14ac:dyDescent="0.3">
      <c r="A60" t="str">
        <f>ACbio!B60</f>
        <v>R5</v>
      </c>
      <c r="B60" s="1">
        <f>ACbio!C60</f>
        <v>43971</v>
      </c>
      <c r="C60">
        <f>ACbio!AB60</f>
        <v>616.63170171569675</v>
      </c>
      <c r="D60">
        <f>ACbio!AC60</f>
        <v>-8.6729281626742658</v>
      </c>
      <c r="E60">
        <f>ACbio!AD60</f>
        <v>1229.151673513685</v>
      </c>
      <c r="F60">
        <f>ACbio!AE60</f>
        <v>41.766778918355165</v>
      </c>
      <c r="G60">
        <f>ACbio!AF60</f>
        <v>108.28497431345268</v>
      </c>
      <c r="H60">
        <f>ACbio!AG60</f>
        <v>10.635574723189199</v>
      </c>
      <c r="I60">
        <f>ACbio!AH60</f>
        <v>-2.4251269055551501</v>
      </c>
      <c r="J60">
        <v>21</v>
      </c>
    </row>
    <row r="61" spans="1:10" x14ac:dyDescent="0.3">
      <c r="A61" t="str">
        <f>ACbio!B61</f>
        <v>R6</v>
      </c>
      <c r="B61" s="1">
        <f>ACbio!C61</f>
        <v>43971</v>
      </c>
      <c r="C61">
        <f>ACbio!AB61</f>
        <v>650.74236770891332</v>
      </c>
      <c r="D61">
        <f>ACbio!AC61</f>
        <v>-9.3078411293291001</v>
      </c>
      <c r="E61">
        <f>ACbio!AD61</f>
        <v>1437.9595887447317</v>
      </c>
      <c r="F61">
        <f>ACbio!AE61</f>
        <v>40.245318116038838</v>
      </c>
      <c r="G61">
        <f>ACbio!AF61</f>
        <v>129.2581705789195</v>
      </c>
      <c r="H61">
        <f>ACbio!AG61</f>
        <v>7.6361299002889158</v>
      </c>
      <c r="I61">
        <f>ACbio!AH61</f>
        <v>-1.984422576574467</v>
      </c>
      <c r="J61">
        <v>21</v>
      </c>
    </row>
    <row r="62" spans="1:10" x14ac:dyDescent="0.3">
      <c r="A62" t="str">
        <f>ACbio!B62</f>
        <v>R1</v>
      </c>
      <c r="B62" s="1">
        <f>ACbio!C62</f>
        <v>43973</v>
      </c>
      <c r="C62">
        <f>ACbio!AB62</f>
        <v>932.86055948329192</v>
      </c>
      <c r="D62">
        <f>ACbio!AC62</f>
        <v>-0.13048402018344746</v>
      </c>
      <c r="E62">
        <f>ACbio!AD62</f>
        <v>10.067090802602232</v>
      </c>
      <c r="F62">
        <f>ACbio!AE62</f>
        <v>53.069928480254738</v>
      </c>
      <c r="G62">
        <f>ACbio!AF62</f>
        <v>79.278121075511109</v>
      </c>
      <c r="H62">
        <f>ACbio!AG62</f>
        <v>14.992122063155556</v>
      </c>
      <c r="I62">
        <f>ACbio!AH62</f>
        <v>4.4116935729152527</v>
      </c>
      <c r="J62">
        <v>23</v>
      </c>
    </row>
    <row r="63" spans="1:10" x14ac:dyDescent="0.3">
      <c r="A63" t="str">
        <f>ACbio!B63</f>
        <v>R2</v>
      </c>
      <c r="B63" s="1">
        <f>ACbio!C63</f>
        <v>43973</v>
      </c>
      <c r="C63">
        <f>ACbio!AB63</f>
        <v>922.93485463451623</v>
      </c>
      <c r="D63">
        <f>ACbio!AC63</f>
        <v>-0.47116480870051003</v>
      </c>
      <c r="E63">
        <f>ACbio!AD63</f>
        <v>10.631037251548889</v>
      </c>
      <c r="F63">
        <f>ACbio!AE63</f>
        <v>51.988654270052116</v>
      </c>
      <c r="G63">
        <f>ACbio!AF63</f>
        <v>85.020757690068166</v>
      </c>
      <c r="H63">
        <f>ACbio!AG63</f>
        <v>22.462378482121007</v>
      </c>
      <c r="I63">
        <f>ACbio!AH63</f>
        <v>8.8220751391273122</v>
      </c>
      <c r="J63">
        <v>23</v>
      </c>
    </row>
    <row r="64" spans="1:10" x14ac:dyDescent="0.3">
      <c r="A64" t="str">
        <f>ACbio!B64</f>
        <v>R3</v>
      </c>
      <c r="B64" s="1">
        <f>ACbio!C64</f>
        <v>43973</v>
      </c>
      <c r="C64">
        <f>ACbio!AB64</f>
        <v>1009.1390547355918</v>
      </c>
      <c r="D64">
        <f>ACbio!AC64</f>
        <v>-1.4405571031661313</v>
      </c>
      <c r="E64">
        <f>ACbio!AD64</f>
        <v>109.42557582676869</v>
      </c>
      <c r="F64">
        <f>ACbio!AE64</f>
        <v>51.394158561553326</v>
      </c>
      <c r="G64">
        <f>ACbio!AF64</f>
        <v>45.736789392611819</v>
      </c>
      <c r="H64">
        <f>ACbio!AG64</f>
        <v>15.61631396325313</v>
      </c>
      <c r="I64">
        <f>ACbio!AH64</f>
        <v>2.2145664929615965</v>
      </c>
      <c r="J64">
        <v>23</v>
      </c>
    </row>
    <row r="65" spans="1:10" x14ac:dyDescent="0.3">
      <c r="A65" t="str">
        <f>ACbio!B65</f>
        <v>R4</v>
      </c>
      <c r="B65" s="1">
        <f>ACbio!C65</f>
        <v>43973</v>
      </c>
      <c r="C65">
        <f>ACbio!AB65</f>
        <v>1027.5061364895657</v>
      </c>
      <c r="D65">
        <f>ACbio!AC65</f>
        <v>-2.0050714250269999</v>
      </c>
      <c r="E65">
        <f>ACbio!AD65</f>
        <v>119.58040053945051</v>
      </c>
      <c r="F65">
        <f>ACbio!AE65</f>
        <v>52.842853473652127</v>
      </c>
      <c r="G65">
        <f>ACbio!AF65</f>
        <v>84.995303646247265</v>
      </c>
      <c r="H65">
        <f>ACbio!AG65</f>
        <v>14.523397553560002</v>
      </c>
      <c r="I65">
        <f>ACbio!AH65</f>
        <v>11.811965630433738</v>
      </c>
      <c r="J65">
        <v>23</v>
      </c>
    </row>
    <row r="66" spans="1:10" x14ac:dyDescent="0.3">
      <c r="A66" t="str">
        <f>ACbio!B66</f>
        <v>R5</v>
      </c>
      <c r="B66" s="1">
        <f>ACbio!C66</f>
        <v>43973</v>
      </c>
      <c r="C66">
        <f>ACbio!AB66</f>
        <v>528.12590125573138</v>
      </c>
      <c r="D66">
        <f>ACbio!AC66</f>
        <v>-6.5717181371570295</v>
      </c>
      <c r="E66">
        <f>ACbio!AD66</f>
        <v>978.98231150902927</v>
      </c>
      <c r="F66">
        <f>ACbio!AE66</f>
        <v>38.77528174010849</v>
      </c>
      <c r="G66">
        <f>ACbio!AF66</f>
        <v>35.65130899832868</v>
      </c>
      <c r="H66">
        <f>ACbio!AG66</f>
        <v>9.5721021948546348</v>
      </c>
      <c r="I66">
        <f>ACbio!AH66</f>
        <v>2.6914636078806566</v>
      </c>
      <c r="J66">
        <v>23</v>
      </c>
    </row>
    <row r="67" spans="1:10" x14ac:dyDescent="0.3">
      <c r="A67" t="str">
        <f>ACbio!B67</f>
        <v>R6</v>
      </c>
      <c r="B67" s="1">
        <f>ACbio!C67</f>
        <v>43973</v>
      </c>
      <c r="C67">
        <f>ACbio!AB67</f>
        <v>565.99400176274946</v>
      </c>
      <c r="D67">
        <f>ACbio!AC67</f>
        <v>-4.7970945876811211</v>
      </c>
      <c r="E67">
        <f>ACbio!AD67</f>
        <v>1067.9531737986867</v>
      </c>
      <c r="F67">
        <f>ACbio!AE67</f>
        <v>37.28143751426677</v>
      </c>
      <c r="G67">
        <f>ACbio!AF67</f>
        <v>54.002195689632416</v>
      </c>
      <c r="H67">
        <f>ACbio!AG67</f>
        <v>7.0616206689787679</v>
      </c>
      <c r="I67">
        <f>ACbio!AH67</f>
        <v>2.2165839133793432</v>
      </c>
      <c r="J67">
        <v>23</v>
      </c>
    </row>
    <row r="68" spans="1:10" x14ac:dyDescent="0.3">
      <c r="A68" t="str">
        <f>ACbio!B68</f>
        <v>R1</v>
      </c>
      <c r="B68" s="1">
        <f>ACbio!C68</f>
        <v>43980</v>
      </c>
      <c r="C68">
        <f>ACbio!AB68</f>
        <v>1049.2968087170584</v>
      </c>
      <c r="D68">
        <f>ACbio!AC68</f>
        <v>2.2775390103468833</v>
      </c>
      <c r="E68">
        <f>ACbio!AD68</f>
        <v>10.972119304746968</v>
      </c>
      <c r="F68">
        <f>ACbio!AE68</f>
        <v>58.852832145636661</v>
      </c>
      <c r="G68">
        <f>ACbio!AF68</f>
        <v>96.865076998268165</v>
      </c>
      <c r="H68">
        <f>ACbio!AG68</f>
        <v>16.530945225081783</v>
      </c>
      <c r="I68">
        <f>ACbio!AH68</f>
        <v>4.61938196260565</v>
      </c>
      <c r="J68">
        <v>30</v>
      </c>
    </row>
    <row r="69" spans="1:10" x14ac:dyDescent="0.3">
      <c r="A69" t="str">
        <f>ACbio!B69</f>
        <v>R2</v>
      </c>
      <c r="B69" s="1">
        <f>ACbio!C69</f>
        <v>43980</v>
      </c>
      <c r="C69">
        <f>ACbio!AB69</f>
        <v>881.37425323116292</v>
      </c>
      <c r="D69">
        <f>ACbio!AC69</f>
        <v>-1.4667995958513143</v>
      </c>
      <c r="E69">
        <f>ACbio!AD69</f>
        <v>12.786636314478816</v>
      </c>
      <c r="F69">
        <f>ACbio!AE69</f>
        <v>52.876428435219573</v>
      </c>
      <c r="G69">
        <f>ACbio!AF69</f>
        <v>67.515564235055848</v>
      </c>
      <c r="H69">
        <f>ACbio!AG69</f>
        <v>36.478917961247426</v>
      </c>
      <c r="I69">
        <f>ACbio!AH69</f>
        <v>14.966560669041428</v>
      </c>
      <c r="J69">
        <v>30</v>
      </c>
    </row>
    <row r="70" spans="1:10" x14ac:dyDescent="0.3">
      <c r="A70" t="str">
        <f>ACbio!B70</f>
        <v>R3</v>
      </c>
      <c r="B70" s="1">
        <f>ACbio!C70</f>
        <v>43980</v>
      </c>
      <c r="C70">
        <f>ACbio!AB70</f>
        <v>928.58062665116438</v>
      </c>
      <c r="D70">
        <f>ACbio!AC70</f>
        <v>-0.98309225435902159</v>
      </c>
      <c r="E70">
        <f>ACbio!AD70</f>
        <v>98.314449510204284</v>
      </c>
      <c r="F70">
        <f>ACbio!AE70</f>
        <v>49.657537575632141</v>
      </c>
      <c r="G70">
        <f>ACbio!AF70</f>
        <v>52.630901092400997</v>
      </c>
      <c r="H70">
        <f>ACbio!AG70</f>
        <v>16.407297660459712</v>
      </c>
      <c r="I70">
        <f>ACbio!AH70</f>
        <v>20.255293490416573</v>
      </c>
      <c r="J70">
        <v>30</v>
      </c>
    </row>
    <row r="71" spans="1:10" x14ac:dyDescent="0.3">
      <c r="A71" s="25" t="str">
        <f>ACbio!B71</f>
        <v>R4</v>
      </c>
      <c r="B71" s="26">
        <f>ACbio!C71</f>
        <v>43980</v>
      </c>
      <c r="C71" s="25">
        <f>ACbio!AB71</f>
        <v>927.77559797780816</v>
      </c>
      <c r="D71" s="25">
        <f>ACbio!AC71</f>
        <v>-3.7058259618239959</v>
      </c>
      <c r="E71" s="25">
        <f>ACbio!AD71</f>
        <v>104.32063883615761</v>
      </c>
      <c r="F71" s="25">
        <f>ACbio!AE71</f>
        <v>48.199800185135601</v>
      </c>
      <c r="G71" s="25">
        <f>ACbio!AF71</f>
        <v>45.2544775462476</v>
      </c>
      <c r="H71" s="25">
        <f>ACbio!AG71</f>
        <v>16.893046784340719</v>
      </c>
      <c r="I71" s="25">
        <f>ACbio!AH71</f>
        <v>-10.580708943711439</v>
      </c>
      <c r="J71">
        <v>30</v>
      </c>
    </row>
    <row r="72" spans="1:10" x14ac:dyDescent="0.3">
      <c r="A72" t="str">
        <f>ACbio!B72</f>
        <v>R5</v>
      </c>
      <c r="B72" s="1">
        <f>ACbio!C72</f>
        <v>43980</v>
      </c>
      <c r="C72">
        <f>ACbio!AB72</f>
        <v>517.1414112901374</v>
      </c>
      <c r="D72">
        <f>ACbio!AC72</f>
        <v>-5.1855549095449893</v>
      </c>
      <c r="E72">
        <f>ACbio!AD72</f>
        <v>901.56385799143538</v>
      </c>
      <c r="F72">
        <f>ACbio!AE72</f>
        <v>36.197844646587875</v>
      </c>
      <c r="G72">
        <f>ACbio!AF72</f>
        <v>93.378515874130784</v>
      </c>
      <c r="H72">
        <f>ACbio!AG72</f>
        <v>8.8571851688138086</v>
      </c>
      <c r="I72">
        <f>ACbio!AH72</f>
        <v>-3.9813684777186267</v>
      </c>
      <c r="J72">
        <v>30</v>
      </c>
    </row>
    <row r="73" spans="1:10" x14ac:dyDescent="0.3">
      <c r="A73" t="str">
        <f>ACbio!B73</f>
        <v>R6</v>
      </c>
      <c r="B73" s="1">
        <f>ACbio!C73</f>
        <v>43980</v>
      </c>
      <c r="C73">
        <f>ACbio!AB73</f>
        <v>432.14181183257773</v>
      </c>
      <c r="D73">
        <f>ACbio!AC73</f>
        <v>-5.8793272331472322</v>
      </c>
      <c r="E73">
        <f>ACbio!AD73</f>
        <v>1065.0906525403132</v>
      </c>
      <c r="F73">
        <f>ACbio!AE73</f>
        <v>33.137953495149695</v>
      </c>
      <c r="G73">
        <f>ACbio!AF73</f>
        <v>43.51335260970626</v>
      </c>
      <c r="H73">
        <f>ACbio!AG73</f>
        <v>8.1584822751556576</v>
      </c>
      <c r="I73">
        <f>ACbio!AH73</f>
        <v>9.3123699075446886</v>
      </c>
      <c r="J73">
        <v>30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31BB4-993B-4FFC-93FF-273CF3376959}">
  <dimension ref="A1:P37"/>
  <sheetViews>
    <sheetView zoomScale="60" zoomScaleNormal="60" workbookViewId="0">
      <pane ySplit="1" topLeftCell="A2" activePane="bottomLeft" state="frozen"/>
      <selection activeCell="G1" sqref="G1"/>
      <selection pane="bottomLeft" activeCell="L23" sqref="L23"/>
    </sheetView>
  </sheetViews>
  <sheetFormatPr defaultRowHeight="14.4" x14ac:dyDescent="0.3"/>
  <sheetData>
    <row r="1" spans="1:16" x14ac:dyDescent="0.3">
      <c r="A1" t="str">
        <f>'BIO avrg'!L1</f>
        <v>Reactor</v>
      </c>
      <c r="B1" t="str">
        <f>'BIO avrg'!M1</f>
        <v>Day</v>
      </c>
      <c r="C1" t="str">
        <f>'BIO avrg'!N1</f>
        <v>Fe (μg/L)</v>
      </c>
      <c r="D1" t="str">
        <f>'BIO avrg'!O1</f>
        <v>Cu (μg/L)</v>
      </c>
      <c r="E1" t="str">
        <f>'BIO avrg'!P1</f>
        <v>Ni (μg/L)</v>
      </c>
      <c r="F1" t="str">
        <f>'BIO avrg'!Q1</f>
        <v>Mn (μg/L)</v>
      </c>
      <c r="G1" t="str">
        <f>'BIO avrg'!R1</f>
        <v>Zn (μg/L)</v>
      </c>
      <c r="H1" t="str">
        <f>'BIO avrg'!S1</f>
        <v>Co (μg/L)</v>
      </c>
      <c r="I1" t="str">
        <f>'BIO avrg'!T1</f>
        <v>Mo (μg/L)</v>
      </c>
      <c r="J1" t="str">
        <f>'BIO avrg'!U1</f>
        <v>std Fe</v>
      </c>
      <c r="K1" t="str">
        <f>'BIO avrg'!V1</f>
        <v>std Cu</v>
      </c>
      <c r="L1" t="str">
        <f>'BIO avrg'!W1</f>
        <v>std Ni</v>
      </c>
      <c r="M1" t="str">
        <f>'BIO avrg'!X1</f>
        <v>std Mn</v>
      </c>
      <c r="N1" t="str">
        <f>'BIO avrg'!Y1</f>
        <v>std Zn</v>
      </c>
      <c r="O1" t="str">
        <f>'BIO avrg'!Z1</f>
        <v>std Co</v>
      </c>
      <c r="P1" t="str">
        <f>'BIO avrg'!AA1</f>
        <v>std Mo</v>
      </c>
    </row>
    <row r="2" spans="1:16" x14ac:dyDescent="0.3">
      <c r="A2" t="str">
        <f>'BIO avrg'!L2</f>
        <v xml:space="preserve">Control </v>
      </c>
      <c r="B2">
        <f>'BIO avrg'!M2</f>
        <v>0</v>
      </c>
      <c r="C2">
        <f>'BIO avrg'!N2</f>
        <v>791.78442384911705</v>
      </c>
      <c r="D2">
        <f>'BIO avrg'!O2</f>
        <v>17.611823991111898</v>
      </c>
      <c r="E2">
        <f>'BIO avrg'!P2</f>
        <v>12.18342187817392</v>
      </c>
      <c r="F2">
        <f>'BIO avrg'!Q2</f>
        <v>40.541829078092107</v>
      </c>
      <c r="G2">
        <f>'BIO avrg'!R2</f>
        <v>109.1243492746563</v>
      </c>
      <c r="H2">
        <f>'BIO avrg'!S2</f>
        <v>43.190012759279696</v>
      </c>
      <c r="I2">
        <f>'BIO avrg'!T2</f>
        <v>70.889477317585488</v>
      </c>
      <c r="J2">
        <f>'BIO avrg'!U2</f>
        <v>35.369321981050227</v>
      </c>
      <c r="K2">
        <f>'BIO avrg'!V2</f>
        <v>0.67082486957380538</v>
      </c>
      <c r="L2">
        <f>'BIO avrg'!W2</f>
        <v>1.1499587715205899</v>
      </c>
      <c r="M2">
        <f>'BIO avrg'!X2</f>
        <v>2.5441818627309845</v>
      </c>
      <c r="N2">
        <f>'BIO avrg'!Y2</f>
        <v>2.8241410882793732</v>
      </c>
      <c r="O2">
        <f>'BIO avrg'!Z2</f>
        <v>0.55295311949914427</v>
      </c>
      <c r="P2">
        <f>'BIO avrg'!AA2</f>
        <v>18.083704292725809</v>
      </c>
    </row>
    <row r="3" spans="1:16" x14ac:dyDescent="0.3">
      <c r="A3" t="str">
        <f>'BIO avrg'!L5</f>
        <v xml:space="preserve">Control </v>
      </c>
      <c r="B3">
        <f>'BIO avrg'!M5</f>
        <v>2</v>
      </c>
      <c r="C3">
        <f>'BIO avrg'!N5</f>
        <v>1178.921790133887</v>
      </c>
      <c r="D3">
        <f>'BIO avrg'!O5</f>
        <v>1.7353251114339598</v>
      </c>
      <c r="E3">
        <f>'BIO avrg'!P5</f>
        <v>12.309499727867991</v>
      </c>
      <c r="F3">
        <f>'BIO avrg'!Q5</f>
        <v>41.377743112270338</v>
      </c>
      <c r="G3">
        <f>'BIO avrg'!R5</f>
        <v>268.79640837704721</v>
      </c>
      <c r="H3">
        <f>'BIO avrg'!S5</f>
        <v>41.730739941581703</v>
      </c>
      <c r="I3">
        <f>'BIO avrg'!T5</f>
        <v>15.18234125536542</v>
      </c>
      <c r="J3">
        <f>'BIO avrg'!U5</f>
        <v>43.914390579228105</v>
      </c>
      <c r="K3">
        <f>'BIO avrg'!V5</f>
        <v>0.86381559791020812</v>
      </c>
      <c r="L3">
        <f>'BIO avrg'!W5</f>
        <v>5.149331287356893</v>
      </c>
      <c r="M3">
        <f>'BIO avrg'!X5</f>
        <v>4.834224666300643</v>
      </c>
      <c r="N3">
        <f>'BIO avrg'!Y5</f>
        <v>3.4204805925467654</v>
      </c>
      <c r="O3">
        <f>'BIO avrg'!Z5</f>
        <v>5.4838405013481335</v>
      </c>
      <c r="P3">
        <f>'BIO avrg'!AA5</f>
        <v>14.982476563268646</v>
      </c>
    </row>
    <row r="4" spans="1:16" x14ac:dyDescent="0.3">
      <c r="A4" t="str">
        <f>'BIO avrg'!L8</f>
        <v xml:space="preserve">Control </v>
      </c>
      <c r="B4">
        <f>'BIO avrg'!M8</f>
        <v>4</v>
      </c>
      <c r="C4">
        <f>'BIO avrg'!N8</f>
        <v>988.29771590238988</v>
      </c>
      <c r="D4">
        <f>'BIO avrg'!O8</f>
        <v>0.20972166147719812</v>
      </c>
      <c r="E4">
        <f>'BIO avrg'!P8</f>
        <v>12.211721455866829</v>
      </c>
      <c r="F4">
        <f>'BIO avrg'!Q8</f>
        <v>43.654483396778105</v>
      </c>
      <c r="G4">
        <f>'BIO avrg'!R8</f>
        <v>380.27664747385995</v>
      </c>
      <c r="H4">
        <f>'BIO avrg'!S8</f>
        <v>39.337258011425803</v>
      </c>
      <c r="I4">
        <f>'BIO avrg'!T8</f>
        <v>16.822986662930486</v>
      </c>
      <c r="J4">
        <f>'BIO avrg'!U8</f>
        <v>35.771122660333987</v>
      </c>
      <c r="K4">
        <f>'BIO avrg'!V8</f>
        <v>1.5767225337342201</v>
      </c>
      <c r="L4">
        <f>'BIO avrg'!W8</f>
        <v>0.53185885122215026</v>
      </c>
      <c r="M4">
        <f>'BIO avrg'!X8</f>
        <v>1.8122629082571691</v>
      </c>
      <c r="N4">
        <f>'BIO avrg'!Y8</f>
        <v>32.101473667159688</v>
      </c>
      <c r="O4">
        <f>'BIO avrg'!Z8</f>
        <v>3.3797950381512538</v>
      </c>
      <c r="P4">
        <f>'BIO avrg'!AA8</f>
        <v>14.699573240606981</v>
      </c>
    </row>
    <row r="5" spans="1:16" x14ac:dyDescent="0.3">
      <c r="A5" t="str">
        <f>'BIO avrg'!L11</f>
        <v xml:space="preserve">Control </v>
      </c>
      <c r="B5">
        <f>'BIO avrg'!M11</f>
        <v>7</v>
      </c>
      <c r="C5">
        <f>'BIO avrg'!N11</f>
        <v>1552.3793199691249</v>
      </c>
      <c r="D5">
        <f>'BIO avrg'!O11</f>
        <v>0.42728623567073909</v>
      </c>
      <c r="E5">
        <f>'BIO avrg'!P11</f>
        <v>12.743907614663708</v>
      </c>
      <c r="F5">
        <f>'BIO avrg'!Q11</f>
        <v>49.014822083075906</v>
      </c>
      <c r="G5">
        <f>'BIO avrg'!R11</f>
        <v>437.87193473724096</v>
      </c>
      <c r="H5">
        <f>'BIO avrg'!S11</f>
        <v>29.4626046309453</v>
      </c>
      <c r="I5">
        <f>'BIO avrg'!T11</f>
        <v>5.6404011612150304</v>
      </c>
      <c r="J5">
        <f>'BIO avrg'!U11</f>
        <v>274.79514568796867</v>
      </c>
      <c r="K5">
        <f>'BIO avrg'!V11</f>
        <v>1.0990430909162237</v>
      </c>
      <c r="L5">
        <f>'BIO avrg'!W11</f>
        <v>0.48491659246581476</v>
      </c>
      <c r="M5">
        <f>'BIO avrg'!X11</f>
        <v>3.2298744224303788</v>
      </c>
      <c r="N5">
        <f>'BIO avrg'!Y11</f>
        <v>60.281334205651916</v>
      </c>
      <c r="O5">
        <f>'BIO avrg'!Z11</f>
        <v>7.0123934998967856</v>
      </c>
      <c r="P5">
        <f>'BIO avrg'!AA11</f>
        <v>3.6763177686913457</v>
      </c>
    </row>
    <row r="6" spans="1:16" x14ac:dyDescent="0.3">
      <c r="A6" t="str">
        <f>'BIO avrg'!L14</f>
        <v xml:space="preserve">Control </v>
      </c>
      <c r="B6">
        <f>'BIO avrg'!M14</f>
        <v>9</v>
      </c>
      <c r="C6">
        <f>'BIO avrg'!N14</f>
        <v>1770.7052545896199</v>
      </c>
      <c r="D6">
        <f>'BIO avrg'!O14</f>
        <v>-1.8835674742856499</v>
      </c>
      <c r="E6">
        <f>'BIO avrg'!P14</f>
        <v>10.396865040471944</v>
      </c>
      <c r="F6">
        <f>'BIO avrg'!Q14</f>
        <v>51.137412152619561</v>
      </c>
      <c r="G6">
        <f>'BIO avrg'!R14</f>
        <v>454.24208293005756</v>
      </c>
      <c r="H6">
        <f>'BIO avrg'!S14</f>
        <v>23.447368027606938</v>
      </c>
      <c r="I6">
        <f>'BIO avrg'!T14</f>
        <v>4.3156588381463568</v>
      </c>
      <c r="J6">
        <f>'BIO avrg'!U14</f>
        <v>219.74421718480474</v>
      </c>
      <c r="K6">
        <f>'BIO avrg'!V14</f>
        <v>1.3132369857272927</v>
      </c>
      <c r="L6">
        <f>'BIO avrg'!W14</f>
        <v>2.4334036145903823</v>
      </c>
      <c r="M6">
        <f>'BIO avrg'!X14</f>
        <v>4.446676883063355</v>
      </c>
      <c r="N6">
        <f>'BIO avrg'!Y14</f>
        <v>56.633450456940466</v>
      </c>
      <c r="O6">
        <f>'BIO avrg'!Z14</f>
        <v>3.6064321660628504</v>
      </c>
      <c r="P6">
        <f>'BIO avrg'!AA14</f>
        <v>0.21568657735557495</v>
      </c>
    </row>
    <row r="7" spans="1:16" x14ac:dyDescent="0.3">
      <c r="A7" t="str">
        <f>'BIO avrg'!L17</f>
        <v xml:space="preserve">Control </v>
      </c>
      <c r="B7">
        <f>'BIO avrg'!M17</f>
        <v>11</v>
      </c>
      <c r="C7">
        <f>'BIO avrg'!N17</f>
        <v>1625.0378871070561</v>
      </c>
      <c r="D7">
        <f>'BIO avrg'!O17</f>
        <v>-1.753992769251155</v>
      </c>
      <c r="E7">
        <f>'BIO avrg'!P17</f>
        <v>11.800978863478864</v>
      </c>
      <c r="F7">
        <f>'BIO avrg'!Q17</f>
        <v>52.080345541814687</v>
      </c>
      <c r="G7">
        <f>'BIO avrg'!R17</f>
        <v>20.462946175358624</v>
      </c>
      <c r="H7">
        <f>'BIO avrg'!S17</f>
        <v>19.553399828893127</v>
      </c>
      <c r="I7">
        <f>'BIO avrg'!T17</f>
        <v>12.410999670967938</v>
      </c>
      <c r="J7">
        <f>'BIO avrg'!U17</f>
        <v>89.507084711487138</v>
      </c>
      <c r="K7">
        <f>'BIO avrg'!V17</f>
        <v>2.3862923920633081</v>
      </c>
      <c r="L7">
        <f>'BIO avrg'!W17</f>
        <v>0.53475048701883332</v>
      </c>
      <c r="M7">
        <f>'BIO avrg'!X17</f>
        <v>1.4366630653135142</v>
      </c>
      <c r="N7">
        <f>'BIO avrg'!Y17</f>
        <v>10.789834527039149</v>
      </c>
      <c r="O7">
        <f>'BIO avrg'!Z17</f>
        <v>3.29120202013896</v>
      </c>
      <c r="P7">
        <f>'BIO avrg'!AA17</f>
        <v>10.354350581239842</v>
      </c>
    </row>
    <row r="8" spans="1:16" x14ac:dyDescent="0.3">
      <c r="A8" t="str">
        <f>'BIO avrg'!L20</f>
        <v xml:space="preserve">Control </v>
      </c>
      <c r="B8">
        <f>'BIO avrg'!M20</f>
        <v>14</v>
      </c>
      <c r="C8">
        <f>'BIO avrg'!N20</f>
        <v>984.98600959991813</v>
      </c>
      <c r="D8">
        <f>'BIO avrg'!O20</f>
        <v>-0.73445546207946877</v>
      </c>
      <c r="E8">
        <f>'BIO avrg'!P20</f>
        <v>11.30488693179875</v>
      </c>
      <c r="F8">
        <f>'BIO avrg'!Q20</f>
        <v>53.238476857531182</v>
      </c>
      <c r="G8">
        <f>'BIO avrg'!R20</f>
        <v>19.156827938417877</v>
      </c>
      <c r="H8">
        <f>'BIO avrg'!S20</f>
        <v>16.639125680123751</v>
      </c>
      <c r="I8">
        <f>'BIO avrg'!T20</f>
        <v>8.1281173723474005</v>
      </c>
      <c r="J8">
        <f>'BIO avrg'!U20</f>
        <v>41.510324481737655</v>
      </c>
      <c r="K8">
        <f>'BIO avrg'!V20</f>
        <v>0.46751283192513909</v>
      </c>
      <c r="L8">
        <f>'BIO avrg'!W20</f>
        <v>7.6943326712732199E-2</v>
      </c>
      <c r="M8">
        <f>'BIO avrg'!X20</f>
        <v>2.4001838426485698</v>
      </c>
      <c r="N8">
        <f>'BIO avrg'!Y20</f>
        <v>5.6258868263764743</v>
      </c>
      <c r="O8">
        <f>'BIO avrg'!Z20</f>
        <v>2.209536074785134</v>
      </c>
      <c r="P8">
        <f>'BIO avrg'!AA20</f>
        <v>1.2322053395789996</v>
      </c>
    </row>
    <row r="9" spans="1:16" x14ac:dyDescent="0.3">
      <c r="A9" t="str">
        <f>'BIO avrg'!L23</f>
        <v xml:space="preserve">Control </v>
      </c>
      <c r="B9">
        <f>'BIO avrg'!M23</f>
        <v>16</v>
      </c>
      <c r="C9">
        <f>'BIO avrg'!N23</f>
        <v>1324.2344586268337</v>
      </c>
      <c r="D9">
        <f>'BIO avrg'!O23</f>
        <v>-1.1309615858443021</v>
      </c>
      <c r="E9">
        <f>'BIO avrg'!P23</f>
        <v>13.252082958102136</v>
      </c>
      <c r="F9">
        <f>'BIO avrg'!Q23</f>
        <v>60.402468066270998</v>
      </c>
      <c r="G9">
        <f>'BIO avrg'!R23</f>
        <v>3.2695778858907238</v>
      </c>
      <c r="H9">
        <f>'BIO avrg'!S23</f>
        <v>16.075069524599435</v>
      </c>
      <c r="I9">
        <f>'BIO avrg'!T23</f>
        <v>7.1802365408994282</v>
      </c>
      <c r="J9">
        <f>'BIO avrg'!U23</f>
        <v>514.486817878225</v>
      </c>
      <c r="K9">
        <f>'BIO avrg'!V23</f>
        <v>0.45905313430816264</v>
      </c>
      <c r="L9">
        <f>'BIO avrg'!W23</f>
        <v>1.6455868912207243</v>
      </c>
      <c r="M9">
        <f>'BIO avrg'!X23</f>
        <v>8.4153414279013674</v>
      </c>
      <c r="N9">
        <f>'BIO avrg'!Y23</f>
        <v>4.0058666617781302</v>
      </c>
      <c r="O9">
        <f>'BIO avrg'!Z23</f>
        <v>3.0544626607992726</v>
      </c>
      <c r="P9">
        <f>'BIO avrg'!AA23</f>
        <v>0.81770822578981761</v>
      </c>
    </row>
    <row r="10" spans="1:16" x14ac:dyDescent="0.3">
      <c r="A10" t="str">
        <f>'BIO avrg'!L26</f>
        <v xml:space="preserve">Control </v>
      </c>
      <c r="B10">
        <f>'BIO avrg'!M26</f>
        <v>18</v>
      </c>
      <c r="C10">
        <f>'BIO avrg'!N26</f>
        <v>965.50631920073874</v>
      </c>
      <c r="D10">
        <f>'BIO avrg'!O26</f>
        <v>-0.17936464745321754</v>
      </c>
      <c r="E10">
        <f>'BIO avrg'!P26</f>
        <v>11.258815264436564</v>
      </c>
      <c r="F10">
        <f>'BIO avrg'!Q26</f>
        <v>53.556699905344317</v>
      </c>
      <c r="G10">
        <f>'BIO avrg'!R26</f>
        <v>4.9980292357659817</v>
      </c>
      <c r="H10">
        <f>'BIO avrg'!S26</f>
        <v>15.601609283217124</v>
      </c>
      <c r="I10">
        <f>'BIO avrg'!T26</f>
        <v>11.710861720983058</v>
      </c>
      <c r="J10">
        <f>'BIO avrg'!U26</f>
        <v>4.014780875048765</v>
      </c>
      <c r="K10">
        <f>'BIO avrg'!V26</f>
        <v>0.91696661105395116</v>
      </c>
      <c r="L10">
        <f>'BIO avrg'!W26</f>
        <v>5.5741062548889442E-2</v>
      </c>
      <c r="M10">
        <f>'BIO avrg'!X26</f>
        <v>0.82205830561390369</v>
      </c>
      <c r="N10">
        <f>'BIO avrg'!Y26</f>
        <v>2.5176384163800476</v>
      </c>
      <c r="O10">
        <f>'BIO avrg'!Z26</f>
        <v>1.5222068403950311</v>
      </c>
      <c r="P10">
        <f>'BIO avrg'!AA26</f>
        <v>10.007316322000422</v>
      </c>
    </row>
    <row r="11" spans="1:16" x14ac:dyDescent="0.3">
      <c r="A11" t="str">
        <f>'BIO avrg'!L29</f>
        <v xml:space="preserve">Control </v>
      </c>
      <c r="B11">
        <f>'BIO avrg'!M29</f>
        <v>21</v>
      </c>
      <c r="C11">
        <f>'BIO avrg'!N29</f>
        <v>971.61387056941794</v>
      </c>
      <c r="D11">
        <f>'BIO avrg'!O29</f>
        <v>-1.6469190172043131</v>
      </c>
      <c r="E11">
        <f>'BIO avrg'!P29</f>
        <v>10.976337406566639</v>
      </c>
      <c r="F11">
        <f>'BIO avrg'!Q29</f>
        <v>54.342241216806201</v>
      </c>
      <c r="G11">
        <f>'BIO avrg'!R29</f>
        <v>179.17610403057577</v>
      </c>
      <c r="H11">
        <f>'BIO avrg'!S29</f>
        <v>16.941701019322561</v>
      </c>
      <c r="I11">
        <f>'BIO avrg'!T29</f>
        <v>10.560893415194519</v>
      </c>
      <c r="J11">
        <f>'BIO avrg'!U29</f>
        <v>11.575384167267179</v>
      </c>
      <c r="K11">
        <f>'BIO avrg'!V29</f>
        <v>1.5748806174724221</v>
      </c>
      <c r="L11">
        <f>'BIO avrg'!W29</f>
        <v>1.3555197191756105</v>
      </c>
      <c r="M11">
        <f>'BIO avrg'!X29</f>
        <v>0.69131918123018599</v>
      </c>
      <c r="N11">
        <f>'BIO avrg'!Y29</f>
        <v>75.086180927753034</v>
      </c>
      <c r="O11">
        <f>'BIO avrg'!Z29</f>
        <v>0.83626885104649917</v>
      </c>
      <c r="P11">
        <f>'BIO avrg'!AA29</f>
        <v>0.63648682934104617</v>
      </c>
    </row>
    <row r="12" spans="1:16" x14ac:dyDescent="0.3">
      <c r="A12" t="str">
        <f>'BIO avrg'!L32</f>
        <v xml:space="preserve">Control </v>
      </c>
      <c r="B12">
        <f>'BIO avrg'!M32</f>
        <v>23</v>
      </c>
      <c r="C12">
        <f>'BIO avrg'!N32</f>
        <v>927.89770705890407</v>
      </c>
      <c r="D12">
        <f>'BIO avrg'!O32</f>
        <v>-0.30082441444197872</v>
      </c>
      <c r="E12">
        <f>'BIO avrg'!P32</f>
        <v>10.34906402707556</v>
      </c>
      <c r="F12">
        <f>'BIO avrg'!Q32</f>
        <v>52.529291375153427</v>
      </c>
      <c r="G12">
        <f>'BIO avrg'!R32</f>
        <v>82.149439382789637</v>
      </c>
      <c r="H12">
        <f>'BIO avrg'!S32</f>
        <v>18.72725027263828</v>
      </c>
      <c r="I12">
        <f>'BIO avrg'!T32</f>
        <v>6.6168843560212824</v>
      </c>
      <c r="J12">
        <f>'BIO avrg'!U32</f>
        <v>7.0185332066254889</v>
      </c>
      <c r="K12">
        <f>'BIO avrg'!V32</f>
        <v>0.24089769578039508</v>
      </c>
      <c r="L12">
        <f>'BIO avrg'!W32</f>
        <v>0.39877035827625446</v>
      </c>
      <c r="M12">
        <f>'BIO avrg'!X32</f>
        <v>0.76457632635640238</v>
      </c>
      <c r="N12">
        <f>'BIO avrg'!Y32</f>
        <v>4.0606572920434534</v>
      </c>
      <c r="O12">
        <f>'BIO avrg'!Z32</f>
        <v>5.2822689710528126</v>
      </c>
      <c r="P12">
        <f>'BIO avrg'!AA32</f>
        <v>3.1186107130886938</v>
      </c>
    </row>
    <row r="13" spans="1:16" x14ac:dyDescent="0.3">
      <c r="A13" t="str">
        <f>'BIO avrg'!L35</f>
        <v xml:space="preserve">Control </v>
      </c>
      <c r="B13">
        <f>'BIO avrg'!M35</f>
        <v>30</v>
      </c>
      <c r="C13">
        <f>'BIO avrg'!N35</f>
        <v>965.33553097411072</v>
      </c>
      <c r="D13">
        <f>'BIO avrg'!O35</f>
        <v>0.40536970724778454</v>
      </c>
      <c r="E13">
        <f>'BIO avrg'!P35</f>
        <v>11.879377809612892</v>
      </c>
      <c r="F13">
        <f>'BIO avrg'!Q35</f>
        <v>55.864630290428117</v>
      </c>
      <c r="G13">
        <f>'BIO avrg'!R35</f>
        <v>82.190320616662007</v>
      </c>
      <c r="H13">
        <f>'BIO avrg'!S35</f>
        <v>26.504931593164606</v>
      </c>
      <c r="I13">
        <f>'BIO avrg'!T35</f>
        <v>9.7929713158235394</v>
      </c>
      <c r="J13">
        <f>'BIO avrg'!U35</f>
        <v>118.739177698251</v>
      </c>
      <c r="K13">
        <f>'BIO avrg'!V35</f>
        <v>2.6476472195013314</v>
      </c>
      <c r="L13">
        <f>'BIO avrg'!W35</f>
        <v>1.2830572821597261</v>
      </c>
      <c r="M13">
        <f>'BIO avrg'!X35</f>
        <v>4.2259555907443662</v>
      </c>
      <c r="N13">
        <f>'BIO avrg'!Y35</f>
        <v>20.753239499388574</v>
      </c>
      <c r="O13">
        <f>'BIO avrg'!Z35</f>
        <v>14.105346792667088</v>
      </c>
      <c r="P13">
        <f>'BIO avrg'!AA35</f>
        <v>7.3165602294697845</v>
      </c>
    </row>
    <row r="14" spans="1:16" x14ac:dyDescent="0.3">
      <c r="A14" s="28" t="str">
        <f>'BIO avrg'!L4</f>
        <v>Ni high</v>
      </c>
      <c r="B14" s="28">
        <f>'BIO avrg'!M4</f>
        <v>0</v>
      </c>
      <c r="C14" s="28">
        <f>'BIO avrg'!N4</f>
        <v>717.31721507696807</v>
      </c>
      <c r="D14" s="28">
        <f>'BIO avrg'!O4</f>
        <v>-65.995036699444299</v>
      </c>
      <c r="E14" s="28">
        <f>'BIO avrg'!P4</f>
        <v>14634.561337430738</v>
      </c>
      <c r="F14" s="28">
        <f>'BIO avrg'!Q4</f>
        <v>31.3379583670384</v>
      </c>
      <c r="G14" s="28">
        <f>'BIO avrg'!R4</f>
        <v>91.007645396666305</v>
      </c>
      <c r="H14" s="28">
        <f>'BIO avrg'!S4</f>
        <v>40.571919052052905</v>
      </c>
      <c r="I14" s="28">
        <f>'BIO avrg'!T4</f>
        <v>77.333846140025088</v>
      </c>
      <c r="J14" s="28">
        <f>'BIO avrg'!U4</f>
        <v>22.196993264765833</v>
      </c>
      <c r="K14" s="28">
        <f>'BIO avrg'!V4</f>
        <v>6.4093898084994443</v>
      </c>
      <c r="L14" s="28">
        <f>'BIO avrg'!W4</f>
        <v>85.717183459805725</v>
      </c>
      <c r="M14" s="28">
        <f>'BIO avrg'!X4</f>
        <v>0.74748880492911396</v>
      </c>
      <c r="N14" s="28">
        <f>'BIO avrg'!Y4</f>
        <v>2.8464599554927803</v>
      </c>
      <c r="O14" s="28">
        <f>'BIO avrg'!Z4</f>
        <v>1.4002543258918161</v>
      </c>
      <c r="P14" s="28">
        <f>'BIO avrg'!AA4</f>
        <v>11.03322616499644</v>
      </c>
    </row>
    <row r="15" spans="1:16" x14ac:dyDescent="0.3">
      <c r="A15" s="28" t="str">
        <f>'BIO avrg'!L7</f>
        <v>Ni high</v>
      </c>
      <c r="B15" s="28">
        <f>'BIO avrg'!M7</f>
        <v>2</v>
      </c>
      <c r="C15" s="28">
        <f>'BIO avrg'!N7</f>
        <v>78.643724381265798</v>
      </c>
      <c r="D15" s="28">
        <f>'BIO avrg'!O7</f>
        <v>-12.70448404835852</v>
      </c>
      <c r="E15" s="28">
        <f>'BIO avrg'!P7</f>
        <v>2137.5685791737142</v>
      </c>
      <c r="F15" s="28">
        <f>'BIO avrg'!Q7</f>
        <v>17.022300281787277</v>
      </c>
      <c r="G15" s="28">
        <f>'BIO avrg'!R7</f>
        <v>56.584528606031895</v>
      </c>
      <c r="H15" s="28">
        <f>'BIO avrg'!S7</f>
        <v>21.762657433614002</v>
      </c>
      <c r="I15" s="28">
        <f>'BIO avrg'!T7</f>
        <v>6.6230460235562072</v>
      </c>
      <c r="J15" s="28">
        <f>'BIO avrg'!U7</f>
        <v>23.979611570948983</v>
      </c>
      <c r="K15" s="28">
        <f>'BIO avrg'!V7</f>
        <v>1.2226751594972947</v>
      </c>
      <c r="L15" s="28">
        <f>'BIO avrg'!W7</f>
        <v>411.94347138350759</v>
      </c>
      <c r="M15" s="28">
        <f>'BIO avrg'!X7</f>
        <v>3.1260558166703505</v>
      </c>
      <c r="N15" s="28">
        <f>'BIO avrg'!Y7</f>
        <v>4.0556464342116598</v>
      </c>
      <c r="O15" s="28">
        <f>'BIO avrg'!Z7</f>
        <v>0.74148048225728602</v>
      </c>
      <c r="P15" s="28">
        <f>'BIO avrg'!AA7</f>
        <v>10.146539198441173</v>
      </c>
    </row>
    <row r="16" spans="1:16" x14ac:dyDescent="0.3">
      <c r="A16" s="28" t="str">
        <f>'BIO avrg'!L10</f>
        <v>Ni high</v>
      </c>
      <c r="B16" s="28">
        <f>'BIO avrg'!M10</f>
        <v>4</v>
      </c>
      <c r="C16" s="28">
        <f>'BIO avrg'!N10</f>
        <v>104.86427672053439</v>
      </c>
      <c r="D16" s="28">
        <f>'BIO avrg'!O10</f>
        <v>-7.5348102702326907</v>
      </c>
      <c r="E16" s="28">
        <f>'BIO avrg'!P10</f>
        <v>1391.5066204552259</v>
      </c>
      <c r="F16" s="28">
        <f>'BIO avrg'!Q10</f>
        <v>18.183514734898569</v>
      </c>
      <c r="G16" s="28">
        <f>'BIO avrg'!R10</f>
        <v>107.25747444846129</v>
      </c>
      <c r="H16" s="28">
        <f>'BIO avrg'!S10</f>
        <v>16.048494941943321</v>
      </c>
      <c r="I16" s="28">
        <f>'BIO avrg'!T10</f>
        <v>13.434642148536177</v>
      </c>
      <c r="J16" s="28">
        <f>'BIO avrg'!U10</f>
        <v>0.18691305063177988</v>
      </c>
      <c r="K16" s="28">
        <f>'BIO avrg'!V10</f>
        <v>0.75497463037423684</v>
      </c>
      <c r="L16" s="28">
        <f>'BIO avrg'!W10</f>
        <v>106.40280377688119</v>
      </c>
      <c r="M16" s="28">
        <f>'BIO avrg'!X10</f>
        <v>0.15849933663185037</v>
      </c>
      <c r="N16" s="28">
        <f>'BIO avrg'!Y10</f>
        <v>23.392395711566095</v>
      </c>
      <c r="O16" s="28">
        <f>'BIO avrg'!Z10</f>
        <v>1.9073893040373229</v>
      </c>
      <c r="P16" s="28">
        <f>'BIO avrg'!AA10</f>
        <v>12.851401680915041</v>
      </c>
    </row>
    <row r="17" spans="1:16" x14ac:dyDescent="0.3">
      <c r="A17" s="28" t="str">
        <f>'BIO avrg'!L13</f>
        <v>Ni high</v>
      </c>
      <c r="B17" s="28">
        <f>'BIO avrg'!M13</f>
        <v>7</v>
      </c>
      <c r="C17" s="28">
        <f>'BIO avrg'!N13</f>
        <v>212.20414878495262</v>
      </c>
      <c r="D17" s="28">
        <f>'BIO avrg'!O13</f>
        <v>-7.5780727388132076</v>
      </c>
      <c r="E17" s="28">
        <f>'BIO avrg'!P13</f>
        <v>1057.8859489018096</v>
      </c>
      <c r="F17" s="28">
        <f>'BIO avrg'!Q13</f>
        <v>16.526379805205625</v>
      </c>
      <c r="G17" s="28">
        <f>'BIO avrg'!R13</f>
        <v>47.515793933112903</v>
      </c>
      <c r="H17" s="28">
        <f>'BIO avrg'!S13</f>
        <v>8.9623114562949269</v>
      </c>
      <c r="I17" s="28">
        <f>'BIO avrg'!T13</f>
        <v>-1.5343400311052933</v>
      </c>
      <c r="J17" s="28">
        <f>'BIO avrg'!U13</f>
        <v>110.91162529562999</v>
      </c>
      <c r="K17" s="28">
        <f>'BIO avrg'!V13</f>
        <v>3.9144484508160882</v>
      </c>
      <c r="L17" s="28">
        <f>'BIO avrg'!W13</f>
        <v>278.28817313440453</v>
      </c>
      <c r="M17" s="28">
        <f>'BIO avrg'!X13</f>
        <v>5.5942340468373883</v>
      </c>
      <c r="N17" s="28">
        <f>'BIO avrg'!Y13</f>
        <v>34.274190338786099</v>
      </c>
      <c r="O17" s="28">
        <f>'BIO avrg'!Z13</f>
        <v>4.2593352292361102</v>
      </c>
      <c r="P17" s="28">
        <f>'BIO avrg'!AA13</f>
        <v>3.5904938365348937</v>
      </c>
    </row>
    <row r="18" spans="1:16" x14ac:dyDescent="0.3">
      <c r="A18" s="28" t="str">
        <f>'BIO avrg'!L16</f>
        <v>Ni high</v>
      </c>
      <c r="B18" s="28">
        <f>'BIO avrg'!M16</f>
        <v>9</v>
      </c>
      <c r="C18" s="28">
        <f>'BIO avrg'!N16</f>
        <v>337.26769004138941</v>
      </c>
      <c r="D18" s="28">
        <f>'BIO avrg'!O16</f>
        <v>-9.0058493075973249</v>
      </c>
      <c r="E18" s="28">
        <f>'BIO avrg'!P16</f>
        <v>1186.5523844635577</v>
      </c>
      <c r="F18" s="28">
        <f>'BIO avrg'!Q16</f>
        <v>28.576573002377</v>
      </c>
      <c r="G18" s="28">
        <f>'BIO avrg'!R16</f>
        <v>2.2580640901354125</v>
      </c>
      <c r="H18" s="28">
        <f>'BIO avrg'!S16</f>
        <v>7.476120596156056</v>
      </c>
      <c r="I18" s="28">
        <f>'BIO avrg'!T16</f>
        <v>-5.6269907357878877</v>
      </c>
      <c r="J18" s="28">
        <f>'BIO avrg'!U16</f>
        <v>182.52722699723591</v>
      </c>
      <c r="K18" s="28">
        <f>'BIO avrg'!V16</f>
        <v>2.078103186997772</v>
      </c>
      <c r="L18" s="28">
        <f>'BIO avrg'!W16</f>
        <v>1.1670723685132938</v>
      </c>
      <c r="M18" s="28">
        <f>'BIO avrg'!X16</f>
        <v>0.80404564874941453</v>
      </c>
      <c r="N18" s="28">
        <f>'BIO avrg'!Y16</f>
        <v>1.0876239867110413</v>
      </c>
      <c r="O18" s="28">
        <f>'BIO avrg'!Z16</f>
        <v>2.8007595190525114</v>
      </c>
      <c r="P18" s="28">
        <f>'BIO avrg'!AA16</f>
        <v>4.6657795406380229</v>
      </c>
    </row>
    <row r="19" spans="1:16" x14ac:dyDescent="0.3">
      <c r="A19" s="28" t="str">
        <f>'BIO avrg'!L19</f>
        <v>Ni high</v>
      </c>
      <c r="B19" s="28">
        <f>'BIO avrg'!M19</f>
        <v>11</v>
      </c>
      <c r="C19" s="28">
        <f>'BIO avrg'!N19</f>
        <v>292.98497827462126</v>
      </c>
      <c r="D19" s="28">
        <f>'BIO avrg'!O19</f>
        <v>-8.7337726821407866</v>
      </c>
      <c r="E19" s="28">
        <f>'BIO avrg'!P19</f>
        <v>1156.8490201561563</v>
      </c>
      <c r="F19" s="28">
        <f>'BIO avrg'!Q19</f>
        <v>31.907754690786319</v>
      </c>
      <c r="G19" s="28">
        <f>'BIO avrg'!R19</f>
        <v>5.1726548421610703</v>
      </c>
      <c r="H19" s="28">
        <f>'BIO avrg'!S19</f>
        <v>7.595970443113643</v>
      </c>
      <c r="I19" s="28">
        <f>'BIO avrg'!T19</f>
        <v>-0.30479813976986891</v>
      </c>
      <c r="J19" s="28">
        <f>'BIO avrg'!U19</f>
        <v>92.516695290523487</v>
      </c>
      <c r="K19" s="28">
        <f>'BIO avrg'!V19</f>
        <v>2.2840794532546012</v>
      </c>
      <c r="L19" s="28">
        <f>'BIO avrg'!W19</f>
        <v>31.224705441641824</v>
      </c>
      <c r="M19" s="28">
        <f>'BIO avrg'!X19</f>
        <v>0.14163142529001579</v>
      </c>
      <c r="N19" s="28">
        <f>'BIO avrg'!Y19</f>
        <v>7.1252163692330486</v>
      </c>
      <c r="O19" s="28">
        <f>'BIO avrg'!Z19</f>
        <v>2.1519644699287332</v>
      </c>
      <c r="P19" s="28">
        <f>'BIO avrg'!AA19</f>
        <v>9.792096793783827</v>
      </c>
    </row>
    <row r="20" spans="1:16" x14ac:dyDescent="0.3">
      <c r="A20" s="28" t="str">
        <f>'BIO avrg'!L22</f>
        <v>Ni high</v>
      </c>
      <c r="B20" s="28">
        <f>'BIO avrg'!M22</f>
        <v>14</v>
      </c>
      <c r="C20" s="28">
        <f>'BIO avrg'!N22</f>
        <v>390.36407168997493</v>
      </c>
      <c r="D20" s="28">
        <f>'BIO avrg'!O22</f>
        <v>-6.6159809052050012</v>
      </c>
      <c r="E20" s="28">
        <f>'BIO avrg'!P22</f>
        <v>1122.7092653726045</v>
      </c>
      <c r="F20" s="28">
        <f>'BIO avrg'!Q22</f>
        <v>33.344380896018173</v>
      </c>
      <c r="G20" s="28">
        <f>'BIO avrg'!R22</f>
        <v>4.3873763537636332</v>
      </c>
      <c r="H20" s="28">
        <f>'BIO avrg'!S22</f>
        <v>5.4406639018134255</v>
      </c>
      <c r="I20" s="28">
        <f>'BIO avrg'!T22</f>
        <v>2.2456109021741812</v>
      </c>
      <c r="J20" s="28">
        <f>'BIO avrg'!U22</f>
        <v>42.409189350784224</v>
      </c>
      <c r="K20" s="28">
        <f>'BIO avrg'!V22</f>
        <v>1.7978673759798729</v>
      </c>
      <c r="L20" s="28">
        <f>'BIO avrg'!W22</f>
        <v>52.038558247456962</v>
      </c>
      <c r="M20" s="28">
        <f>'BIO avrg'!X22</f>
        <v>0.9721119396152178</v>
      </c>
      <c r="N20" s="28">
        <f>'BIO avrg'!Y22</f>
        <v>1.0746471815192855</v>
      </c>
      <c r="O20" s="28">
        <f>'BIO avrg'!Z22</f>
        <v>3.0324580359543183</v>
      </c>
      <c r="P20" s="28">
        <f>'BIO avrg'!AA22</f>
        <v>11.671649031396418</v>
      </c>
    </row>
    <row r="21" spans="1:16" x14ac:dyDescent="0.3">
      <c r="A21" s="28" t="str">
        <f>'BIO avrg'!L25</f>
        <v>Ni high</v>
      </c>
      <c r="B21" s="28">
        <f>'BIO avrg'!M25</f>
        <v>16</v>
      </c>
      <c r="C21" s="28">
        <f>'BIO avrg'!N25</f>
        <v>435.46292341885373</v>
      </c>
      <c r="D21" s="28">
        <f>'BIO avrg'!O25</f>
        <v>-7.3728804735246447</v>
      </c>
      <c r="E21" s="28">
        <f>'BIO avrg'!P25</f>
        <v>1090.2876546667014</v>
      </c>
      <c r="F21" s="28">
        <f>'BIO avrg'!Q25</f>
        <v>44.6761876180001</v>
      </c>
      <c r="G21" s="28">
        <f>'BIO avrg'!R25</f>
        <v>5.2384529645928399</v>
      </c>
      <c r="H21" s="28">
        <f>'BIO avrg'!S25</f>
        <v>6.5828462642784249</v>
      </c>
      <c r="I21" s="28">
        <f>'BIO avrg'!T25</f>
        <v>2.8387476178880062</v>
      </c>
      <c r="J21" s="28">
        <f>'BIO avrg'!U25</f>
        <v>17.232739558269135</v>
      </c>
      <c r="K21" s="28">
        <f>'BIO avrg'!V25</f>
        <v>0.11798667863865021</v>
      </c>
      <c r="L21" s="28">
        <f>'BIO avrg'!W25</f>
        <v>84.08802107841359</v>
      </c>
      <c r="M21" s="28">
        <f>'BIO avrg'!X25</f>
        <v>8.6541980935900877</v>
      </c>
      <c r="N21" s="28">
        <f>'BIO avrg'!Y25</f>
        <v>1.1409152570082486</v>
      </c>
      <c r="O21" s="28">
        <f>'BIO avrg'!Z25</f>
        <v>1.3233437215175139</v>
      </c>
      <c r="P21" s="28">
        <f>'BIO avrg'!AA25</f>
        <v>12.310874403508983</v>
      </c>
    </row>
    <row r="22" spans="1:16" x14ac:dyDescent="0.3">
      <c r="A22" s="28" t="str">
        <f>'BIO avrg'!L28</f>
        <v>Ni high</v>
      </c>
      <c r="B22" s="28">
        <f>'BIO avrg'!M28</f>
        <v>18</v>
      </c>
      <c r="C22" s="28">
        <f>'BIO avrg'!N28</f>
        <v>450.61377379011304</v>
      </c>
      <c r="D22" s="28">
        <f>'BIO avrg'!O28</f>
        <v>-7.6911460187098086</v>
      </c>
      <c r="E22" s="28">
        <f>'BIO avrg'!P28</f>
        <v>1054.102362949749</v>
      </c>
      <c r="F22" s="28">
        <f>'BIO avrg'!Q28</f>
        <v>39.492754280815156</v>
      </c>
      <c r="G22" s="28">
        <f>'BIO avrg'!R28</f>
        <v>5.9072804093931328</v>
      </c>
      <c r="H22" s="28">
        <f>'BIO avrg'!S28</f>
        <v>7.0780552974306854</v>
      </c>
      <c r="I22" s="28">
        <f>'BIO avrg'!T28</f>
        <v>12.782666968161504</v>
      </c>
      <c r="J22" s="28">
        <f>'BIO avrg'!U28</f>
        <v>24.761822918510394</v>
      </c>
      <c r="K22" s="28">
        <f>'BIO avrg'!V28</f>
        <v>1.7038191984217643</v>
      </c>
      <c r="L22" s="28">
        <f>'BIO avrg'!W28</f>
        <v>91.125628086709327</v>
      </c>
      <c r="M22" s="28">
        <f>'BIO avrg'!X28</f>
        <v>0.71904859203017502</v>
      </c>
      <c r="N22" s="28">
        <f>'BIO avrg'!Y28</f>
        <v>0.10913242185189939</v>
      </c>
      <c r="O22" s="28">
        <f>'BIO avrg'!Z28</f>
        <v>0.93304372648116329</v>
      </c>
      <c r="P22" s="28">
        <f>'BIO avrg'!AA28</f>
        <v>10.868771860698576</v>
      </c>
    </row>
    <row r="23" spans="1:16" x14ac:dyDescent="0.3">
      <c r="A23" s="28" t="str">
        <f>'BIO avrg'!L31</f>
        <v>Ni high</v>
      </c>
      <c r="B23" s="28">
        <f>'BIO avrg'!M31</f>
        <v>21</v>
      </c>
      <c r="C23" s="28">
        <f>'BIO avrg'!N31</f>
        <v>633.68703471230504</v>
      </c>
      <c r="D23" s="28">
        <f>'BIO avrg'!O31</f>
        <v>-8.990384646001683</v>
      </c>
      <c r="E23" s="28">
        <f>'BIO avrg'!P31</f>
        <v>1333.5556311292085</v>
      </c>
      <c r="F23" s="28">
        <f>'BIO avrg'!Q31</f>
        <v>41.006048517197002</v>
      </c>
      <c r="G23" s="28">
        <f>'BIO avrg'!R31</f>
        <v>118.7715724461861</v>
      </c>
      <c r="H23" s="28">
        <f>'BIO avrg'!S31</f>
        <v>9.1358523117390575</v>
      </c>
      <c r="I23" s="28">
        <f>'BIO avrg'!T31</f>
        <v>-2.2047747410648086</v>
      </c>
      <c r="J23" s="28">
        <f>'BIO avrg'!U31</f>
        <v>24.119883234592798</v>
      </c>
      <c r="K23" s="28">
        <f>'BIO avrg'!V31</f>
        <v>0.44895126418490167</v>
      </c>
      <c r="L23" s="28">
        <f>'BIO avrg'!W31</f>
        <v>147.64949282529895</v>
      </c>
      <c r="M23" s="28">
        <f>'BIO avrg'!X31</f>
        <v>1.0758352506273998</v>
      </c>
      <c r="N23" s="28">
        <f>'BIO avrg'!Y31</f>
        <v>14.830289302467966</v>
      </c>
      <c r="O23" s="28">
        <f>'BIO avrg'!Z31</f>
        <v>2.1209277740676664</v>
      </c>
      <c r="P23" s="28">
        <f>'BIO avrg'!AA31</f>
        <v>0.31162501952050814</v>
      </c>
    </row>
    <row r="24" spans="1:16" x14ac:dyDescent="0.3">
      <c r="A24" s="28" t="str">
        <f>'BIO avrg'!L34</f>
        <v>Ni high</v>
      </c>
      <c r="B24" s="28">
        <f>'BIO avrg'!M34</f>
        <v>23</v>
      </c>
      <c r="C24" s="28">
        <f>'BIO avrg'!N34</f>
        <v>547.05995150924036</v>
      </c>
      <c r="D24" s="28">
        <f>'BIO avrg'!O34</f>
        <v>-5.6844063624190753</v>
      </c>
      <c r="E24" s="28">
        <f>'BIO avrg'!P34</f>
        <v>1023.4677426538581</v>
      </c>
      <c r="F24" s="28">
        <f>'BIO avrg'!Q34</f>
        <v>38.028359627187626</v>
      </c>
      <c r="G24" s="28">
        <f>'BIO avrg'!R34</f>
        <v>44.826752343980544</v>
      </c>
      <c r="H24" s="28">
        <f>'BIO avrg'!S34</f>
        <v>8.3168614319167009</v>
      </c>
      <c r="I24" s="28">
        <f>'BIO avrg'!T34</f>
        <v>2.4540237606300002</v>
      </c>
      <c r="J24" s="28">
        <f>'BIO avrg'!U34</f>
        <v>26.776790659166224</v>
      </c>
      <c r="K24" s="28">
        <f>'BIO avrg'!V34</f>
        <v>1.2548483458877526</v>
      </c>
      <c r="L24" s="28">
        <f>'BIO avrg'!W34</f>
        <v>62.911900053031282</v>
      </c>
      <c r="M24" s="28">
        <f>'BIO avrg'!X34</f>
        <v>1.0563073821290483</v>
      </c>
      <c r="N24" s="28">
        <f>'BIO avrg'!Y34</f>
        <v>12.976036420206833</v>
      </c>
      <c r="O24" s="28">
        <f>'BIO avrg'!Z34</f>
        <v>1.7751785109903866</v>
      </c>
      <c r="P24" s="28">
        <f>'BIO avrg'!AA34</f>
        <v>0.33579065222967475</v>
      </c>
    </row>
    <row r="25" spans="1:16" x14ac:dyDescent="0.3">
      <c r="A25" s="28" t="str">
        <f>'BIO avrg'!L37</f>
        <v>Ni high</v>
      </c>
      <c r="B25" s="28">
        <f>'BIO avrg'!M37</f>
        <v>30</v>
      </c>
      <c r="C25" s="28">
        <f>'BIO avrg'!N37</f>
        <v>474.64161156135754</v>
      </c>
      <c r="D25" s="28">
        <f>'BIO avrg'!O37</f>
        <v>-5.5324410713461107</v>
      </c>
      <c r="E25" s="28">
        <f>'BIO avrg'!P37</f>
        <v>983.32725526587433</v>
      </c>
      <c r="F25" s="28">
        <f>'BIO avrg'!Q37</f>
        <v>34.667899070868785</v>
      </c>
      <c r="G25" s="28">
        <f>'BIO avrg'!R37</f>
        <v>68.445934241918522</v>
      </c>
      <c r="H25" s="28">
        <f>'BIO avrg'!S37</f>
        <v>8.5078337219847331</v>
      </c>
      <c r="I25" s="28">
        <f>'BIO avrg'!T37</f>
        <v>2.6655007149130308</v>
      </c>
      <c r="J25" s="28">
        <f>'BIO avrg'!U37</f>
        <v>60.103793174580829</v>
      </c>
      <c r="K25" s="28">
        <f>'BIO avrg'!V37</f>
        <v>0.49057111461869374</v>
      </c>
      <c r="L25" s="28">
        <f>'BIO avrg'!W37</f>
        <v>115.63090533121084</v>
      </c>
      <c r="M25" s="28">
        <f>'BIO avrg'!X37</f>
        <v>2.1636697828746496</v>
      </c>
      <c r="N25" s="28">
        <f>'BIO avrg'!Y37</f>
        <v>35.25999508924891</v>
      </c>
      <c r="O25" s="28">
        <f>'BIO avrg'!Z37</f>
        <v>0.49405755414034175</v>
      </c>
      <c r="P25" s="28">
        <f>'BIO avrg'!AA37</f>
        <v>9.4000925595395941</v>
      </c>
    </row>
    <row r="26" spans="1:16" x14ac:dyDescent="0.3">
      <c r="A26" t="str">
        <f>'BIO avrg'!L3</f>
        <v>Ni low</v>
      </c>
      <c r="B26">
        <f>'BIO avrg'!M3</f>
        <v>0</v>
      </c>
      <c r="C26">
        <f>'BIO avrg'!N3</f>
        <v>788.55785493772805</v>
      </c>
      <c r="D26">
        <f>'BIO avrg'!O3</f>
        <v>20.130673316436784</v>
      </c>
      <c r="E26">
        <f>'BIO avrg'!P3</f>
        <v>70.780012942465603</v>
      </c>
      <c r="F26">
        <f>'BIO avrg'!Q3</f>
        <v>38.1869932010366</v>
      </c>
      <c r="G26">
        <f>'BIO avrg'!R3</f>
        <v>128.27734187918762</v>
      </c>
      <c r="H26">
        <f>'BIO avrg'!S3</f>
        <v>38.650140056023801</v>
      </c>
      <c r="I26">
        <f>'BIO avrg'!T3</f>
        <v>73.427414776945398</v>
      </c>
      <c r="J26">
        <f>'BIO avrg'!U3</f>
        <v>23.603507524265755</v>
      </c>
      <c r="K26">
        <f>'BIO avrg'!V3</f>
        <v>1.0728663708745863</v>
      </c>
      <c r="L26">
        <f>'BIO avrg'!W3</f>
        <v>3.3117005709102392</v>
      </c>
      <c r="M26">
        <f>'BIO avrg'!X3</f>
        <v>1.7100492939113725</v>
      </c>
      <c r="N26">
        <f>'BIO avrg'!Y3</f>
        <v>34.138534526144454</v>
      </c>
      <c r="O26">
        <f>'BIO avrg'!Z3</f>
        <v>1.322817692804211</v>
      </c>
      <c r="P26">
        <f>'BIO avrg'!AA3</f>
        <v>3.9426797467404096</v>
      </c>
    </row>
    <row r="27" spans="1:16" x14ac:dyDescent="0.3">
      <c r="A27" t="str">
        <f>'BIO avrg'!L6</f>
        <v>Ni low</v>
      </c>
      <c r="B27">
        <f>'BIO avrg'!M6</f>
        <v>2</v>
      </c>
      <c r="C27">
        <f>'BIO avrg'!N6</f>
        <v>1073.8131399093829</v>
      </c>
      <c r="D27">
        <f>'BIO avrg'!O6</f>
        <v>-5.2275263065483704E-2</v>
      </c>
      <c r="E27">
        <f>'BIO avrg'!P6</f>
        <v>162.94374906382041</v>
      </c>
      <c r="F27">
        <f>'BIO avrg'!Q6</f>
        <v>41.524102691686302</v>
      </c>
      <c r="G27">
        <f>'BIO avrg'!R6</f>
        <v>350.39190253353206</v>
      </c>
      <c r="H27">
        <f>'BIO avrg'!S6</f>
        <v>36.515216613295401</v>
      </c>
      <c r="I27">
        <f>'BIO avrg'!T6</f>
        <v>14.828745319778641</v>
      </c>
      <c r="J27">
        <f>'BIO avrg'!U6</f>
        <v>29.832553391307119</v>
      </c>
      <c r="K27">
        <f>'BIO avrg'!V6</f>
        <v>0.11175710288543123</v>
      </c>
      <c r="L27">
        <f>'BIO avrg'!W6</f>
        <v>11.067804712526058</v>
      </c>
      <c r="M27">
        <f>'BIO avrg'!X6</f>
        <v>0.98989630286523633</v>
      </c>
      <c r="N27">
        <f>'BIO avrg'!Y6</f>
        <v>33.587042759408121</v>
      </c>
      <c r="O27">
        <f>'BIO avrg'!Z6</f>
        <v>0.72049263578677414</v>
      </c>
      <c r="P27">
        <f>'BIO avrg'!AA6</f>
        <v>0.81702148642687922</v>
      </c>
    </row>
    <row r="28" spans="1:16" x14ac:dyDescent="0.3">
      <c r="A28" t="str">
        <f>'BIO avrg'!L9</f>
        <v>Ni low</v>
      </c>
      <c r="B28">
        <f>'BIO avrg'!M9</f>
        <v>4</v>
      </c>
      <c r="C28">
        <f>'BIO avrg'!N9</f>
        <v>918.05663425789498</v>
      </c>
      <c r="D28">
        <f>'BIO avrg'!O9</f>
        <v>0.64610506052351024</v>
      </c>
      <c r="E28">
        <f>'BIO avrg'!P9</f>
        <v>154.9837862143292</v>
      </c>
      <c r="F28">
        <f>'BIO avrg'!Q9</f>
        <v>41.642917854604804</v>
      </c>
      <c r="G28">
        <f>'BIO avrg'!R9</f>
        <v>413.63107549478195</v>
      </c>
      <c r="H28">
        <f>'BIO avrg'!S9</f>
        <v>35.642700678438999</v>
      </c>
      <c r="I28">
        <f>'BIO avrg'!T9</f>
        <v>15.943929111026058</v>
      </c>
      <c r="J28">
        <f>'BIO avrg'!U9</f>
        <v>46.612387816215204</v>
      </c>
      <c r="K28">
        <f>'BIO avrg'!V9</f>
        <v>2.9225982897099483</v>
      </c>
      <c r="L28">
        <f>'BIO avrg'!W9</f>
        <v>12.65706238967779</v>
      </c>
      <c r="M28">
        <f>'BIO avrg'!X9</f>
        <v>0.13148507078971061</v>
      </c>
      <c r="N28">
        <f>'BIO avrg'!Y9</f>
        <v>11.996144207391151</v>
      </c>
      <c r="O28">
        <f>'BIO avrg'!Z9</f>
        <v>1.3145437050831654</v>
      </c>
      <c r="P28">
        <f>'BIO avrg'!AA9</f>
        <v>9.7465458836876113</v>
      </c>
    </row>
    <row r="29" spans="1:16" x14ac:dyDescent="0.3">
      <c r="A29" t="str">
        <f>'BIO avrg'!L12</f>
        <v>Ni low</v>
      </c>
      <c r="B29">
        <f>'BIO avrg'!M12</f>
        <v>7</v>
      </c>
      <c r="C29">
        <f>'BIO avrg'!N12</f>
        <v>1427.3272327792843</v>
      </c>
      <c r="D29">
        <f>'BIO avrg'!O12</f>
        <v>4.6621771771420502</v>
      </c>
      <c r="E29">
        <f>'BIO avrg'!P12</f>
        <v>154.76967295438192</v>
      </c>
      <c r="F29">
        <f>'BIO avrg'!Q12</f>
        <v>47.8978684253523</v>
      </c>
      <c r="G29">
        <f>'BIO avrg'!R12</f>
        <v>476.47947074665404</v>
      </c>
      <c r="H29">
        <f>'BIO avrg'!S12</f>
        <v>30.390696397491599</v>
      </c>
      <c r="I29">
        <f>'BIO avrg'!T12</f>
        <v>13.488172132563452</v>
      </c>
      <c r="J29">
        <f>'BIO avrg'!U12</f>
        <v>26.869934894980886</v>
      </c>
      <c r="K29">
        <f>'BIO avrg'!V12</f>
        <v>8.1289027684821278</v>
      </c>
      <c r="L29">
        <f>'BIO avrg'!W12</f>
        <v>16.449597170896425</v>
      </c>
      <c r="M29">
        <f>'BIO avrg'!X12</f>
        <v>1.4729149220062834</v>
      </c>
      <c r="N29">
        <f>'BIO avrg'!Y12</f>
        <v>8.6631469905475544</v>
      </c>
      <c r="O29">
        <f>'BIO avrg'!Z12</f>
        <v>0.85816068687836677</v>
      </c>
      <c r="P29">
        <f>'BIO avrg'!AA12</f>
        <v>32.196774192340719</v>
      </c>
    </row>
    <row r="30" spans="1:16" x14ac:dyDescent="0.3">
      <c r="A30" t="str">
        <f>'BIO avrg'!L15</f>
        <v>Ni low</v>
      </c>
      <c r="B30">
        <f>'BIO avrg'!M15</f>
        <v>9</v>
      </c>
      <c r="C30">
        <f>'BIO avrg'!N15</f>
        <v>1556.6936260833436</v>
      </c>
      <c r="D30">
        <f>'BIO avrg'!O15</f>
        <v>0.14503359674273186</v>
      </c>
      <c r="E30">
        <f>'BIO avrg'!P15</f>
        <v>141.45077966514373</v>
      </c>
      <c r="F30">
        <f>'BIO avrg'!Q15</f>
        <v>49.801197319774317</v>
      </c>
      <c r="G30">
        <f>'BIO avrg'!R15</f>
        <v>403.62770814693437</v>
      </c>
      <c r="H30">
        <f>'BIO avrg'!S15</f>
        <v>23.816738721770065</v>
      </c>
      <c r="I30">
        <f>'BIO avrg'!T15</f>
        <v>14.792452088003438</v>
      </c>
      <c r="J30">
        <f>'BIO avrg'!U15</f>
        <v>90.910977324684922</v>
      </c>
      <c r="K30">
        <f>'BIO avrg'!V15</f>
        <v>0.1175108375539278</v>
      </c>
      <c r="L30">
        <f>'BIO avrg'!W15</f>
        <v>8.3697645800629683</v>
      </c>
      <c r="M30">
        <f>'BIO avrg'!X15</f>
        <v>0.36417292570731336</v>
      </c>
      <c r="N30">
        <f>'BIO avrg'!Y15</f>
        <v>37.579301034436369</v>
      </c>
      <c r="O30">
        <f>'BIO avrg'!Z15</f>
        <v>0.98899334356749968</v>
      </c>
      <c r="P30">
        <f>'BIO avrg'!AA15</f>
        <v>2.3274994752622304</v>
      </c>
    </row>
    <row r="31" spans="1:16" x14ac:dyDescent="0.3">
      <c r="A31" t="str">
        <f>'BIO avrg'!L18</f>
        <v>Ni low</v>
      </c>
      <c r="B31">
        <f>'BIO avrg'!M18</f>
        <v>11</v>
      </c>
      <c r="C31">
        <f>'BIO avrg'!N18</f>
        <v>1326.6127468522486</v>
      </c>
      <c r="D31">
        <f>'BIO avrg'!O18</f>
        <v>-1.8188205027097559</v>
      </c>
      <c r="E31">
        <f>'BIO avrg'!P18</f>
        <v>135.76073469403627</v>
      </c>
      <c r="F31">
        <f>'BIO avrg'!Q18</f>
        <v>52.176519334390719</v>
      </c>
      <c r="G31">
        <f>'BIO avrg'!R18</f>
        <v>5.2069297841762925</v>
      </c>
      <c r="H31">
        <f>'BIO avrg'!S18</f>
        <v>18.946488072942429</v>
      </c>
      <c r="I31">
        <f>'BIO avrg'!T18</f>
        <v>3.438859346685327</v>
      </c>
      <c r="J31">
        <f>'BIO avrg'!U18</f>
        <v>209.58026514476379</v>
      </c>
      <c r="K31">
        <f>'BIO avrg'!V18</f>
        <v>0.63788581091739949</v>
      </c>
      <c r="L31">
        <f>'BIO avrg'!W18</f>
        <v>15.26423753114744</v>
      </c>
      <c r="M31">
        <f>'BIO avrg'!X18</f>
        <v>3.0820695960892328</v>
      </c>
      <c r="N31">
        <f>'BIO avrg'!Y18</f>
        <v>4.4998086354126415E-2</v>
      </c>
      <c r="O31">
        <f>'BIO avrg'!Z18</f>
        <v>1.2262297089510821</v>
      </c>
      <c r="P31">
        <f>'BIO avrg'!AA18</f>
        <v>4.2544925407443532</v>
      </c>
    </row>
    <row r="32" spans="1:16" x14ac:dyDescent="0.3">
      <c r="A32" t="str">
        <f>'BIO avrg'!L21</f>
        <v>Ni low</v>
      </c>
      <c r="B32">
        <f>'BIO avrg'!M21</f>
        <v>14</v>
      </c>
      <c r="C32">
        <f>'BIO avrg'!N21</f>
        <v>1010.921554567835</v>
      </c>
      <c r="D32">
        <f>'BIO avrg'!O21</f>
        <v>-1.0797524542729324</v>
      </c>
      <c r="E32">
        <f>'BIO avrg'!P21</f>
        <v>131.52296731231735</v>
      </c>
      <c r="F32">
        <f>'BIO avrg'!Q21</f>
        <v>52.820104603063562</v>
      </c>
      <c r="G32">
        <f>'BIO avrg'!R21</f>
        <v>6.2121710174178624</v>
      </c>
      <c r="H32">
        <f>'BIO avrg'!S21</f>
        <v>16.447272422201813</v>
      </c>
      <c r="I32">
        <f>'BIO avrg'!T21</f>
        <v>13.969770231705564</v>
      </c>
      <c r="J32">
        <f>'BIO avrg'!U21</f>
        <v>44.634830957410273</v>
      </c>
      <c r="K32">
        <f>'BIO avrg'!V21</f>
        <v>0.2336468562297796</v>
      </c>
      <c r="L32">
        <f>'BIO avrg'!W21</f>
        <v>10.208398567762805</v>
      </c>
      <c r="M32">
        <f>'BIO avrg'!X21</f>
        <v>1.4598884304573698</v>
      </c>
      <c r="N32">
        <f>'BIO avrg'!Y21</f>
        <v>2.1689061195496016</v>
      </c>
      <c r="O32">
        <f>'BIO avrg'!Z21</f>
        <v>1.7058486159035162</v>
      </c>
      <c r="P32">
        <f>'BIO avrg'!AA21</f>
        <v>1.6162427903342091</v>
      </c>
    </row>
    <row r="33" spans="1:16" x14ac:dyDescent="0.3">
      <c r="A33" t="str">
        <f>'BIO avrg'!L24</f>
        <v>Ni low</v>
      </c>
      <c r="B33">
        <f>'BIO avrg'!M24</f>
        <v>16</v>
      </c>
      <c r="C33">
        <f>'BIO avrg'!N24</f>
        <v>1038.9305158069874</v>
      </c>
      <c r="D33">
        <f>'BIO avrg'!O24</f>
        <v>-2.1952228948212458</v>
      </c>
      <c r="E33">
        <f>'BIO avrg'!P24</f>
        <v>129.44875912557848</v>
      </c>
      <c r="F33">
        <f>'BIO avrg'!Q24</f>
        <v>53.625741376661011</v>
      </c>
      <c r="G33">
        <f>'BIO avrg'!R24</f>
        <v>4.029712249970542</v>
      </c>
      <c r="H33">
        <f>'BIO avrg'!S24</f>
        <v>15.693395753570375</v>
      </c>
      <c r="I33">
        <f>'BIO avrg'!T24</f>
        <v>8.7848541432045604</v>
      </c>
      <c r="J33">
        <f>'BIO avrg'!U24</f>
        <v>99.635947271483104</v>
      </c>
      <c r="K33">
        <f>'BIO avrg'!V24</f>
        <v>9.0873405626934162E-2</v>
      </c>
      <c r="L33">
        <f>'BIO avrg'!W24</f>
        <v>7.5968925630297752</v>
      </c>
      <c r="M33">
        <f>'BIO avrg'!X24</f>
        <v>1.664103410416772</v>
      </c>
      <c r="N33">
        <f>'BIO avrg'!Y24</f>
        <v>0.43832690251203943</v>
      </c>
      <c r="O33">
        <f>'BIO avrg'!Z24</f>
        <v>2.0484647030354113</v>
      </c>
      <c r="P33">
        <f>'BIO avrg'!AA24</f>
        <v>8.3628416655949938</v>
      </c>
    </row>
    <row r="34" spans="1:16" x14ac:dyDescent="0.3">
      <c r="A34" t="str">
        <f>'BIO avrg'!L27</f>
        <v>Ni low</v>
      </c>
      <c r="B34">
        <f>'BIO avrg'!M27</f>
        <v>18</v>
      </c>
      <c r="C34">
        <f>'BIO avrg'!N27</f>
        <v>1007.1409085806143</v>
      </c>
      <c r="D34">
        <f>'BIO avrg'!O27</f>
        <v>-1.6187756801395794</v>
      </c>
      <c r="E34">
        <f>'BIO avrg'!P27</f>
        <v>120.81697537610464</v>
      </c>
      <c r="F34">
        <f>'BIO avrg'!Q27</f>
        <v>52.268434957371248</v>
      </c>
      <c r="G34">
        <f>'BIO avrg'!R27</f>
        <v>5.1695967303432875</v>
      </c>
      <c r="H34">
        <f>'BIO avrg'!S27</f>
        <v>16.488426672644373</v>
      </c>
      <c r="I34">
        <f>'BIO avrg'!T27</f>
        <v>-0.13671914551001874</v>
      </c>
      <c r="J34">
        <f>'BIO avrg'!U27</f>
        <v>56.174936417672519</v>
      </c>
      <c r="K34">
        <f>'BIO avrg'!V27</f>
        <v>2.3188540252928851</v>
      </c>
      <c r="L34">
        <f>'BIO avrg'!W27</f>
        <v>4.6222040453667805</v>
      </c>
      <c r="M34">
        <f>'BIO avrg'!X27</f>
        <v>0.40469924168674071</v>
      </c>
      <c r="N34">
        <f>'BIO avrg'!Y27</f>
        <v>2.3029835554982796</v>
      </c>
      <c r="O34">
        <f>'BIO avrg'!Z27</f>
        <v>1.4613316859084362</v>
      </c>
      <c r="P34">
        <f>'BIO avrg'!AA27</f>
        <v>4.2819502445387299</v>
      </c>
    </row>
    <row r="35" spans="1:16" x14ac:dyDescent="0.3">
      <c r="A35" t="str">
        <f>'BIO avrg'!L30</f>
        <v>Ni low</v>
      </c>
      <c r="B35">
        <f>'BIO avrg'!M30</f>
        <v>21</v>
      </c>
      <c r="C35">
        <f>'BIO avrg'!N30</f>
        <v>1116.0952880431551</v>
      </c>
      <c r="D35">
        <f>'BIO avrg'!O30</f>
        <v>-6.2618236255379998</v>
      </c>
      <c r="E35">
        <f>'BIO avrg'!P30</f>
        <v>117.0909688657342</v>
      </c>
      <c r="F35">
        <f>'BIO avrg'!Q30</f>
        <v>52.401243269148694</v>
      </c>
      <c r="G35">
        <f>'BIO avrg'!R30</f>
        <v>143.9652228264307</v>
      </c>
      <c r="H35">
        <f>'BIO avrg'!S30</f>
        <v>15.637959618946979</v>
      </c>
      <c r="I35">
        <f>'BIO avrg'!T30</f>
        <v>-0.98545194044329698</v>
      </c>
      <c r="J35">
        <f>'BIO avrg'!U30</f>
        <v>0.26496465111061779</v>
      </c>
      <c r="K35">
        <f>'BIO avrg'!V30</f>
        <v>1.9404273722364107</v>
      </c>
      <c r="L35">
        <f>'BIO avrg'!W30</f>
        <v>8.5078936456875276</v>
      </c>
      <c r="M35">
        <f>'BIO avrg'!X30</f>
        <v>0.47488025282211355</v>
      </c>
      <c r="N35">
        <f>'BIO avrg'!Y30</f>
        <v>20.780742860127312</v>
      </c>
      <c r="O35">
        <f>'BIO avrg'!Z30</f>
        <v>2.9592617364980827</v>
      </c>
      <c r="P35">
        <f>'BIO avrg'!AA30</f>
        <v>0.46281706815182089</v>
      </c>
    </row>
    <row r="36" spans="1:16" x14ac:dyDescent="0.3">
      <c r="A36" t="str">
        <f>'BIO avrg'!L33</f>
        <v>Ni low</v>
      </c>
      <c r="B36">
        <f>'BIO avrg'!M33</f>
        <v>23</v>
      </c>
      <c r="C36">
        <f>'BIO avrg'!N33</f>
        <v>1018.3225956125788</v>
      </c>
      <c r="D36">
        <f>'BIO avrg'!O33</f>
        <v>-1.7228142640965656</v>
      </c>
      <c r="E36">
        <f>'BIO avrg'!P33</f>
        <v>114.50298818310961</v>
      </c>
      <c r="F36">
        <f>'BIO avrg'!Q33</f>
        <v>52.118506017602726</v>
      </c>
      <c r="G36">
        <f>'BIO avrg'!R33</f>
        <v>65.366046519429545</v>
      </c>
      <c r="H36">
        <f>'BIO avrg'!S33</f>
        <v>15.069855758406566</v>
      </c>
      <c r="I36">
        <f>'BIO avrg'!T33</f>
        <v>7.0132660616976672</v>
      </c>
      <c r="J36">
        <f>'BIO avrg'!U33</f>
        <v>12.987488058842677</v>
      </c>
      <c r="K36">
        <f>'BIO avrg'!V33</f>
        <v>0.39917190506474587</v>
      </c>
      <c r="L36">
        <f>'BIO avrg'!W33</f>
        <v>7.1805454160980462</v>
      </c>
      <c r="M36">
        <f>'BIO avrg'!X33</f>
        <v>1.0243819962155118</v>
      </c>
      <c r="N36">
        <f>'BIO avrg'!Y33</f>
        <v>27.759961648054318</v>
      </c>
      <c r="O36">
        <f>'BIO avrg'!Z33</f>
        <v>0.77280860456406586</v>
      </c>
      <c r="P36">
        <f>'BIO avrg'!AA33</f>
        <v>6.7863860118604729</v>
      </c>
    </row>
    <row r="37" spans="1:16" x14ac:dyDescent="0.3">
      <c r="A37" t="str">
        <f>'BIO avrg'!L36</f>
        <v>Ni low</v>
      </c>
      <c r="B37">
        <f>'BIO avrg'!M36</f>
        <v>30</v>
      </c>
      <c r="C37">
        <f>'BIO avrg'!N36</f>
        <v>928.17811231448627</v>
      </c>
      <c r="D37">
        <f>'BIO avrg'!O36</f>
        <v>-2.3444591080915087</v>
      </c>
      <c r="E37">
        <f>'BIO avrg'!P36</f>
        <v>101.31754417318095</v>
      </c>
      <c r="F37">
        <f>'BIO avrg'!Q36</f>
        <v>48.928668880383867</v>
      </c>
      <c r="G37">
        <f>'BIO avrg'!R36</f>
        <v>48.942689319324302</v>
      </c>
      <c r="H37">
        <f>'BIO avrg'!S36</f>
        <v>16.650172222400215</v>
      </c>
      <c r="I37">
        <f>'BIO avrg'!T36</f>
        <v>4.837292273352567</v>
      </c>
      <c r="J37">
        <f>'BIO avrg'!U36</f>
        <v>0.56924123397979254</v>
      </c>
      <c r="K37">
        <f>'BIO avrg'!V36</f>
        <v>1.9252634679136731</v>
      </c>
      <c r="L37">
        <f>'BIO avrg'!W36</f>
        <v>4.2470172014718583</v>
      </c>
      <c r="M37">
        <f>'BIO avrg'!X36</f>
        <v>1.0307759940092855</v>
      </c>
      <c r="N37">
        <f>'BIO avrg'!Y36</f>
        <v>5.2159191103891871</v>
      </c>
      <c r="O37">
        <f>'BIO avrg'!Z36</f>
        <v>0.34347649945168435</v>
      </c>
      <c r="P37">
        <f>'BIO avrg'!AA36</f>
        <v>21.804346425856803</v>
      </c>
    </row>
  </sheetData>
  <sortState xmlns:xlrd2="http://schemas.microsoft.com/office/spreadsheetml/2017/richdata2" ref="A2:P37">
    <sortCondition ref="A2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A8397-2DF2-458F-A786-D23569A8C0BD}">
  <dimension ref="A1:D13"/>
  <sheetViews>
    <sheetView workbookViewId="0">
      <selection activeCell="D11" sqref="D11"/>
    </sheetView>
  </sheetViews>
  <sheetFormatPr defaultRowHeight="14.4" x14ac:dyDescent="0.3"/>
  <sheetData>
    <row r="1" spans="1:4" x14ac:dyDescent="0.3">
      <c r="A1" t="s">
        <v>1</v>
      </c>
      <c r="B1" t="s">
        <v>293</v>
      </c>
      <c r="C1" t="s">
        <v>233</v>
      </c>
      <c r="D1" t="s">
        <v>370</v>
      </c>
    </row>
    <row r="2" spans="1:4" x14ac:dyDescent="0.3">
      <c r="A2" t="s">
        <v>303</v>
      </c>
      <c r="B2">
        <v>0</v>
      </c>
      <c r="C2">
        <v>14634.561337430738</v>
      </c>
      <c r="D2">
        <v>85.717183459805725</v>
      </c>
    </row>
    <row r="3" spans="1:4" x14ac:dyDescent="0.3">
      <c r="A3" t="s">
        <v>303</v>
      </c>
      <c r="B3">
        <v>2</v>
      </c>
      <c r="C3">
        <v>2137.5685791737142</v>
      </c>
      <c r="D3">
        <v>411.94347138350759</v>
      </c>
    </row>
    <row r="4" spans="1:4" x14ac:dyDescent="0.3">
      <c r="A4" t="s">
        <v>303</v>
      </c>
      <c r="B4">
        <v>4</v>
      </c>
      <c r="C4">
        <v>1391.5066204552259</v>
      </c>
      <c r="D4">
        <v>106.40280377688119</v>
      </c>
    </row>
    <row r="5" spans="1:4" x14ac:dyDescent="0.3">
      <c r="A5" t="s">
        <v>303</v>
      </c>
      <c r="B5">
        <v>7</v>
      </c>
      <c r="C5">
        <v>1057.8859489018096</v>
      </c>
      <c r="D5">
        <v>278.28817313440453</v>
      </c>
    </row>
    <row r="6" spans="1:4" x14ac:dyDescent="0.3">
      <c r="A6" t="s">
        <v>303</v>
      </c>
      <c r="B6">
        <v>9</v>
      </c>
      <c r="C6">
        <v>1186.5523844635577</v>
      </c>
      <c r="D6">
        <v>1.1670723685132938</v>
      </c>
    </row>
    <row r="7" spans="1:4" x14ac:dyDescent="0.3">
      <c r="A7" t="s">
        <v>303</v>
      </c>
      <c r="B7">
        <v>11</v>
      </c>
      <c r="C7">
        <v>1156.8490201561563</v>
      </c>
      <c r="D7">
        <v>31.224705441641824</v>
      </c>
    </row>
    <row r="8" spans="1:4" x14ac:dyDescent="0.3">
      <c r="A8" t="s">
        <v>303</v>
      </c>
      <c r="B8">
        <v>14</v>
      </c>
      <c r="C8">
        <v>1122.7092653726045</v>
      </c>
      <c r="D8">
        <v>52.038558247456962</v>
      </c>
    </row>
    <row r="9" spans="1:4" x14ac:dyDescent="0.3">
      <c r="A9" t="s">
        <v>303</v>
      </c>
      <c r="B9">
        <v>16</v>
      </c>
      <c r="C9">
        <v>1090.2876546667014</v>
      </c>
      <c r="D9">
        <v>84.08802107841359</v>
      </c>
    </row>
    <row r="10" spans="1:4" x14ac:dyDescent="0.3">
      <c r="A10" t="s">
        <v>303</v>
      </c>
      <c r="B10">
        <v>18</v>
      </c>
      <c r="C10">
        <v>1054.102362949749</v>
      </c>
      <c r="D10">
        <v>91.125628086709327</v>
      </c>
    </row>
    <row r="11" spans="1:4" x14ac:dyDescent="0.3">
      <c r="A11" t="s">
        <v>303</v>
      </c>
      <c r="B11">
        <v>21</v>
      </c>
      <c r="C11" s="28">
        <v>1333.5556311292085</v>
      </c>
      <c r="D11">
        <v>147.64949282529895</v>
      </c>
    </row>
    <row r="12" spans="1:4" x14ac:dyDescent="0.3">
      <c r="A12" t="s">
        <v>303</v>
      </c>
      <c r="B12">
        <v>23</v>
      </c>
      <c r="C12">
        <v>1023.4677426538581</v>
      </c>
      <c r="D12">
        <v>62.911900053031282</v>
      </c>
    </row>
    <row r="13" spans="1:4" x14ac:dyDescent="0.3">
      <c r="A13" t="s">
        <v>303</v>
      </c>
      <c r="B13">
        <v>30</v>
      </c>
      <c r="C13">
        <v>983.32725526587433</v>
      </c>
      <c r="D13">
        <v>115.63090533121084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ACbio</vt:lpstr>
      <vt:lpstr>Rabiotic</vt:lpstr>
      <vt:lpstr>ACabiotic</vt:lpstr>
      <vt:lpstr>Abio avrg</vt:lpstr>
      <vt:lpstr>Abio graphs</vt:lpstr>
      <vt:lpstr>graphs with dilutions</vt:lpstr>
      <vt:lpstr>BIO avrg</vt:lpstr>
      <vt:lpstr>Bio graphs</vt:lpstr>
      <vt:lpstr>5pc 7-30</vt:lpstr>
      <vt:lpstr>Digested</vt:lpstr>
      <vt:lpstr>electrode 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 Chatzipanagiotou</dc:creator>
  <cp:lastModifiedBy>K. Chatzipanagiotou</cp:lastModifiedBy>
  <dcterms:created xsi:type="dcterms:W3CDTF">2020-03-25T09:15:44Z</dcterms:created>
  <dcterms:modified xsi:type="dcterms:W3CDTF">2021-09-21T17:49:14Z</dcterms:modified>
</cp:coreProperties>
</file>