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sebielefeld\OneDrive - Delft University of Technology\Documents\03_PhD Research\05_Paper2\03_Repository\Input data\"/>
    </mc:Choice>
  </mc:AlternateContent>
  <xr:revisionPtr revIDLastSave="0" documentId="13_ncr:1_{BF56F0A9-31F5-4112-B3F7-6914063AB60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t demand data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" i="4" l="1"/>
  <c r="G30" i="4"/>
  <c r="G21" i="4"/>
  <c r="E169" i="4" l="1"/>
  <c r="H169" i="4" s="1"/>
  <c r="E164" i="4"/>
  <c r="H164" i="4" s="1"/>
  <c r="E103" i="4"/>
  <c r="H103" i="4" s="1"/>
  <c r="E133" i="4"/>
  <c r="H133" i="4" s="1"/>
  <c r="E48" i="4"/>
  <c r="H46" i="4" s="1"/>
  <c r="E72" i="4"/>
  <c r="H72" i="4" s="1"/>
  <c r="E57" i="4"/>
  <c r="E138" i="4"/>
  <c r="H138" i="4" s="1"/>
  <c r="E143" i="4"/>
  <c r="H143" i="4" s="1"/>
  <c r="E108" i="4"/>
  <c r="H108" i="4" s="1"/>
  <c r="E112" i="4"/>
  <c r="H112" i="4" s="1"/>
  <c r="E51" i="4"/>
  <c r="H51" i="4" s="1"/>
  <c r="E82" i="4"/>
  <c r="H82" i="4" s="1"/>
  <c r="E20" i="4"/>
  <c r="H20" i="4" s="1"/>
  <c r="E77" i="4"/>
  <c r="H77" i="4" s="1"/>
  <c r="E41" i="4"/>
  <c r="H41" i="4" s="1"/>
  <c r="E46" i="4"/>
  <c r="E37" i="4"/>
  <c r="E38" i="4" s="1"/>
  <c r="E31" i="4"/>
  <c r="E32" i="4" s="1"/>
  <c r="E25" i="4"/>
  <c r="E26" i="4" s="1"/>
  <c r="E43" i="4"/>
  <c r="E44" i="4" s="1"/>
  <c r="C14" i="4" l="1"/>
  <c r="E96" i="4" s="1"/>
  <c r="E97" i="4" s="1"/>
  <c r="H97" i="4" s="1"/>
  <c r="C15" i="4"/>
  <c r="C13" i="4"/>
  <c r="C12" i="4"/>
  <c r="E120" i="4" l="1"/>
  <c r="E121" i="4" s="1"/>
  <c r="G31" i="4"/>
  <c r="E28" i="4"/>
  <c r="G28" i="4"/>
  <c r="E126" i="4"/>
  <c r="E127" i="4" s="1"/>
  <c r="H127" i="4" s="1"/>
  <c r="E29" i="4"/>
  <c r="H29" i="4" s="1"/>
  <c r="E59" i="4"/>
  <c r="E60" i="4" s="1"/>
  <c r="H60" i="4" s="1"/>
  <c r="E157" i="4"/>
  <c r="E158" i="4" s="1"/>
  <c r="H158" i="4" s="1"/>
  <c r="E151" i="4"/>
  <c r="E152" i="4" s="1"/>
  <c r="H152" i="4" s="1"/>
  <c r="E34" i="4"/>
  <c r="E35" i="4" s="1"/>
  <c r="H35" i="4" s="1"/>
  <c r="E90" i="4"/>
  <c r="E91" i="4" s="1"/>
  <c r="E65" i="4"/>
  <c r="E66" i="4" s="1"/>
  <c r="H66" i="4" s="1"/>
  <c r="E114" i="4"/>
  <c r="E115" i="4" s="1"/>
  <c r="H115" i="4" s="1"/>
  <c r="F184" i="4" l="1"/>
  <c r="G184" i="4" s="1"/>
  <c r="H91" i="4"/>
  <c r="F185" i="4"/>
  <c r="G185" i="4" s="1"/>
  <c r="H121" i="4"/>
  <c r="E53" i="4"/>
  <c r="E145" i="4"/>
  <c r="E22" i="4"/>
  <c r="E84" i="4"/>
  <c r="D185" i="4"/>
  <c r="E23" i="4" l="1"/>
  <c r="D182" i="4"/>
  <c r="H182" i="4" s="1"/>
  <c r="E185" i="4"/>
  <c r="H185" i="4"/>
  <c r="D186" i="4"/>
  <c r="E146" i="4"/>
  <c r="H146" i="4" s="1"/>
  <c r="D184" i="4"/>
  <c r="E85" i="4"/>
  <c r="H85" i="4" s="1"/>
  <c r="D183" i="4"/>
  <c r="E54" i="4"/>
  <c r="F186" i="4" l="1"/>
  <c r="G186" i="4" s="1"/>
  <c r="H186" i="4"/>
  <c r="E183" i="4"/>
  <c r="H183" i="4"/>
  <c r="E184" i="4"/>
  <c r="H184" i="4"/>
  <c r="E182" i="4"/>
  <c r="E186" i="4"/>
  <c r="F182" i="4"/>
  <c r="G182" i="4" s="1"/>
  <c r="H23" i="4"/>
  <c r="F183" i="4"/>
  <c r="G183" i="4" s="1"/>
  <c r="H54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Svenja Bielefeld</author>
  </authors>
  <commentList>
    <comment ref="A12" authorId="0" shapeId="0" xr:uid="{AF20A2E6-3E1B-492A-BD41-3EB9A75CD37D}">
      <text>
        <r>
          <rPr>
            <b/>
            <sz val="9"/>
            <color indexed="81"/>
            <rFont val="Tahoma"/>
            <charset val="1"/>
          </rPr>
          <t>Svenja Bielefeld:</t>
        </r>
        <r>
          <rPr>
            <sz val="9"/>
            <color indexed="81"/>
            <rFont val="Tahoma"/>
            <charset val="1"/>
          </rPr>
          <t xml:space="preserve">
LPS: 155 deg C, 5.5 bar</t>
        </r>
      </text>
    </comment>
    <comment ref="A13" authorId="0" shapeId="0" xr:uid="{9113D955-6F1A-40E6-8207-C347E95DD600}">
      <text>
        <r>
          <rPr>
            <b/>
            <sz val="9"/>
            <color indexed="81"/>
            <rFont val="Tahoma"/>
            <charset val="1"/>
          </rPr>
          <t>Svenja Bielefeld:</t>
        </r>
        <r>
          <rPr>
            <sz val="9"/>
            <color indexed="81"/>
            <rFont val="Tahoma"/>
            <charset val="1"/>
          </rPr>
          <t xml:space="preserve">
MPS: 214 deg C, 21 bar</t>
        </r>
      </text>
    </comment>
    <comment ref="A14" authorId="0" shapeId="0" xr:uid="{A7DA97E7-1931-43D1-8941-0958A0147B7A}">
      <text>
        <r>
          <rPr>
            <b/>
            <sz val="9"/>
            <color indexed="81"/>
            <rFont val="Tahoma"/>
            <charset val="1"/>
          </rPr>
          <t>Svenja Bielefeld:</t>
        </r>
        <r>
          <rPr>
            <sz val="9"/>
            <color indexed="81"/>
            <rFont val="Tahoma"/>
            <charset val="1"/>
          </rPr>
          <t xml:space="preserve">
HPS: 265 deg C, 51 bar</t>
        </r>
      </text>
    </comment>
    <comment ref="A15" authorId="0" shapeId="0" xr:uid="{B2EA49BF-66E5-4866-B5D7-0BD1450A1E09}">
      <text>
        <r>
          <rPr>
            <b/>
            <sz val="9"/>
            <color indexed="81"/>
            <rFont val="Tahoma"/>
            <charset val="1"/>
          </rPr>
          <t>Svenja Bielefeld:</t>
        </r>
        <r>
          <rPr>
            <sz val="9"/>
            <color indexed="81"/>
            <rFont val="Tahoma"/>
            <charset val="1"/>
          </rPr>
          <t xml:space="preserve">
HHPS: 500 deg C, 100 bar</t>
        </r>
      </text>
    </comment>
    <comment ref="C19" authorId="0" shapeId="0" xr:uid="{A452F860-B602-4ECE-BEA8-D85C88983C05}">
      <text>
        <r>
          <rPr>
            <b/>
            <sz val="9"/>
            <color indexed="81"/>
            <rFont val="Tahoma"/>
            <family val="2"/>
          </rPr>
          <t>Svenja Bielefeld:</t>
        </r>
        <r>
          <rPr>
            <sz val="9"/>
            <color indexed="81"/>
            <rFont val="Tahoma"/>
            <family val="2"/>
          </rPr>
          <t xml:space="preserve">
Need to be updated!</t>
        </r>
      </text>
    </comment>
    <comment ref="C50" authorId="0" shapeId="0" xr:uid="{72349F13-5B95-439A-81E7-B22AFCBDCF2A}">
      <text>
        <r>
          <rPr>
            <b/>
            <sz val="9"/>
            <color indexed="81"/>
            <rFont val="Tahoma"/>
            <family val="2"/>
          </rPr>
          <t>Svenja Bielefeld:</t>
        </r>
        <r>
          <rPr>
            <sz val="9"/>
            <color indexed="81"/>
            <rFont val="Tahoma"/>
            <family val="2"/>
          </rPr>
          <t xml:space="preserve">
Need to be updated!</t>
        </r>
      </text>
    </comment>
    <comment ref="C81" authorId="0" shapeId="0" xr:uid="{6D44A210-8C92-48E4-AF57-919EEB9B5063}">
      <text>
        <r>
          <rPr>
            <b/>
            <sz val="9"/>
            <color indexed="81"/>
            <rFont val="Tahoma"/>
            <family val="2"/>
          </rPr>
          <t>Svenja Bielefeld:</t>
        </r>
        <r>
          <rPr>
            <sz val="9"/>
            <color indexed="81"/>
            <rFont val="Tahoma"/>
            <family val="2"/>
          </rPr>
          <t xml:space="preserve">
Need to be updated!</t>
        </r>
      </text>
    </comment>
    <comment ref="C111" authorId="0" shapeId="0" xr:uid="{DE628F0E-6AFD-44BF-BC48-3CE5FA6E9758}">
      <text>
        <r>
          <rPr>
            <b/>
            <sz val="9"/>
            <color indexed="81"/>
            <rFont val="Tahoma"/>
            <family val="2"/>
          </rPr>
          <t>Svenja Bielefeld:</t>
        </r>
        <r>
          <rPr>
            <sz val="9"/>
            <color indexed="81"/>
            <rFont val="Tahoma"/>
            <family val="2"/>
          </rPr>
          <t xml:space="preserve">
Need to be updated!</t>
        </r>
      </text>
    </comment>
    <comment ref="C142" authorId="0" shapeId="0" xr:uid="{29C2DD22-9CE5-462C-A147-41F882B680D6}">
      <text>
        <r>
          <rPr>
            <b/>
            <sz val="9"/>
            <color indexed="81"/>
            <rFont val="Tahoma"/>
            <family val="2"/>
          </rPr>
          <t>Svenja Bielefeld:</t>
        </r>
        <r>
          <rPr>
            <sz val="9"/>
            <color indexed="81"/>
            <rFont val="Tahoma"/>
            <family val="2"/>
          </rPr>
          <t xml:space="preserve">
Need to be updated!</t>
        </r>
      </text>
    </comment>
  </commentList>
</comments>
</file>

<file path=xl/sharedStrings.xml><?xml version="1.0" encoding="utf-8"?>
<sst xmlns="http://schemas.openxmlformats.org/spreadsheetml/2006/main" count="380" uniqueCount="85">
  <si>
    <t>Value</t>
  </si>
  <si>
    <t>Calculated by/taken from</t>
  </si>
  <si>
    <t>Comments</t>
  </si>
  <si>
    <t>kt/y</t>
  </si>
  <si>
    <t>km^2</t>
  </si>
  <si>
    <t>MW</t>
  </si>
  <si>
    <t>From material available on google maps, area chosen according to own judgment</t>
  </si>
  <si>
    <t>Label in script</t>
  </si>
  <si>
    <t>mapping_energy (from Michael)_SB</t>
  </si>
  <si>
    <t>Unit</t>
  </si>
  <si>
    <t xml:space="preserve">Plant data </t>
  </si>
  <si>
    <t xml:space="preserve">Plant </t>
  </si>
  <si>
    <t>Space available</t>
  </si>
  <si>
    <t>P_dem (t)</t>
  </si>
  <si>
    <t>Low pressure steam</t>
  </si>
  <si>
    <t>LPS_dem (t)</t>
  </si>
  <si>
    <t>Medium pressure steam</t>
  </si>
  <si>
    <t>MPS_dem (t)</t>
  </si>
  <si>
    <t>HPS_dem (t)</t>
  </si>
  <si>
    <t>HHPS_dem (t)</t>
  </si>
  <si>
    <t xml:space="preserve">High pressure steam </t>
  </si>
  <si>
    <t>Very high pressure steam</t>
  </si>
  <si>
    <t xml:space="preserve">Power demand for cooling </t>
  </si>
  <si>
    <t>P_Cool_dem(t)</t>
  </si>
  <si>
    <t>HHPS_dem_opt(t) …after pinch analysis</t>
  </si>
  <si>
    <t>LPS_dem_opt(t) …after pinch analysis</t>
  </si>
  <si>
    <t>MPS_dem_opt(t) …after pinch analysis</t>
  </si>
  <si>
    <t>HPS_dem_opt(t) …after pinch analysis</t>
  </si>
  <si>
    <t>P_Cool_dem_opt(t) …after pinch analysis</t>
  </si>
  <si>
    <t>A_av</t>
  </si>
  <si>
    <t>mapping_electricity (from Michael)_SB J2</t>
  </si>
  <si>
    <t>Olefins (O1),
878 kilotons/year</t>
  </si>
  <si>
    <t>Ethylbenzene (E2),
758 kilotons/year</t>
  </si>
  <si>
    <t>PET (E6), 
231 kilotons/year</t>
  </si>
  <si>
    <t>Ethylene oxide (E1),
293 kilotons/year</t>
  </si>
  <si>
    <t>Ethylene glycol (E3),
113 kilotons/year</t>
  </si>
  <si>
    <t>Ethylene oxide (E1), 293 kilotons/year</t>
  </si>
  <si>
    <t>Ethylbenzene (E2), 758 kilotons/year</t>
  </si>
  <si>
    <t>Ethylene glycol (E3), 113 kilotons/year</t>
  </si>
  <si>
    <t>PET (E6), 231 kilotons/year</t>
  </si>
  <si>
    <t>Electricity demand</t>
  </si>
  <si>
    <t>process</t>
  </si>
  <si>
    <t>Olefins</t>
  </si>
  <si>
    <t>Ethylene oxide</t>
  </si>
  <si>
    <t>Ethylbenzene</t>
  </si>
  <si>
    <t>Ethylene glycol</t>
  </si>
  <si>
    <t>PET</t>
  </si>
  <si>
    <t>specific utility demand [MW/kt]</t>
  </si>
  <si>
    <t>total utility demand [MW]</t>
  </si>
  <si>
    <t>production capacity [kilotons/year]</t>
  </si>
  <si>
    <t>div</t>
  </si>
  <si>
    <t>h/y</t>
  </si>
  <si>
    <t>then</t>
  </si>
  <si>
    <t>[kt/h]</t>
  </si>
  <si>
    <t>times</t>
  </si>
  <si>
    <t>kg/kt</t>
  </si>
  <si>
    <t>[kg/h]</t>
  </si>
  <si>
    <t>kJ/kg</t>
  </si>
  <si>
    <t xml:space="preserve">then </t>
  </si>
  <si>
    <t>kJ/h</t>
  </si>
  <si>
    <t>s/h</t>
  </si>
  <si>
    <t>kJ/s = kW</t>
  </si>
  <si>
    <t>kW/MW</t>
  </si>
  <si>
    <t>conversion factor</t>
  </si>
  <si>
    <t xml:space="preserve"> LPS</t>
  </si>
  <si>
    <t>MPS</t>
  </si>
  <si>
    <t>HPS</t>
  </si>
  <si>
    <t>HHPS</t>
  </si>
  <si>
    <t>Unit conversion: [kt/y] to [MW]</t>
  </si>
  <si>
    <t>conversion TJ/y to MW</t>
  </si>
  <si>
    <t>TJ/h</t>
  </si>
  <si>
    <t>J/TJ</t>
  </si>
  <si>
    <t>J/h</t>
  </si>
  <si>
    <t>J/s=W</t>
  </si>
  <si>
    <t>W/MW</t>
  </si>
  <si>
    <t>factor</t>
  </si>
  <si>
    <t>datasheet Olefins (15.02.2023)</t>
  </si>
  <si>
    <t>TJ/y</t>
  </si>
  <si>
    <t>total utility demand [TJ/y]</t>
  </si>
  <si>
    <t>specific utility demand [TJ/kt]</t>
  </si>
  <si>
    <t>datasheet E1&amp;E3, selected only units E1 (15.02.2023)</t>
  </si>
  <si>
    <t>datasheet_E1&amp;E3, selected only E3 (15.02.2023)</t>
  </si>
  <si>
    <t>datasheet_A3&amp;E6, selected only PET/E6 (15.02.2023)</t>
  </si>
  <si>
    <t>TJ/kt</t>
  </si>
  <si>
    <t>based on cooling duty (Aspen twin model) and Aspen cooling tower model, see 'calculation of cooling demands_ethylene cluster processes'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</si>
</sst>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00"/>
    <numFmt numFmtId="166" formatCode="0.00000E+00"/>
  </numFmts>
  <fonts count="16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3F3F76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9C0006"/>
      <name val="Calibri"/>
      <family val="2"/>
      <scheme val="minor"/>
    </font>
    <font>
      <b/>
      <sz val="11"/>
      <color rgb="FF9C0006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7CE"/>
      </patternFill>
    </fill>
    <fill>
      <patternFill patternType="solid">
        <fgColor rgb="FFFFC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1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rgb="FF7F7F7F"/>
      </right>
      <top style="thin">
        <color rgb="FF7F7F7F"/>
      </top>
      <bottom style="double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10" fillId="5" borderId="0" applyNumberFormat="0" applyBorder="0" applyAlignment="0" applyProtection="0"/>
  </cellStyleXfs>
  <cellXfs count="67">
    <xf numFmtId="0" fontId="0" fillId="0" borderId="0" xfId="0"/>
    <xf numFmtId="0" fontId="0" fillId="0" borderId="3" xfId="0" applyBorder="1"/>
    <xf numFmtId="0" fontId="0" fillId="0" borderId="2" xfId="0" applyBorder="1"/>
    <xf numFmtId="164" fontId="3" fillId="3" borderId="4" xfId="0" applyNumberFormat="1" applyFont="1" applyFill="1" applyBorder="1" applyAlignment="1">
      <alignment horizontal="right"/>
    </xf>
    <xf numFmtId="164" fontId="5" fillId="3" borderId="4" xfId="0" applyNumberFormat="1" applyFont="1" applyFill="1" applyBorder="1" applyAlignment="1">
      <alignment horizontal="right"/>
    </xf>
    <xf numFmtId="0" fontId="0" fillId="4" borderId="0" xfId="0" applyFill="1"/>
    <xf numFmtId="164" fontId="5" fillId="3" borderId="7" xfId="0" applyNumberFormat="1" applyFont="1" applyFill="1" applyBorder="1" applyAlignment="1">
      <alignment horizontal="right"/>
    </xf>
    <xf numFmtId="0" fontId="4" fillId="0" borderId="0" xfId="0" applyFont="1"/>
    <xf numFmtId="0" fontId="0" fillId="0" borderId="5" xfId="0" applyBorder="1"/>
    <xf numFmtId="0" fontId="4" fillId="0" borderId="5" xfId="0" applyFont="1" applyBorder="1"/>
    <xf numFmtId="0" fontId="0" fillId="0" borderId="8" xfId="0" applyBorder="1"/>
    <xf numFmtId="0" fontId="0" fillId="0" borderId="9" xfId="0" applyBorder="1"/>
    <xf numFmtId="164" fontId="3" fillId="3" borderId="9" xfId="0" applyNumberFormat="1" applyFont="1" applyFill="1" applyBorder="1" applyAlignment="1">
      <alignment horizontal="right"/>
    </xf>
    <xf numFmtId="0" fontId="0" fillId="0" borderId="10" xfId="0" applyBorder="1"/>
    <xf numFmtId="0" fontId="0" fillId="0" borderId="11" xfId="0" applyBorder="1"/>
    <xf numFmtId="0" fontId="0" fillId="0" borderId="7" xfId="0" applyBorder="1"/>
    <xf numFmtId="164" fontId="3" fillId="3" borderId="3" xfId="0" applyNumberFormat="1" applyFont="1" applyFill="1" applyBorder="1" applyAlignment="1">
      <alignment horizontal="right"/>
    </xf>
    <xf numFmtId="0" fontId="11" fillId="5" borderId="7" xfId="2" applyFont="1" applyBorder="1"/>
    <xf numFmtId="0" fontId="7" fillId="2" borderId="12" xfId="1" applyFont="1" applyBorder="1" applyAlignment="1">
      <alignment horizontal="left"/>
    </xf>
    <xf numFmtId="0" fontId="7" fillId="2" borderId="13" xfId="1" applyFont="1" applyBorder="1" applyAlignment="1">
      <alignment horizontal="left"/>
    </xf>
    <xf numFmtId="0" fontId="1" fillId="2" borderId="13" xfId="1" applyBorder="1"/>
    <xf numFmtId="0" fontId="1" fillId="2" borderId="13" xfId="1" applyBorder="1" applyAlignment="1">
      <alignment horizontal="right"/>
    </xf>
    <xf numFmtId="164" fontId="12" fillId="3" borderId="4" xfId="0" applyNumberFormat="1" applyFont="1" applyFill="1" applyBorder="1" applyAlignment="1">
      <alignment horizontal="right"/>
    </xf>
    <xf numFmtId="0" fontId="13" fillId="0" borderId="9" xfId="0" applyFont="1" applyBorder="1"/>
    <xf numFmtId="0" fontId="13" fillId="0" borderId="3" xfId="0" applyFont="1" applyBorder="1"/>
    <xf numFmtId="0" fontId="0" fillId="0" borderId="0" xfId="0" applyAlignment="1">
      <alignment vertical="center"/>
    </xf>
    <xf numFmtId="0" fontId="0" fillId="0" borderId="0" xfId="0" applyAlignment="1">
      <alignment vertical="center" textRotation="135"/>
    </xf>
    <xf numFmtId="164" fontId="0" fillId="0" borderId="0" xfId="0" applyNumberFormat="1"/>
    <xf numFmtId="165" fontId="0" fillId="0" borderId="0" xfId="0" applyNumberFormat="1"/>
    <xf numFmtId="0" fontId="0" fillId="7" borderId="5" xfId="0" applyFill="1" applyBorder="1"/>
    <xf numFmtId="0" fontId="0" fillId="7" borderId="8" xfId="0" applyFill="1" applyBorder="1"/>
    <xf numFmtId="0" fontId="0" fillId="7" borderId="0" xfId="0" applyFill="1"/>
    <xf numFmtId="11" fontId="0" fillId="7" borderId="0" xfId="0" applyNumberFormat="1" applyFill="1"/>
    <xf numFmtId="0" fontId="0" fillId="7" borderId="2" xfId="0" applyFill="1" applyBorder="1"/>
    <xf numFmtId="0" fontId="0" fillId="7" borderId="17" xfId="0" applyFill="1" applyBorder="1"/>
    <xf numFmtId="0" fontId="0" fillId="7" borderId="18" xfId="0" applyFill="1" applyBorder="1"/>
    <xf numFmtId="11" fontId="0" fillId="0" borderId="0" xfId="0" applyNumberFormat="1"/>
    <xf numFmtId="0" fontId="2" fillId="7" borderId="17" xfId="0" applyFont="1" applyFill="1" applyBorder="1"/>
    <xf numFmtId="11" fontId="2" fillId="7" borderId="17" xfId="0" applyNumberFormat="1" applyFont="1" applyFill="1" applyBorder="1"/>
    <xf numFmtId="164" fontId="5" fillId="3" borderId="9" xfId="0" applyNumberFormat="1" applyFont="1" applyFill="1" applyBorder="1" applyAlignment="1">
      <alignment horizontal="right"/>
    </xf>
    <xf numFmtId="0" fontId="0" fillId="8" borderId="14" xfId="0" applyFill="1" applyBorder="1"/>
    <xf numFmtId="0" fontId="6" fillId="8" borderId="5" xfId="0" applyFont="1" applyFill="1" applyBorder="1"/>
    <xf numFmtId="0" fontId="0" fillId="8" borderId="5" xfId="0" applyFill="1" applyBorder="1"/>
    <xf numFmtId="0" fontId="0" fillId="8" borderId="8" xfId="0" applyFill="1" applyBorder="1"/>
    <xf numFmtId="0" fontId="0" fillId="8" borderId="15" xfId="0" applyFill="1" applyBorder="1"/>
    <xf numFmtId="0" fontId="0" fillId="8" borderId="0" xfId="0" applyFill="1"/>
    <xf numFmtId="0" fontId="0" fillId="8" borderId="2" xfId="0" applyFill="1" applyBorder="1"/>
    <xf numFmtId="11" fontId="0" fillId="8" borderId="0" xfId="0" applyNumberFormat="1" applyFill="1"/>
    <xf numFmtId="0" fontId="2" fillId="8" borderId="15" xfId="0" applyFont="1" applyFill="1" applyBorder="1"/>
    <xf numFmtId="0" fontId="2" fillId="8" borderId="0" xfId="0" applyFont="1" applyFill="1"/>
    <xf numFmtId="11" fontId="2" fillId="8" borderId="0" xfId="0" applyNumberFormat="1" applyFont="1" applyFill="1"/>
    <xf numFmtId="0" fontId="0" fillId="8" borderId="17" xfId="0" applyFill="1" applyBorder="1"/>
    <xf numFmtId="11" fontId="2" fillId="8" borderId="17" xfId="0" applyNumberFormat="1" applyFont="1" applyFill="1" applyBorder="1"/>
    <xf numFmtId="0" fontId="0" fillId="8" borderId="18" xfId="0" applyFill="1" applyBorder="1"/>
    <xf numFmtId="0" fontId="2" fillId="8" borderId="16" xfId="0" applyFont="1" applyFill="1" applyBorder="1"/>
    <xf numFmtId="164" fontId="3" fillId="3" borderId="2" xfId="0" applyNumberFormat="1" applyFont="1" applyFill="1" applyBorder="1" applyAlignment="1">
      <alignment horizontal="right"/>
    </xf>
    <xf numFmtId="0" fontId="0" fillId="0" borderId="18" xfId="0" applyBorder="1"/>
    <xf numFmtId="166" fontId="0" fillId="0" borderId="0" xfId="0" applyNumberFormat="1"/>
    <xf numFmtId="11" fontId="0" fillId="0" borderId="5" xfId="0" applyNumberFormat="1" applyBorder="1"/>
    <xf numFmtId="0" fontId="0" fillId="4" borderId="5" xfId="0" applyFill="1" applyBorder="1"/>
    <xf numFmtId="0" fontId="6" fillId="7" borderId="14" xfId="0" applyFont="1" applyFill="1" applyBorder="1" applyAlignment="1">
      <alignment horizontal="center" vertical="top" wrapText="1"/>
    </xf>
    <xf numFmtId="0" fontId="6" fillId="7" borderId="15" xfId="0" applyFont="1" applyFill="1" applyBorder="1" applyAlignment="1">
      <alignment horizontal="center" vertical="top" wrapText="1"/>
    </xf>
    <xf numFmtId="0" fontId="6" fillId="7" borderId="16" xfId="0" applyFont="1" applyFill="1" applyBorder="1" applyAlignment="1">
      <alignment horizontal="center" vertical="top" wrapText="1"/>
    </xf>
    <xf numFmtId="0" fontId="0" fillId="6" borderId="8" xfId="0" applyFill="1" applyBorder="1" applyAlignment="1">
      <alignment horizontal="center" vertical="center" textRotation="135" wrapText="1"/>
    </xf>
    <xf numFmtId="0" fontId="0" fillId="6" borderId="2" xfId="0" applyFill="1" applyBorder="1" applyAlignment="1">
      <alignment horizontal="center" vertical="center" textRotation="135" wrapText="1"/>
    </xf>
    <xf numFmtId="0" fontId="0" fillId="6" borderId="2" xfId="0" applyFill="1" applyBorder="1" applyAlignment="1">
      <alignment horizontal="center" vertical="center" textRotation="135"/>
    </xf>
    <xf numFmtId="0" fontId="0" fillId="6" borderId="6" xfId="0" applyFill="1" applyBorder="1" applyAlignment="1">
      <alignment horizontal="center" vertical="center" textRotation="135"/>
    </xf>
  </cellXfs>
  <cellStyles count="3">
    <cellStyle name="Bad" xfId="2" builtinId="27"/>
    <cellStyle name="Input" xfId="1" builtinId="20"/>
    <cellStyle name="Normal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Electricity demand per plant</a:t>
            </a:r>
            <a:r>
              <a:rPr lang="nl-NL" baseline="0"/>
              <a:t> [MW]</a:t>
            </a:r>
            <a:endParaRPr lang="nl-N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'plant demand data'!$B$175:$B$179</c:f>
              <c:strCache>
                <c:ptCount val="5"/>
                <c:pt idx="0">
                  <c:v>Olefins (O1),
878 kilotons/year</c:v>
                </c:pt>
                <c:pt idx="1">
                  <c:v>Ethylene oxide (E1), 293 kilotons/year</c:v>
                </c:pt>
                <c:pt idx="2">
                  <c:v>Ethylbenzene (E2), 758 kilotons/year</c:v>
                </c:pt>
                <c:pt idx="3">
                  <c:v>Ethylene glycol (E3), 113 kilotons/year</c:v>
                </c:pt>
                <c:pt idx="4">
                  <c:v>PET (E6), 231 kilotons/year</c:v>
                </c:pt>
              </c:strCache>
            </c:strRef>
          </c:cat>
          <c:val>
            <c:numRef>
              <c:f>('plant demand data'!$E$19,'plant demand data'!$E$50,'plant demand data'!$E$81,'plant demand data'!$E$111,'plant demand data'!$E$142)</c:f>
              <c:numCache>
                <c:formatCode>0.0000</c:formatCode>
                <c:ptCount val="5"/>
                <c:pt idx="0">
                  <c:v>37.668999999999997</c:v>
                </c:pt>
                <c:pt idx="1">
                  <c:v>5.1319999999999997</c:v>
                </c:pt>
                <c:pt idx="2">
                  <c:v>0.29909860251599996</c:v>
                </c:pt>
                <c:pt idx="3">
                  <c:v>1.0609999999999999</c:v>
                </c:pt>
                <c:pt idx="4">
                  <c:v>0.66593999999999998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97-4571-9ABB-A4F2A0CD66B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889301664"/>
        <c:axId val="1889300000"/>
      </c:barChart>
      <c:catAx>
        <c:axId val="1889301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889300000"/>
        <c:crosses val="autoZero"/>
        <c:auto val="1"/>
        <c:lblAlgn val="ctr"/>
        <c:lblOffset val="100"/>
        <c:noMultiLvlLbl val="0"/>
      </c:catAx>
      <c:valAx>
        <c:axId val="1889300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889301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lang="nl-NL" sz="18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nl-NL" sz="18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  <a:latin typeface="+mn-lt"/>
                <a:ea typeface="+mn-ea"/>
                <a:cs typeface="+mn-cs"/>
              </a:rPr>
              <a:t>Olefins - power demand per utiliy [MW] without heat integration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lang="nl-NL" sz="18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effectLst/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F1D-45AA-BDAB-CBC6BF4E647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F1D-45AA-BDAB-CBC6BF4E647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F1D-45AA-BDAB-CBC6BF4E647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F1D-45AA-BDAB-CBC6BF4E647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F1D-45AA-BDAB-CBC6BF4E6479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4F1D-45AA-BDAB-CBC6BF4E6479}"/>
              </c:ext>
            </c:extLst>
          </c:dPt>
          <c:cat>
            <c:strRef>
              <c:f>('plant demand data'!$B$19,'plant demand data'!$B$21,'plant demand data'!$B$27,'plant demand data'!$B$33,'plant demand data'!$B$39,'plant demand data'!$B$45)</c:f>
              <c:strCache>
                <c:ptCount val="6"/>
                <c:pt idx="0">
                  <c:v>Electricity demand</c:v>
                </c:pt>
                <c:pt idx="1">
                  <c:v>Low pressure steam</c:v>
                </c:pt>
                <c:pt idx="2">
                  <c:v>Medium pressure steam</c:v>
                </c:pt>
                <c:pt idx="3">
                  <c:v>High pressure steam </c:v>
                </c:pt>
                <c:pt idx="4">
                  <c:v>Very high pressure steam</c:v>
                </c:pt>
                <c:pt idx="5">
                  <c:v>Power demand for cooling </c:v>
                </c:pt>
              </c:strCache>
            </c:strRef>
          </c:cat>
          <c:val>
            <c:numRef>
              <c:f>('plant demand data'!$E$19,'plant demand data'!$E$22,'plant demand data'!$E$28,'plant demand data'!$E$34,'plant demand data'!$E$40,'plant demand data'!$E$45)</c:f>
              <c:numCache>
                <c:formatCode>0.0000</c:formatCode>
                <c:ptCount val="6"/>
                <c:pt idx="0">
                  <c:v>37.668999999999997</c:v>
                </c:pt>
                <c:pt idx="1">
                  <c:v>180.84655381317216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233.47119625390599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84-49BD-AC04-FA93938513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nl-NL" sz="1800" b="0" i="0" baseline="0">
                <a:effectLst/>
              </a:rPr>
              <a:t>Ethylene Oxide - power demand per utiliy [MW] without heat integration</a:t>
            </a:r>
            <a:endParaRPr lang="nl-NL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1FE-4FCA-80E8-9EEC1640976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1FE-4FCA-80E8-9EEC1640976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1FE-4FCA-80E8-9EEC1640976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1FE-4FCA-80E8-9EEC1640976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1FE-4FCA-80E8-9EEC16409760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1FE-4FCA-80E8-9EEC16409760}"/>
              </c:ext>
            </c:extLst>
          </c:dPt>
          <c:cat>
            <c:strRef>
              <c:f>('plant demand data'!$B$50,'plant demand data'!$B$52,'plant demand data'!$B$58,'plant demand data'!$B$64,'plant demand data'!$B$70,'plant demand data'!$B$76)</c:f>
              <c:strCache>
                <c:ptCount val="6"/>
                <c:pt idx="0">
                  <c:v>Electricity demand</c:v>
                </c:pt>
                <c:pt idx="1">
                  <c:v>Low pressure steam</c:v>
                </c:pt>
                <c:pt idx="2">
                  <c:v>Medium pressure steam</c:v>
                </c:pt>
                <c:pt idx="3">
                  <c:v>High pressure steam </c:v>
                </c:pt>
                <c:pt idx="4">
                  <c:v>Very high pressure steam</c:v>
                </c:pt>
                <c:pt idx="5">
                  <c:v>Power demand for cooling </c:v>
                </c:pt>
              </c:strCache>
            </c:strRef>
          </c:cat>
          <c:val>
            <c:numRef>
              <c:f>('plant demand data'!$E$50,'plant demand data'!$E$53,'plant demand data'!$E$59,'plant demand data'!$E$65,'plant demand data'!$E$71,'plant demand data'!$E$76)</c:f>
              <c:numCache>
                <c:formatCode>0.0000</c:formatCode>
                <c:ptCount val="6"/>
                <c:pt idx="0">
                  <c:v>5.1319999999999997</c:v>
                </c:pt>
                <c:pt idx="1">
                  <c:v>30.068287731417108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15.036301561018201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21-4ED3-BADD-D409FD1C34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nl-NL" sz="1800" b="0" i="0" baseline="0">
                <a:effectLst/>
              </a:rPr>
              <a:t>Ethylbenzene - power demand per utiliy [MW] without heat integration</a:t>
            </a:r>
            <a:endParaRPr lang="nl-NL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867-4458-A480-18F0641F858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867-4458-A480-18F0641F858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867-4458-A480-18F0641F858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867-4458-A480-18F0641F858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867-4458-A480-18F0641F8589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2867-4458-A480-18F0641F8589}"/>
              </c:ext>
            </c:extLst>
          </c:dPt>
          <c:cat>
            <c:strRef>
              <c:f>('plant demand data'!$B$81,'plant demand data'!$B$83,'plant demand data'!$B$89,'plant demand data'!$B$95,'plant demand data'!$B$101,'plant demand data'!$B$107)</c:f>
              <c:strCache>
                <c:ptCount val="6"/>
                <c:pt idx="0">
                  <c:v>Electricity demand</c:v>
                </c:pt>
                <c:pt idx="1">
                  <c:v>Low pressure steam</c:v>
                </c:pt>
                <c:pt idx="2">
                  <c:v>Medium pressure steam</c:v>
                </c:pt>
                <c:pt idx="3">
                  <c:v>High pressure steam </c:v>
                </c:pt>
                <c:pt idx="4">
                  <c:v>Very high pressure steam</c:v>
                </c:pt>
                <c:pt idx="5">
                  <c:v>Power demand for cooling </c:v>
                </c:pt>
              </c:strCache>
            </c:strRef>
          </c:cat>
          <c:val>
            <c:numRef>
              <c:f>('plant demand data'!$E$81,'plant demand data'!$E$84,'plant demand data'!$E$90,'plant demand data'!$E$96,'plant demand data'!$E$102,'plant demand data'!$E$107)</c:f>
              <c:numCache>
                <c:formatCode>0.0000</c:formatCode>
                <c:ptCount val="6"/>
                <c:pt idx="0">
                  <c:v>0.29909860251599996</c:v>
                </c:pt>
                <c:pt idx="1">
                  <c:v>0</c:v>
                </c:pt>
                <c:pt idx="2">
                  <c:v>2.3019343768343341</c:v>
                </c:pt>
                <c:pt idx="3">
                  <c:v>41.057364288442699</c:v>
                </c:pt>
                <c:pt idx="4">
                  <c:v>0</c:v>
                </c:pt>
                <c:pt idx="5">
                  <c:v>0.59654089999999993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F7-4F6C-B7BB-0A6086AAC8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 sz="1800" b="0" i="0" baseline="0">
                <a:effectLst/>
              </a:rPr>
              <a:t>Ethylene glycol - power demand per utiliy [MW] without heat integration</a:t>
            </a:r>
            <a:endParaRPr lang="nl-NL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423-498A-BA5C-5C3EDD11E74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423-498A-BA5C-5C3EDD11E74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423-498A-BA5C-5C3EDD11E74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423-498A-BA5C-5C3EDD11E74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9423-498A-BA5C-5C3EDD11E74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9423-498A-BA5C-5C3EDD11E743}"/>
              </c:ext>
            </c:extLst>
          </c:dPt>
          <c:cat>
            <c:strRef>
              <c:f>('plant demand data'!$B$111,'plant demand data'!$B$113,'plant demand data'!$B$119,'plant demand data'!$B$125,'plant demand data'!$B$131,'plant demand data'!$B$137)</c:f>
              <c:strCache>
                <c:ptCount val="6"/>
                <c:pt idx="0">
                  <c:v>Electricity demand</c:v>
                </c:pt>
                <c:pt idx="1">
                  <c:v>Low pressure steam</c:v>
                </c:pt>
                <c:pt idx="2">
                  <c:v>Medium pressure steam</c:v>
                </c:pt>
                <c:pt idx="3">
                  <c:v>High pressure steam </c:v>
                </c:pt>
                <c:pt idx="4">
                  <c:v>Very high pressure steam</c:v>
                </c:pt>
                <c:pt idx="5">
                  <c:v>Power demand for cooling </c:v>
                </c:pt>
              </c:strCache>
            </c:strRef>
          </c:cat>
          <c:val>
            <c:numRef>
              <c:f>('plant demand data'!$E$111,'plant demand data'!$E$114,'plant demand data'!$E$120,'plant demand data'!$E$126,'plant demand data'!$E$132,'plant demand data'!$E$137)</c:f>
              <c:numCache>
                <c:formatCode>0.0000</c:formatCode>
                <c:ptCount val="6"/>
                <c:pt idx="0">
                  <c:v>1.0609999999999999</c:v>
                </c:pt>
                <c:pt idx="1">
                  <c:v>0</c:v>
                </c:pt>
                <c:pt idx="2">
                  <c:v>44.314482676002001</c:v>
                </c:pt>
                <c:pt idx="3">
                  <c:v>0</c:v>
                </c:pt>
                <c:pt idx="4">
                  <c:v>0</c:v>
                </c:pt>
                <c:pt idx="5">
                  <c:v>1.1383270000000001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C0-4795-A661-611ABB1046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nl-NL" sz="1800" b="0" i="0" baseline="0">
                <a:effectLst/>
              </a:rPr>
              <a:t>PET - power demand per utiliy [MW] without heat integration</a:t>
            </a:r>
            <a:endParaRPr lang="nl-NL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B82-4DF9-ACF6-D4516C0CA97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B82-4DF9-ACF6-D4516C0CA97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B82-4DF9-ACF6-D4516C0CA97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B82-4DF9-ACF6-D4516C0CA97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1B82-4DF9-ACF6-D4516C0CA97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1B82-4DF9-ACF6-D4516C0CA973}"/>
              </c:ext>
            </c:extLst>
          </c:dPt>
          <c:cat>
            <c:strRef>
              <c:f>('plant demand data'!$B$142,'plant demand data'!$B$144,'plant demand data'!$B$150,'plant demand data'!$B$156,'plant demand data'!$B$162,'plant demand data'!$B$168)</c:f>
              <c:strCache>
                <c:ptCount val="6"/>
                <c:pt idx="0">
                  <c:v>Electricity demand</c:v>
                </c:pt>
                <c:pt idx="1">
                  <c:v>Low pressure steam</c:v>
                </c:pt>
                <c:pt idx="2">
                  <c:v>Medium pressure steam</c:v>
                </c:pt>
                <c:pt idx="3">
                  <c:v>High pressure steam </c:v>
                </c:pt>
                <c:pt idx="4">
                  <c:v>Very high pressure steam</c:v>
                </c:pt>
                <c:pt idx="5">
                  <c:v>Power demand for cooling </c:v>
                </c:pt>
              </c:strCache>
            </c:strRef>
          </c:cat>
          <c:val>
            <c:numRef>
              <c:f>('plant demand data'!$E$142,'plant demand data'!$E$145,'plant demand data'!$E$151,'plant demand data'!$E$157,'plant demand data'!$E$163,'plant demand data'!$E$168)</c:f>
              <c:numCache>
                <c:formatCode>0.0000</c:formatCode>
                <c:ptCount val="6"/>
                <c:pt idx="0">
                  <c:v>0.66593999999999998</c:v>
                </c:pt>
                <c:pt idx="1">
                  <c:v>0</c:v>
                </c:pt>
                <c:pt idx="2">
                  <c:v>0</c:v>
                </c:pt>
                <c:pt idx="3">
                  <c:v>24.486741085283995</c:v>
                </c:pt>
                <c:pt idx="4">
                  <c:v>0</c:v>
                </c:pt>
                <c:pt idx="5">
                  <c:v>0.49073580000000006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59-40F5-A933-408C03D92B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Steam</a:t>
            </a:r>
            <a:r>
              <a:rPr lang="nl-NL" baseline="0"/>
              <a:t> demands (LPS, MPS, HPS and HHPS) per plant [MW]</a:t>
            </a:r>
            <a:endParaRPr lang="nl-N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LPS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'plant demand data'!$B$175:$B$179</c:f>
              <c:strCache>
                <c:ptCount val="5"/>
                <c:pt idx="0">
                  <c:v>Olefins (O1),
878 kilotons/year</c:v>
                </c:pt>
                <c:pt idx="1">
                  <c:v>Ethylene oxide (E1), 293 kilotons/year</c:v>
                </c:pt>
                <c:pt idx="2">
                  <c:v>Ethylbenzene (E2), 758 kilotons/year</c:v>
                </c:pt>
                <c:pt idx="3">
                  <c:v>Ethylene glycol (E3), 113 kilotons/year</c:v>
                </c:pt>
                <c:pt idx="4">
                  <c:v>PET (E6), 231 kilotons/year</c:v>
                </c:pt>
              </c:strCache>
            </c:strRef>
          </c:cat>
          <c:val>
            <c:numRef>
              <c:f>('plant demand data'!$E$22,'plant demand data'!$E$53,'plant demand data'!$E$84,'plant demand data'!$E$114,'plant demand data'!$E$145)</c:f>
              <c:numCache>
                <c:formatCode>0.0000</c:formatCode>
                <c:ptCount val="5"/>
                <c:pt idx="0">
                  <c:v>180.84655381317216</c:v>
                </c:pt>
                <c:pt idx="1">
                  <c:v>30.068287731417108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B4-45C5-B72D-F7F732808C6F}"/>
            </c:ext>
          </c:extLst>
        </c:ser>
        <c:ser>
          <c:idx val="1"/>
          <c:order val="1"/>
          <c:tx>
            <c:v>MPS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('plant demand data'!$E$28,'plant demand data'!$E$59,'plant demand data'!$E$90,'plant demand data'!$E$120,'plant demand data'!$E$145)</c:f>
              <c:numCache>
                <c:formatCode>0.0000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2.3019343768343341</c:v>
                </c:pt>
                <c:pt idx="3">
                  <c:v>44.314482676002001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7B4-45C5-B72D-F7F732808C6F}"/>
            </c:ext>
          </c:extLst>
        </c:ser>
        <c:ser>
          <c:idx val="2"/>
          <c:order val="2"/>
          <c:tx>
            <c:v>HPS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('plant demand data'!$E$34,'plant demand data'!$E$65,'plant demand data'!$E$96,'plant demand data'!$E$126,'plant demand data'!$E$157)</c:f>
              <c:numCache>
                <c:formatCode>0.0000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41.057364288442699</c:v>
                </c:pt>
                <c:pt idx="3">
                  <c:v>0</c:v>
                </c:pt>
                <c:pt idx="4">
                  <c:v>24.486741085283995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7B4-45C5-B72D-F7F732808C6F}"/>
            </c:ext>
          </c:extLst>
        </c:ser>
        <c:ser>
          <c:idx val="3"/>
          <c:order val="3"/>
          <c:tx>
            <c:v>HHPS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('plant demand data'!$E$40,'plant demand data'!$E$71,'plant demand data'!$E$102,'plant demand data'!$E$132,'plant demand data'!$E$163)</c:f>
              <c:numCache>
                <c:formatCode>0.0000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7B4-45C5-B72D-F7F732808C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13658464"/>
        <c:axId val="913660544"/>
      </c:barChart>
      <c:catAx>
        <c:axId val="913658464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913660544"/>
        <c:crosses val="autoZero"/>
        <c:auto val="1"/>
        <c:lblAlgn val="ctr"/>
        <c:lblOffset val="100"/>
        <c:noMultiLvlLbl val="0"/>
      </c:catAx>
      <c:valAx>
        <c:axId val="913660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Deamdn</a:t>
                </a:r>
                <a:r>
                  <a:rPr lang="nl-NL" baseline="0"/>
                  <a:t> [MW}</a:t>
                </a:r>
                <a:endParaRPr lang="nl-N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913658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3615654558113239"/>
          <c:y val="0.25250100052962554"/>
          <c:w val="0.15802245074032931"/>
          <c:h val="0.31159107774538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 sz="2000"/>
              <a:t>Specific utility demand [TJ/kt] per plant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Electricity demand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4C4-4B6A-AE26-55FB3397B2CC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4C4-4B6A-AE26-55FB3397B2CC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4C4-4B6A-AE26-55FB3397B2CC}"/>
              </c:ext>
            </c:extLst>
          </c:dPt>
          <c:cat>
            <c:strRef>
              <c:f>'plant demand data'!$B$182:$B$186</c:f>
              <c:strCache>
                <c:ptCount val="5"/>
                <c:pt idx="0">
                  <c:v>Olefins</c:v>
                </c:pt>
                <c:pt idx="1">
                  <c:v>Ethylene oxide</c:v>
                </c:pt>
                <c:pt idx="2">
                  <c:v>Ethylbenzene</c:v>
                </c:pt>
                <c:pt idx="3">
                  <c:v>Ethylene glycol</c:v>
                </c:pt>
                <c:pt idx="4">
                  <c:v>PET</c:v>
                </c:pt>
              </c:strCache>
            </c:strRef>
          </c:cat>
          <c:val>
            <c:numRef>
              <c:f>('plant demand data'!$H$20,'plant demand data'!$H$51,'plant demand data'!$H$82,'plant demand data'!$H$112,'plant demand data'!$H$143)</c:f>
              <c:numCache>
                <c:formatCode>General</c:formatCode>
                <c:ptCount val="5"/>
                <c:pt idx="0">
                  <c:v>1.2356118451025058</c:v>
                </c:pt>
                <c:pt idx="1">
                  <c:v>0.50444232081911267</c:v>
                </c:pt>
                <c:pt idx="2">
                  <c:v>1.1364168538866491E-2</c:v>
                </c:pt>
                <c:pt idx="3">
                  <c:v>0.27041415929203544</c:v>
                </c:pt>
                <c:pt idx="4">
                  <c:v>8.3026285714285719E-2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AC-4457-BF93-23F1ED2CA2BA}"/>
            </c:ext>
          </c:extLst>
        </c:ser>
        <c:ser>
          <c:idx val="1"/>
          <c:order val="1"/>
          <c:tx>
            <c:v>Low pressure steam 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'plant demand data'!$B$182:$B$186</c:f>
              <c:strCache>
                <c:ptCount val="5"/>
                <c:pt idx="0">
                  <c:v>Olefins</c:v>
                </c:pt>
                <c:pt idx="1">
                  <c:v>Ethylene oxide</c:v>
                </c:pt>
                <c:pt idx="2">
                  <c:v>Ethylbenzene</c:v>
                </c:pt>
                <c:pt idx="3">
                  <c:v>Ethylene glycol</c:v>
                </c:pt>
                <c:pt idx="4">
                  <c:v>PET</c:v>
                </c:pt>
              </c:strCache>
            </c:strRef>
          </c:cat>
          <c:val>
            <c:numRef>
              <c:f>('plant demand data'!$H$23,'plant demand data'!$H$54,'plant demand data'!$H$85,'plant demand data'!$H$146)</c:f>
              <c:numCache>
                <c:formatCode>General</c:formatCode>
                <c:ptCount val="4"/>
                <c:pt idx="0">
                  <c:v>5.9320965259901586</c:v>
                </c:pt>
                <c:pt idx="1">
                  <c:v>2.9555177019276888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AC-4457-BF93-23F1ED2CA2BA}"/>
            </c:ext>
          </c:extLst>
        </c:ser>
        <c:ser>
          <c:idx val="2"/>
          <c:order val="2"/>
          <c:tx>
            <c:v>Medium pressure steam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'plant demand data'!$B$182:$B$186</c:f>
              <c:strCache>
                <c:ptCount val="5"/>
                <c:pt idx="0">
                  <c:v>Olefins</c:v>
                </c:pt>
                <c:pt idx="1">
                  <c:v>Ethylene oxide</c:v>
                </c:pt>
                <c:pt idx="2">
                  <c:v>Ethylbenzene</c:v>
                </c:pt>
                <c:pt idx="3">
                  <c:v>Ethylene glycol</c:v>
                </c:pt>
                <c:pt idx="4">
                  <c:v>PET</c:v>
                </c:pt>
              </c:strCache>
            </c:strRef>
          </c:cat>
          <c:val>
            <c:numRef>
              <c:f>('plant demand data'!$H$29,'plant demand data'!$H$60,'plant demand data'!$H$91,'plant demand data'!$H$121,'plant demand data'!$H$152)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8.7461358908745165E-2</c:v>
                </c:pt>
                <c:pt idx="3">
                  <c:v>11.294310628927946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AC-4457-BF93-23F1ED2CA2BA}"/>
            </c:ext>
          </c:extLst>
        </c:ser>
        <c:ser>
          <c:idx val="3"/>
          <c:order val="3"/>
          <c:tx>
            <c:v>High pressure steam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'plant demand data'!$B$182:$B$186</c:f>
              <c:strCache>
                <c:ptCount val="5"/>
                <c:pt idx="0">
                  <c:v>Olefins</c:v>
                </c:pt>
                <c:pt idx="1">
                  <c:v>Ethylene oxide</c:v>
                </c:pt>
                <c:pt idx="2">
                  <c:v>Ethylbenzene</c:v>
                </c:pt>
                <c:pt idx="3">
                  <c:v>Ethylene glycol</c:v>
                </c:pt>
                <c:pt idx="4">
                  <c:v>PET</c:v>
                </c:pt>
              </c:strCache>
            </c:strRef>
          </c:cat>
          <c:val>
            <c:numRef>
              <c:f>('plant demand data'!$H$35,'plant demand data'!$H$66,'plant demand data'!$H$97,'plant demand data'!$H$127,'plant demand data'!$H$158)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1.5599631814078494</c:v>
                </c:pt>
                <c:pt idx="3">
                  <c:v>0</c:v>
                </c:pt>
                <c:pt idx="4">
                  <c:v>3.0528923950483944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DAC-4457-BF93-23F1ED2CA2BA}"/>
            </c:ext>
          </c:extLst>
        </c:ser>
        <c:ser>
          <c:idx val="4"/>
          <c:order val="4"/>
          <c:tx>
            <c:v>Very high pressure steam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'plant demand data'!$B$182:$B$186</c:f>
              <c:strCache>
                <c:ptCount val="5"/>
                <c:pt idx="0">
                  <c:v>Olefins</c:v>
                </c:pt>
                <c:pt idx="1">
                  <c:v>Ethylene oxide</c:v>
                </c:pt>
                <c:pt idx="2">
                  <c:v>Ethylbenzene</c:v>
                </c:pt>
                <c:pt idx="3">
                  <c:v>Ethylene glycol</c:v>
                </c:pt>
                <c:pt idx="4">
                  <c:v>PET</c:v>
                </c:pt>
              </c:strCache>
            </c:strRef>
          </c:cat>
          <c:val>
            <c:numRef>
              <c:f>('plant demand data'!$H$41,'plant demand data'!$H$72,'plant demand data'!$H$103,'plant demand data'!$H$133,'plant demand data'!$H$164)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DAC-4457-BF93-23F1ED2CA2BA}"/>
            </c:ext>
          </c:extLst>
        </c:ser>
        <c:ser>
          <c:idx val="5"/>
          <c:order val="5"/>
          <c:tx>
            <c:v>Electricity for cooling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'plant demand data'!$B$182:$B$186</c:f>
              <c:strCache>
                <c:ptCount val="5"/>
                <c:pt idx="0">
                  <c:v>Olefins</c:v>
                </c:pt>
                <c:pt idx="1">
                  <c:v>Ethylene oxide</c:v>
                </c:pt>
                <c:pt idx="2">
                  <c:v>Ethylbenzene</c:v>
                </c:pt>
                <c:pt idx="3">
                  <c:v>Ethylene glycol</c:v>
                </c:pt>
                <c:pt idx="4">
                  <c:v>PET</c:v>
                </c:pt>
              </c:strCache>
            </c:strRef>
          </c:cat>
          <c:val>
            <c:numRef>
              <c:f>('plant demand data'!$H$46,'plant demand data'!$H$77,'plant demand data'!$H$108,'plant demand data'!$H$138,'plant demand data'!$H$169)</c:f>
              <c:numCache>
                <c:formatCode>General</c:formatCode>
                <c:ptCount val="5"/>
                <c:pt idx="0">
                  <c:v>4.542508119043438</c:v>
                </c:pt>
                <c:pt idx="1">
                  <c:v>1.4779709384209019</c:v>
                </c:pt>
                <c:pt idx="2">
                  <c:v>2.2665406226912932E-2</c:v>
                </c:pt>
                <c:pt idx="3">
                  <c:v>0.29012227964601778</c:v>
                </c:pt>
                <c:pt idx="4">
                  <c:v>6.1182645194805207E-2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DAC-4457-BF93-23F1ED2CA2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22985663"/>
        <c:axId val="1722984415"/>
      </c:barChart>
      <c:catAx>
        <c:axId val="17229856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22984415"/>
        <c:crosses val="autoZero"/>
        <c:auto val="1"/>
        <c:lblAlgn val="ctr"/>
        <c:lblOffset val="100"/>
        <c:noMultiLvlLbl val="0"/>
      </c:catAx>
      <c:valAx>
        <c:axId val="1722984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600"/>
                  <a:t>Specific demand</a:t>
                </a:r>
                <a:r>
                  <a:rPr lang="nl-NL" sz="1600" baseline="0"/>
                  <a:t> [TJ/kiloton]</a:t>
                </a:r>
                <a:endParaRPr lang="nl-NL" sz="16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229856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84058</xdr:colOff>
      <xdr:row>187</xdr:row>
      <xdr:rowOff>7144</xdr:rowOff>
    </xdr:from>
    <xdr:to>
      <xdr:col>5</xdr:col>
      <xdr:colOff>1939766</xdr:colOff>
      <xdr:row>217</xdr:row>
      <xdr:rowOff>11906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B165121-8354-E41E-AD37-1BB9C6CFFE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138905</xdr:colOff>
      <xdr:row>17</xdr:row>
      <xdr:rowOff>164305</xdr:rowOff>
    </xdr:from>
    <xdr:to>
      <xdr:col>21</xdr:col>
      <xdr:colOff>198437</xdr:colOff>
      <xdr:row>48</xdr:row>
      <xdr:rowOff>107156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6F17253-5FF0-DC46-E0F7-2EC07F85C7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345281</xdr:colOff>
      <xdr:row>49</xdr:row>
      <xdr:rowOff>115094</xdr:rowOff>
    </xdr:from>
    <xdr:to>
      <xdr:col>21</xdr:col>
      <xdr:colOff>476250</xdr:colOff>
      <xdr:row>80</xdr:row>
      <xdr:rowOff>138907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3ECBAAA-EBD6-FE7C-7518-10290C9363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35719</xdr:colOff>
      <xdr:row>80</xdr:row>
      <xdr:rowOff>142876</xdr:rowOff>
    </xdr:from>
    <xdr:to>
      <xdr:col>20</xdr:col>
      <xdr:colOff>95250</xdr:colOff>
      <xdr:row>108</xdr:row>
      <xdr:rowOff>142875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8957078-87C5-2FAC-2664-07D8B54A0F2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86177</xdr:colOff>
      <xdr:row>110</xdr:row>
      <xdr:rowOff>37307</xdr:rowOff>
    </xdr:from>
    <xdr:to>
      <xdr:col>20</xdr:col>
      <xdr:colOff>154781</xdr:colOff>
      <xdr:row>141</xdr:row>
      <xdr:rowOff>99220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4C6F0891-BF8F-B598-7EAB-59AC5AFE602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73137</xdr:colOff>
      <xdr:row>142</xdr:row>
      <xdr:rowOff>1700</xdr:rowOff>
    </xdr:from>
    <xdr:to>
      <xdr:col>20</xdr:col>
      <xdr:colOff>95249</xdr:colOff>
      <xdr:row>172</xdr:row>
      <xdr:rowOff>122463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A175091-BD9A-A4C8-CC42-EEA5F3FCE6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2208440</xdr:colOff>
      <xdr:row>186</xdr:row>
      <xdr:rowOff>180293</xdr:rowOff>
    </xdr:from>
    <xdr:to>
      <xdr:col>12</xdr:col>
      <xdr:colOff>333715</xdr:colOff>
      <xdr:row>218</xdr:row>
      <xdr:rowOff>175532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80321B87-49B4-8B52-328C-96F26F4F814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3937000</xdr:colOff>
      <xdr:row>219</xdr:row>
      <xdr:rowOff>128586</xdr:rowOff>
    </xdr:from>
    <xdr:to>
      <xdr:col>16</xdr:col>
      <xdr:colOff>269875</xdr:colOff>
      <xdr:row>267</xdr:row>
      <xdr:rowOff>79375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F2D0DBBB-BC12-B9EA-9E91-657D615E04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91B67-79B2-4EDC-8E52-98339190D63F}">
  <dimension ref="A1:N194"/>
  <sheetViews>
    <sheetView tabSelected="1" topLeftCell="A213" zoomScale="70" zoomScaleNormal="70" workbookViewId="0">
      <selection activeCell="H33" sqref="H33"/>
    </sheetView>
  </sheetViews>
  <sheetFormatPr defaultRowHeight="15" x14ac:dyDescent="0.25"/>
  <cols>
    <col min="1" max="1" width="25.85546875" customWidth="1"/>
    <col min="2" max="2" width="21.42578125" customWidth="1"/>
    <col min="3" max="3" width="24.140625" bestFit="1" customWidth="1"/>
    <col min="4" max="4" width="29.28515625" customWidth="1"/>
    <col min="5" max="5" width="42" customWidth="1"/>
    <col min="6" max="6" width="90.5703125" customWidth="1"/>
    <col min="7" max="7" width="20.7109375" customWidth="1"/>
    <col min="8" max="8" width="32.5703125" customWidth="1"/>
    <col min="9" max="9" width="36" customWidth="1"/>
    <col min="10" max="11" width="13" customWidth="1"/>
  </cols>
  <sheetData>
    <row r="1" spans="1:14" x14ac:dyDescent="0.25">
      <c r="A1" s="40"/>
      <c r="B1" s="41" t="s">
        <v>68</v>
      </c>
      <c r="C1" s="41"/>
      <c r="D1" s="42"/>
      <c r="E1" s="42"/>
      <c r="F1" s="43"/>
    </row>
    <row r="2" spans="1:14" x14ac:dyDescent="0.25">
      <c r="A2" s="44"/>
      <c r="B2" s="45" t="s">
        <v>50</v>
      </c>
      <c r="C2" s="5">
        <v>8000</v>
      </c>
      <c r="D2" s="45" t="s">
        <v>51</v>
      </c>
      <c r="E2" s="45" t="s">
        <v>52</v>
      </c>
      <c r="F2" s="46" t="s">
        <v>53</v>
      </c>
      <c r="H2" s="60" t="s">
        <v>69</v>
      </c>
      <c r="I2" s="29" t="s">
        <v>50</v>
      </c>
      <c r="J2" s="59">
        <v>8000</v>
      </c>
      <c r="K2" s="29"/>
      <c r="L2" s="29" t="s">
        <v>51</v>
      </c>
      <c r="M2" s="29" t="s">
        <v>58</v>
      </c>
      <c r="N2" s="30" t="s">
        <v>70</v>
      </c>
    </row>
    <row r="3" spans="1:14" x14ac:dyDescent="0.25">
      <c r="A3" s="44"/>
      <c r="B3" s="45" t="s">
        <v>54</v>
      </c>
      <c r="C3" s="47">
        <v>1000000</v>
      </c>
      <c r="D3" s="45" t="s">
        <v>55</v>
      </c>
      <c r="E3" s="45" t="s">
        <v>52</v>
      </c>
      <c r="F3" s="46" t="s">
        <v>56</v>
      </c>
      <c r="H3" s="61"/>
      <c r="I3" s="31" t="s">
        <v>54</v>
      </c>
      <c r="J3" s="32">
        <v>1000000000000</v>
      </c>
      <c r="K3" s="32"/>
      <c r="L3" s="31" t="s">
        <v>71</v>
      </c>
      <c r="M3" s="31" t="s">
        <v>58</v>
      </c>
      <c r="N3" s="33" t="s">
        <v>72</v>
      </c>
    </row>
    <row r="4" spans="1:14" x14ac:dyDescent="0.25">
      <c r="A4" s="44"/>
      <c r="B4" s="45"/>
      <c r="C4" s="45"/>
      <c r="D4" s="45"/>
      <c r="E4" s="45"/>
      <c r="F4" s="46"/>
      <c r="H4" s="61"/>
      <c r="I4" s="31" t="s">
        <v>50</v>
      </c>
      <c r="J4" s="31">
        <v>3600</v>
      </c>
      <c r="K4" s="31"/>
      <c r="L4" s="31" t="s">
        <v>60</v>
      </c>
      <c r="M4" s="31" t="s">
        <v>58</v>
      </c>
      <c r="N4" s="33" t="s">
        <v>73</v>
      </c>
    </row>
    <row r="5" spans="1:14" x14ac:dyDescent="0.25">
      <c r="A5" s="44" t="s">
        <v>64</v>
      </c>
      <c r="B5" s="45" t="s">
        <v>54</v>
      </c>
      <c r="C5" s="45">
        <v>2096.7716384135902</v>
      </c>
      <c r="D5" s="45" t="s">
        <v>57</v>
      </c>
      <c r="E5" s="45" t="s">
        <v>58</v>
      </c>
      <c r="F5" s="46" t="s">
        <v>59</v>
      </c>
      <c r="H5" s="61"/>
      <c r="I5" s="31" t="s">
        <v>50</v>
      </c>
      <c r="J5" s="32">
        <v>1000000</v>
      </c>
      <c r="K5" s="32"/>
      <c r="L5" s="31" t="s">
        <v>74</v>
      </c>
      <c r="M5" s="31" t="s">
        <v>58</v>
      </c>
      <c r="N5" s="33" t="s">
        <v>5</v>
      </c>
    </row>
    <row r="6" spans="1:14" x14ac:dyDescent="0.25">
      <c r="A6" s="44" t="s">
        <v>65</v>
      </c>
      <c r="B6" s="45"/>
      <c r="C6" s="45">
        <v>1879.6128145344001</v>
      </c>
      <c r="D6" s="45"/>
      <c r="E6" s="45"/>
      <c r="F6" s="46"/>
      <c r="H6" s="61"/>
      <c r="I6" s="31"/>
      <c r="J6" s="31"/>
      <c r="K6" s="31"/>
      <c r="L6" s="31"/>
      <c r="M6" s="31"/>
      <c r="N6" s="33"/>
    </row>
    <row r="7" spans="1:14" x14ac:dyDescent="0.25">
      <c r="A7" s="44" t="s">
        <v>66</v>
      </c>
      <c r="B7" s="45"/>
      <c r="C7" s="45">
        <v>1632.4494056855999</v>
      </c>
      <c r="D7" s="45"/>
      <c r="E7" s="45"/>
      <c r="F7" s="46"/>
      <c r="H7" s="62"/>
      <c r="I7" s="37" t="s">
        <v>75</v>
      </c>
      <c r="J7" s="38">
        <f>J3/J2/J4/J5</f>
        <v>3.4722222222222217E-2</v>
      </c>
      <c r="K7" s="38"/>
      <c r="L7" s="34"/>
      <c r="M7" s="34"/>
      <c r="N7" s="35"/>
    </row>
    <row r="8" spans="1:14" x14ac:dyDescent="0.25">
      <c r="A8" s="44" t="s">
        <v>67</v>
      </c>
      <c r="B8" s="45"/>
      <c r="C8" s="45"/>
      <c r="D8" s="45"/>
      <c r="E8" s="45"/>
      <c r="F8" s="46"/>
    </row>
    <row r="9" spans="1:14" x14ac:dyDescent="0.25">
      <c r="A9" s="44"/>
      <c r="B9" s="45" t="s">
        <v>50</v>
      </c>
      <c r="C9" s="45">
        <v>3600</v>
      </c>
      <c r="D9" s="45" t="s">
        <v>60</v>
      </c>
      <c r="E9" s="45" t="s">
        <v>58</v>
      </c>
      <c r="F9" s="46" t="s">
        <v>61</v>
      </c>
    </row>
    <row r="10" spans="1:14" x14ac:dyDescent="0.25">
      <c r="A10" s="44"/>
      <c r="B10" s="45" t="s">
        <v>50</v>
      </c>
      <c r="C10" s="45">
        <v>1000</v>
      </c>
      <c r="D10" s="45" t="s">
        <v>62</v>
      </c>
      <c r="E10" s="45" t="s">
        <v>58</v>
      </c>
      <c r="F10" s="46" t="s">
        <v>5</v>
      </c>
    </row>
    <row r="11" spans="1:14" x14ac:dyDescent="0.25">
      <c r="A11" s="44"/>
      <c r="B11" s="45"/>
      <c r="C11" s="45"/>
      <c r="D11" s="45"/>
      <c r="E11" s="45"/>
      <c r="F11" s="46"/>
    </row>
    <row r="12" spans="1:14" x14ac:dyDescent="0.25">
      <c r="A12" s="48" t="s">
        <v>64</v>
      </c>
      <c r="B12" s="49" t="s">
        <v>63</v>
      </c>
      <c r="C12" s="50">
        <f>C5*$C$3/$C$2/$C$9/$C$10</f>
        <v>7.2804570778249658E-2</v>
      </c>
      <c r="D12" s="45"/>
      <c r="E12" s="45"/>
      <c r="F12" s="46"/>
    </row>
    <row r="13" spans="1:14" x14ac:dyDescent="0.25">
      <c r="A13" s="48" t="s">
        <v>65</v>
      </c>
      <c r="B13" s="45"/>
      <c r="C13" s="50">
        <f>C6*$C$3/$C$2/$C$9/$C$10</f>
        <v>6.5264333837999997E-2</v>
      </c>
      <c r="D13" s="45"/>
      <c r="E13" s="45"/>
      <c r="F13" s="46"/>
    </row>
    <row r="14" spans="1:14" x14ac:dyDescent="0.25">
      <c r="A14" s="48" t="s">
        <v>66</v>
      </c>
      <c r="B14" s="45"/>
      <c r="C14" s="50">
        <f t="shared" ref="C14:C15" si="0">C7*$C$3/$C$2/$C$9/$C$10</f>
        <v>5.6682271030749992E-2</v>
      </c>
      <c r="D14" s="45"/>
      <c r="E14" s="45"/>
      <c r="F14" s="46"/>
    </row>
    <row r="15" spans="1:14" x14ac:dyDescent="0.25">
      <c r="A15" s="54" t="s">
        <v>67</v>
      </c>
      <c r="B15" s="51"/>
      <c r="C15" s="52">
        <f t="shared" si="0"/>
        <v>0</v>
      </c>
      <c r="D15" s="51"/>
      <c r="E15" s="51"/>
      <c r="F15" s="53"/>
    </row>
    <row r="18" spans="1:9" ht="15.75" thickBot="1" x14ac:dyDescent="0.3">
      <c r="A18" s="17" t="s">
        <v>11</v>
      </c>
      <c r="B18" s="18" t="s">
        <v>10</v>
      </c>
      <c r="C18" s="19" t="s">
        <v>7</v>
      </c>
      <c r="D18" s="20" t="s">
        <v>1</v>
      </c>
      <c r="E18" s="21" t="s">
        <v>0</v>
      </c>
      <c r="F18" s="21" t="s">
        <v>9</v>
      </c>
      <c r="G18" s="20" t="s">
        <v>2</v>
      </c>
      <c r="H18" t="s">
        <v>83</v>
      </c>
    </row>
    <row r="19" spans="1:9" ht="15.75" thickTop="1" x14ac:dyDescent="0.25">
      <c r="A19" s="64" t="s">
        <v>31</v>
      </c>
      <c r="B19" t="s">
        <v>40</v>
      </c>
      <c r="C19" s="7" t="s">
        <v>13</v>
      </c>
      <c r="D19" s="10" t="s">
        <v>76</v>
      </c>
      <c r="E19" s="16">
        <v>37.668999999999997</v>
      </c>
      <c r="F19" s="1" t="s">
        <v>5</v>
      </c>
      <c r="G19" s="2"/>
    </row>
    <row r="20" spans="1:9" x14ac:dyDescent="0.25">
      <c r="A20" s="64"/>
      <c r="C20" s="7"/>
      <c r="D20" s="56"/>
      <c r="E20" s="55">
        <f>E19/J7</f>
        <v>1084.8672000000001</v>
      </c>
      <c r="F20" s="1" t="s">
        <v>77</v>
      </c>
      <c r="H20">
        <f>E20/$C$182</f>
        <v>1.2356118451025058</v>
      </c>
      <c r="I20" t="s">
        <v>40</v>
      </c>
    </row>
    <row r="21" spans="1:9" x14ac:dyDescent="0.25">
      <c r="A21" s="65"/>
      <c r="B21" s="8" t="s">
        <v>14</v>
      </c>
      <c r="C21" s="9" t="s">
        <v>15</v>
      </c>
      <c r="D21" s="2" t="s">
        <v>76</v>
      </c>
      <c r="E21" s="22">
        <v>2484</v>
      </c>
      <c r="F21" s="23" t="s">
        <v>3</v>
      </c>
      <c r="G21" s="58">
        <f>E21/8000*1000</f>
        <v>310.5</v>
      </c>
    </row>
    <row r="22" spans="1:9" x14ac:dyDescent="0.25">
      <c r="A22" s="65"/>
      <c r="C22" s="7"/>
      <c r="D22" s="2"/>
      <c r="E22" s="3">
        <f>E21*$C$12</f>
        <v>180.84655381317216</v>
      </c>
      <c r="F22" s="1" t="s">
        <v>5</v>
      </c>
    </row>
    <row r="23" spans="1:9" x14ac:dyDescent="0.25">
      <c r="A23" s="65"/>
      <c r="C23" s="7"/>
      <c r="D23" s="2"/>
      <c r="E23" s="3">
        <f>E22/J7</f>
        <v>5208.3807498193592</v>
      </c>
      <c r="F23" s="1" t="s">
        <v>77</v>
      </c>
      <c r="H23">
        <f>E23/$C$182</f>
        <v>5.9320965259901586</v>
      </c>
      <c r="I23" s="8" t="s">
        <v>14</v>
      </c>
    </row>
    <row r="24" spans="1:9" x14ac:dyDescent="0.25">
      <c r="A24" s="65"/>
      <c r="C24" s="7" t="s">
        <v>25</v>
      </c>
      <c r="D24" s="2"/>
      <c r="E24" s="22">
        <v>0</v>
      </c>
      <c r="F24" s="24" t="s">
        <v>77</v>
      </c>
    </row>
    <row r="25" spans="1:9" x14ac:dyDescent="0.25">
      <c r="A25" s="65"/>
      <c r="C25" s="7"/>
      <c r="D25" s="2"/>
      <c r="E25" s="12">
        <f>E24*J7</f>
        <v>0</v>
      </c>
      <c r="F25" s="1" t="s">
        <v>5</v>
      </c>
    </row>
    <row r="26" spans="1:9" x14ac:dyDescent="0.25">
      <c r="A26" s="65"/>
      <c r="C26" s="7"/>
      <c r="D26" s="2"/>
      <c r="E26" s="12">
        <f>E25/J7</f>
        <v>0</v>
      </c>
      <c r="F26" s="1" t="s">
        <v>77</v>
      </c>
    </row>
    <row r="27" spans="1:9" x14ac:dyDescent="0.25">
      <c r="A27" s="65"/>
      <c r="B27" s="8" t="s">
        <v>16</v>
      </c>
      <c r="C27" s="9" t="s">
        <v>17</v>
      </c>
      <c r="D27" s="10" t="s">
        <v>76</v>
      </c>
      <c r="E27" s="22">
        <v>0</v>
      </c>
      <c r="F27" s="23" t="s">
        <v>3</v>
      </c>
      <c r="G27" s="8">
        <v>-1840.66</v>
      </c>
    </row>
    <row r="28" spans="1:9" x14ac:dyDescent="0.25">
      <c r="A28" s="65"/>
      <c r="C28" s="7"/>
      <c r="D28" s="2"/>
      <c r="E28" s="3">
        <f>E27*$C$13</f>
        <v>0</v>
      </c>
      <c r="F28" s="1" t="s">
        <v>5</v>
      </c>
      <c r="G28" s="36">
        <f>G27*$C$13</f>
        <v>-120.12944872225307</v>
      </c>
    </row>
    <row r="29" spans="1:9" x14ac:dyDescent="0.25">
      <c r="A29" s="65"/>
      <c r="C29" s="7"/>
      <c r="D29" s="2"/>
      <c r="E29" s="3">
        <f>E28/J7</f>
        <v>0</v>
      </c>
      <c r="F29" s="1" t="s">
        <v>77</v>
      </c>
      <c r="H29">
        <f>E29/$C$182</f>
        <v>0</v>
      </c>
      <c r="I29" s="8" t="s">
        <v>16</v>
      </c>
    </row>
    <row r="30" spans="1:9" x14ac:dyDescent="0.25">
      <c r="A30" s="65"/>
      <c r="C30" s="7" t="s">
        <v>26</v>
      </c>
      <c r="D30" s="2"/>
      <c r="E30" s="22">
        <v>0</v>
      </c>
      <c r="F30" s="24" t="s">
        <v>77</v>
      </c>
      <c r="G30">
        <f>150*8000/1000</f>
        <v>1200</v>
      </c>
    </row>
    <row r="31" spans="1:9" x14ac:dyDescent="0.25">
      <c r="A31" s="65"/>
      <c r="C31" s="7"/>
      <c r="D31" s="2"/>
      <c r="E31" s="12">
        <f>E30*J7</f>
        <v>0</v>
      </c>
      <c r="F31" s="1" t="s">
        <v>5</v>
      </c>
      <c r="G31" s="36">
        <f>G30*$C$13</f>
        <v>78.317200605599993</v>
      </c>
    </row>
    <row r="32" spans="1:9" x14ac:dyDescent="0.25">
      <c r="A32" s="65"/>
      <c r="C32" s="7"/>
      <c r="D32" s="2"/>
      <c r="E32" s="12">
        <f>E31/J7</f>
        <v>0</v>
      </c>
      <c r="F32" s="1" t="s">
        <v>77</v>
      </c>
    </row>
    <row r="33" spans="1:9" x14ac:dyDescent="0.25">
      <c r="A33" s="65"/>
      <c r="B33" s="8" t="s">
        <v>20</v>
      </c>
      <c r="C33" s="9" t="s">
        <v>18</v>
      </c>
      <c r="D33" s="10" t="s">
        <v>76</v>
      </c>
      <c r="E33" s="22">
        <v>0</v>
      </c>
      <c r="F33" s="23" t="s">
        <v>3</v>
      </c>
      <c r="G33" s="8">
        <v>-3657.3554100000001</v>
      </c>
    </row>
    <row r="34" spans="1:9" x14ac:dyDescent="0.25">
      <c r="A34" s="65"/>
      <c r="C34" s="7"/>
      <c r="D34" s="2"/>
      <c r="E34" s="3">
        <f>E33*$C$14</f>
        <v>0</v>
      </c>
      <c r="F34" s="1" t="s">
        <v>5</v>
      </c>
    </row>
    <row r="35" spans="1:9" x14ac:dyDescent="0.25">
      <c r="A35" s="65"/>
      <c r="C35" s="7"/>
      <c r="D35" s="2"/>
      <c r="E35" s="3">
        <f>E34/J7</f>
        <v>0</v>
      </c>
      <c r="F35" s="1" t="s">
        <v>77</v>
      </c>
      <c r="H35">
        <f>E35/$C$182</f>
        <v>0</v>
      </c>
      <c r="I35" s="8" t="s">
        <v>20</v>
      </c>
    </row>
    <row r="36" spans="1:9" x14ac:dyDescent="0.25">
      <c r="A36" s="65"/>
      <c r="C36" s="7" t="s">
        <v>27</v>
      </c>
      <c r="D36" s="2"/>
      <c r="E36" s="22">
        <v>0</v>
      </c>
      <c r="F36" s="24" t="s">
        <v>3</v>
      </c>
    </row>
    <row r="37" spans="1:9" x14ac:dyDescent="0.25">
      <c r="A37" s="65"/>
      <c r="C37" s="7"/>
      <c r="D37" s="2"/>
      <c r="E37" s="12">
        <f>E36*J7</f>
        <v>0</v>
      </c>
      <c r="F37" s="1" t="s">
        <v>5</v>
      </c>
    </row>
    <row r="38" spans="1:9" x14ac:dyDescent="0.25">
      <c r="A38" s="65"/>
      <c r="C38" s="7"/>
      <c r="D38" s="2"/>
      <c r="E38" s="12">
        <f>E37/J7</f>
        <v>0</v>
      </c>
      <c r="F38" s="1" t="s">
        <v>77</v>
      </c>
    </row>
    <row r="39" spans="1:9" x14ac:dyDescent="0.25">
      <c r="A39" s="65"/>
      <c r="B39" s="8" t="s">
        <v>21</v>
      </c>
      <c r="C39" s="9" t="s">
        <v>19</v>
      </c>
      <c r="D39" s="10" t="s">
        <v>8</v>
      </c>
      <c r="E39" s="22">
        <v>0</v>
      </c>
      <c r="F39" s="23" t="s">
        <v>3</v>
      </c>
      <c r="G39" s="8">
        <v>-871.32514100000003</v>
      </c>
    </row>
    <row r="40" spans="1:9" x14ac:dyDescent="0.25">
      <c r="A40" s="65"/>
      <c r="C40" s="7"/>
      <c r="E40" s="3">
        <v>0</v>
      </c>
      <c r="F40" s="1" t="s">
        <v>5</v>
      </c>
    </row>
    <row r="41" spans="1:9" x14ac:dyDescent="0.25">
      <c r="A41" s="65"/>
      <c r="C41" s="7"/>
      <c r="E41" s="3">
        <f>E40/J7</f>
        <v>0</v>
      </c>
      <c r="F41" s="1" t="s">
        <v>77</v>
      </c>
      <c r="H41">
        <f>E41/$C$182</f>
        <v>0</v>
      </c>
      <c r="I41" s="8" t="s">
        <v>21</v>
      </c>
    </row>
    <row r="42" spans="1:9" x14ac:dyDescent="0.25">
      <c r="A42" s="65"/>
      <c r="C42" s="7" t="s">
        <v>24</v>
      </c>
      <c r="D42" s="2"/>
      <c r="E42" s="22">
        <v>0</v>
      </c>
      <c r="F42" s="24" t="s">
        <v>3</v>
      </c>
    </row>
    <row r="43" spans="1:9" x14ac:dyDescent="0.25">
      <c r="A43" s="65"/>
      <c r="C43" s="7"/>
      <c r="D43" s="2"/>
      <c r="E43" s="12">
        <f>E42*J7</f>
        <v>0</v>
      </c>
      <c r="F43" s="1" t="s">
        <v>5</v>
      </c>
    </row>
    <row r="44" spans="1:9" x14ac:dyDescent="0.25">
      <c r="A44" s="65"/>
      <c r="C44" s="7"/>
      <c r="E44" s="12">
        <f>E43/J7</f>
        <v>0</v>
      </c>
      <c r="F44" s="1" t="s">
        <v>77</v>
      </c>
    </row>
    <row r="45" spans="1:9" x14ac:dyDescent="0.25">
      <c r="A45" s="65"/>
      <c r="B45" s="8" t="s">
        <v>22</v>
      </c>
      <c r="C45" s="9" t="s">
        <v>23</v>
      </c>
      <c r="D45" s="8" t="s">
        <v>84</v>
      </c>
      <c r="E45" s="4">
        <v>233.47119625390599</v>
      </c>
      <c r="F45" s="11" t="s">
        <v>5</v>
      </c>
      <c r="G45" s="8"/>
    </row>
    <row r="46" spans="1:9" x14ac:dyDescent="0.25">
      <c r="A46" s="65"/>
      <c r="C46" s="7"/>
      <c r="E46" s="39">
        <f>E45/J7</f>
        <v>6723.9704521124931</v>
      </c>
      <c r="F46" s="1" t="s">
        <v>77</v>
      </c>
      <c r="H46">
        <f>E48/$C$182</f>
        <v>4.542508119043438</v>
      </c>
      <c r="I46" s="8" t="s">
        <v>22</v>
      </c>
    </row>
    <row r="47" spans="1:9" x14ac:dyDescent="0.25">
      <c r="A47" s="65"/>
      <c r="C47" s="7" t="s">
        <v>28</v>
      </c>
      <c r="D47" s="8" t="s">
        <v>84</v>
      </c>
      <c r="E47" s="12">
        <v>138.48340724028256</v>
      </c>
      <c r="F47" s="1" t="s">
        <v>5</v>
      </c>
    </row>
    <row r="48" spans="1:9" x14ac:dyDescent="0.25">
      <c r="A48" s="65"/>
      <c r="C48" s="7"/>
      <c r="E48" s="12">
        <f>E47/J7</f>
        <v>3988.3221285201384</v>
      </c>
      <c r="F48" s="1" t="s">
        <v>77</v>
      </c>
    </row>
    <row r="49" spans="1:9" ht="15.75" thickBot="1" x14ac:dyDescent="0.3">
      <c r="A49" s="66"/>
      <c r="B49" s="13" t="s">
        <v>12</v>
      </c>
      <c r="C49" s="13" t="s">
        <v>29</v>
      </c>
      <c r="D49" s="14" t="s">
        <v>6</v>
      </c>
      <c r="E49" s="6"/>
      <c r="F49" s="15" t="s">
        <v>4</v>
      </c>
      <c r="G49" s="13"/>
    </row>
    <row r="50" spans="1:9" ht="15.75" thickTop="1" x14ac:dyDescent="0.25">
      <c r="A50" s="63" t="s">
        <v>34</v>
      </c>
      <c r="B50" t="s">
        <v>40</v>
      </c>
      <c r="C50" s="9" t="s">
        <v>13</v>
      </c>
      <c r="D50" s="10" t="s">
        <v>80</v>
      </c>
      <c r="E50" s="12">
        <v>5.1319999999999997</v>
      </c>
      <c r="F50" s="11" t="s">
        <v>5</v>
      </c>
      <c r="G50" s="10"/>
    </row>
    <row r="51" spans="1:9" x14ac:dyDescent="0.25">
      <c r="A51" s="64"/>
      <c r="C51" s="9"/>
      <c r="D51" s="10"/>
      <c r="E51" s="12">
        <f>E50/J7</f>
        <v>147.80160000000001</v>
      </c>
      <c r="F51" s="1" t="s">
        <v>77</v>
      </c>
      <c r="G51" s="8"/>
      <c r="H51">
        <f>E51/$C$183</f>
        <v>0.50444232081911267</v>
      </c>
      <c r="I51" t="s">
        <v>40</v>
      </c>
    </row>
    <row r="52" spans="1:9" x14ac:dyDescent="0.25">
      <c r="A52" s="65"/>
      <c r="B52" s="8" t="s">
        <v>14</v>
      </c>
      <c r="C52" s="9" t="s">
        <v>15</v>
      </c>
      <c r="D52" s="10" t="s">
        <v>80</v>
      </c>
      <c r="E52" s="4">
        <v>413</v>
      </c>
      <c r="F52" s="11" t="s">
        <v>3</v>
      </c>
      <c r="G52" s="8"/>
    </row>
    <row r="53" spans="1:9" x14ac:dyDescent="0.25">
      <c r="A53" s="65"/>
      <c r="C53" s="7"/>
      <c r="D53" s="2"/>
      <c r="E53" s="3">
        <f>E52*$C$12</f>
        <v>30.068287731417108</v>
      </c>
      <c r="F53" s="1" t="s">
        <v>5</v>
      </c>
    </row>
    <row r="54" spans="1:9" x14ac:dyDescent="0.25">
      <c r="A54" s="65"/>
      <c r="C54" s="7"/>
      <c r="D54" s="2"/>
      <c r="E54" s="3">
        <f>E53/J7</f>
        <v>865.96668666481287</v>
      </c>
      <c r="F54" s="1" t="s">
        <v>77</v>
      </c>
      <c r="H54">
        <f>E54/$C$183</f>
        <v>2.9555177019276888</v>
      </c>
      <c r="I54" s="8" t="s">
        <v>14</v>
      </c>
    </row>
    <row r="55" spans="1:9" x14ac:dyDescent="0.25">
      <c r="A55" s="65"/>
      <c r="C55" s="7" t="s">
        <v>25</v>
      </c>
      <c r="D55" s="2"/>
      <c r="E55" s="3"/>
      <c r="F55" s="1" t="s">
        <v>3</v>
      </c>
    </row>
    <row r="56" spans="1:9" x14ac:dyDescent="0.25">
      <c r="A56" s="65"/>
      <c r="C56" s="7"/>
      <c r="D56" s="2"/>
      <c r="E56" s="12"/>
      <c r="F56" s="1" t="s">
        <v>5</v>
      </c>
    </row>
    <row r="57" spans="1:9" x14ac:dyDescent="0.25">
      <c r="A57" s="65"/>
      <c r="C57" s="7"/>
      <c r="D57" s="2"/>
      <c r="E57" s="3">
        <f>E56/$J$7</f>
        <v>0</v>
      </c>
      <c r="F57" s="1" t="s">
        <v>77</v>
      </c>
    </row>
    <row r="58" spans="1:9" x14ac:dyDescent="0.25">
      <c r="A58" s="65"/>
      <c r="B58" s="8" t="s">
        <v>16</v>
      </c>
      <c r="C58" s="9" t="s">
        <v>17</v>
      </c>
      <c r="D58" s="10" t="s">
        <v>80</v>
      </c>
      <c r="E58" s="4">
        <v>0</v>
      </c>
      <c r="F58" s="11" t="s">
        <v>3</v>
      </c>
      <c r="G58" s="8">
        <v>-1391.86</v>
      </c>
    </row>
    <row r="59" spans="1:9" x14ac:dyDescent="0.25">
      <c r="A59" s="65"/>
      <c r="C59" s="7"/>
      <c r="D59" s="2"/>
      <c r="E59" s="3">
        <f>E58*$C$13</f>
        <v>0</v>
      </c>
      <c r="F59" s="1" t="s">
        <v>5</v>
      </c>
    </row>
    <row r="60" spans="1:9" x14ac:dyDescent="0.25">
      <c r="A60" s="65"/>
      <c r="C60" s="7"/>
      <c r="D60" s="2"/>
      <c r="E60" s="3">
        <f>E59/$J$7</f>
        <v>0</v>
      </c>
      <c r="F60" s="1" t="s">
        <v>77</v>
      </c>
      <c r="H60">
        <f>E60/$C$183</f>
        <v>0</v>
      </c>
      <c r="I60" s="8" t="s">
        <v>16</v>
      </c>
    </row>
    <row r="61" spans="1:9" x14ac:dyDescent="0.25">
      <c r="A61" s="65"/>
      <c r="C61" s="7" t="s">
        <v>26</v>
      </c>
      <c r="D61" s="2"/>
      <c r="E61" s="3"/>
      <c r="F61" s="1" t="s">
        <v>3</v>
      </c>
    </row>
    <row r="62" spans="1:9" x14ac:dyDescent="0.25">
      <c r="A62" s="65"/>
      <c r="C62" s="7"/>
      <c r="D62" s="2"/>
      <c r="E62" s="12"/>
      <c r="F62" s="1" t="s">
        <v>5</v>
      </c>
    </row>
    <row r="63" spans="1:9" x14ac:dyDescent="0.25">
      <c r="A63" s="65"/>
      <c r="C63" s="7"/>
      <c r="D63" s="2"/>
      <c r="E63" s="3"/>
      <c r="F63" s="1" t="s">
        <v>77</v>
      </c>
    </row>
    <row r="64" spans="1:9" x14ac:dyDescent="0.25">
      <c r="A64" s="65"/>
      <c r="B64" s="8" t="s">
        <v>20</v>
      </c>
      <c r="C64" s="9" t="s">
        <v>18</v>
      </c>
      <c r="D64" s="10" t="s">
        <v>80</v>
      </c>
      <c r="E64" s="12">
        <v>0</v>
      </c>
      <c r="F64" s="11" t="s">
        <v>3</v>
      </c>
      <c r="G64" s="8"/>
    </row>
    <row r="65" spans="1:9" x14ac:dyDescent="0.25">
      <c r="A65" s="65"/>
      <c r="C65" s="7"/>
      <c r="D65" s="2"/>
      <c r="E65" s="12">
        <f>E64*$C$14</f>
        <v>0</v>
      </c>
      <c r="F65" s="1" t="s">
        <v>5</v>
      </c>
    </row>
    <row r="66" spans="1:9" x14ac:dyDescent="0.25">
      <c r="A66" s="65"/>
      <c r="C66" s="7"/>
      <c r="D66" s="2"/>
      <c r="E66" s="3">
        <f>E65/$J$7</f>
        <v>0</v>
      </c>
      <c r="F66" s="1" t="s">
        <v>77</v>
      </c>
      <c r="H66">
        <f>E66/$C$183</f>
        <v>0</v>
      </c>
      <c r="I66" s="8" t="s">
        <v>20</v>
      </c>
    </row>
    <row r="67" spans="1:9" x14ac:dyDescent="0.25">
      <c r="A67" s="65"/>
      <c r="C67" s="7" t="s">
        <v>27</v>
      </c>
      <c r="D67" s="2"/>
      <c r="E67" s="12"/>
      <c r="F67" s="1" t="s">
        <v>3</v>
      </c>
    </row>
    <row r="68" spans="1:9" x14ac:dyDescent="0.25">
      <c r="A68" s="65"/>
      <c r="C68" s="7"/>
      <c r="D68" s="2"/>
      <c r="E68" s="12"/>
      <c r="F68" s="1" t="s">
        <v>5</v>
      </c>
    </row>
    <row r="69" spans="1:9" x14ac:dyDescent="0.25">
      <c r="A69" s="65"/>
      <c r="C69" s="7"/>
      <c r="D69" s="2"/>
      <c r="E69" s="12"/>
      <c r="F69" s="1" t="s">
        <v>77</v>
      </c>
    </row>
    <row r="70" spans="1:9" x14ac:dyDescent="0.25">
      <c r="A70" s="65"/>
      <c r="B70" s="8" t="s">
        <v>21</v>
      </c>
      <c r="C70" s="9" t="s">
        <v>19</v>
      </c>
      <c r="D70" s="10" t="s">
        <v>80</v>
      </c>
      <c r="E70" s="12">
        <v>0</v>
      </c>
      <c r="F70" s="11" t="s">
        <v>3</v>
      </c>
      <c r="G70" s="8"/>
    </row>
    <row r="71" spans="1:9" x14ac:dyDescent="0.25">
      <c r="A71" s="65"/>
      <c r="C71" s="7"/>
      <c r="E71" s="12">
        <v>0</v>
      </c>
      <c r="F71" s="1" t="s">
        <v>5</v>
      </c>
    </row>
    <row r="72" spans="1:9" x14ac:dyDescent="0.25">
      <c r="A72" s="65"/>
      <c r="C72" s="7"/>
      <c r="E72" s="3">
        <f>E71/$J$7</f>
        <v>0</v>
      </c>
      <c r="F72" s="1" t="s">
        <v>77</v>
      </c>
      <c r="H72">
        <f>E72/$C$183</f>
        <v>0</v>
      </c>
      <c r="I72" s="8" t="s">
        <v>21</v>
      </c>
    </row>
    <row r="73" spans="1:9" x14ac:dyDescent="0.25">
      <c r="A73" s="65"/>
      <c r="C73" s="7" t="s">
        <v>24</v>
      </c>
      <c r="D73" s="2"/>
      <c r="E73" s="12"/>
      <c r="F73" s="1" t="s">
        <v>3</v>
      </c>
    </row>
    <row r="74" spans="1:9" x14ac:dyDescent="0.25">
      <c r="A74" s="65"/>
      <c r="C74" s="7"/>
      <c r="D74" s="2"/>
      <c r="E74" s="12"/>
      <c r="F74" s="1" t="s">
        <v>5</v>
      </c>
    </row>
    <row r="75" spans="1:9" x14ac:dyDescent="0.25">
      <c r="A75" s="65"/>
      <c r="C75" s="7"/>
      <c r="E75" s="12"/>
      <c r="F75" s="1" t="s">
        <v>77</v>
      </c>
    </row>
    <row r="76" spans="1:9" x14ac:dyDescent="0.25">
      <c r="A76" s="65"/>
      <c r="B76" s="8" t="s">
        <v>22</v>
      </c>
      <c r="C76" s="9" t="s">
        <v>23</v>
      </c>
      <c r="D76" s="8"/>
      <c r="E76" s="4">
        <v>15.036301561018201</v>
      </c>
      <c r="F76" s="11" t="s">
        <v>5</v>
      </c>
      <c r="G76" s="8"/>
    </row>
    <row r="77" spans="1:9" x14ac:dyDescent="0.25">
      <c r="A77" s="65"/>
      <c r="C77" s="7"/>
      <c r="E77" s="39">
        <f>E76/J7</f>
        <v>433.04548495732422</v>
      </c>
      <c r="F77" s="1" t="s">
        <v>77</v>
      </c>
      <c r="H77">
        <f>E77/$C$183</f>
        <v>1.4779709384209019</v>
      </c>
      <c r="I77" s="8" t="s">
        <v>22</v>
      </c>
    </row>
    <row r="78" spans="1:9" x14ac:dyDescent="0.25">
      <c r="A78" s="65"/>
      <c r="C78" s="7" t="s">
        <v>28</v>
      </c>
      <c r="E78" s="12"/>
      <c r="F78" s="1" t="s">
        <v>5</v>
      </c>
    </row>
    <row r="79" spans="1:9" x14ac:dyDescent="0.25">
      <c r="A79" s="65"/>
      <c r="C79" s="7"/>
      <c r="E79" s="12"/>
      <c r="F79" s="1" t="s">
        <v>77</v>
      </c>
    </row>
    <row r="80" spans="1:9" ht="15.75" thickBot="1" x14ac:dyDescent="0.3">
      <c r="A80" s="66"/>
      <c r="B80" s="13" t="s">
        <v>12</v>
      </c>
      <c r="C80" s="13" t="s">
        <v>29</v>
      </c>
      <c r="D80" s="14"/>
      <c r="E80" s="6"/>
      <c r="F80" s="15" t="s">
        <v>4</v>
      </c>
      <c r="G80" s="13"/>
    </row>
    <row r="81" spans="1:9" ht="15.75" thickTop="1" x14ac:dyDescent="0.25">
      <c r="A81" s="63" t="s">
        <v>32</v>
      </c>
      <c r="B81" t="s">
        <v>40</v>
      </c>
      <c r="C81" s="9" t="s">
        <v>13</v>
      </c>
      <c r="D81" s="10" t="s">
        <v>30</v>
      </c>
      <c r="E81" s="12">
        <v>0.29909860251599996</v>
      </c>
      <c r="F81" s="11" t="s">
        <v>5</v>
      </c>
      <c r="G81" s="10"/>
    </row>
    <row r="82" spans="1:9" x14ac:dyDescent="0.25">
      <c r="A82" s="64"/>
      <c r="C82" s="9"/>
      <c r="D82" s="10"/>
      <c r="E82" s="12">
        <f>E81/J7</f>
        <v>8.6140397524607994</v>
      </c>
      <c r="F82" s="11" t="s">
        <v>77</v>
      </c>
      <c r="G82" s="8"/>
      <c r="H82">
        <f>E82/$C$184</f>
        <v>1.1364168538866491E-2</v>
      </c>
      <c r="I82" t="s">
        <v>40</v>
      </c>
    </row>
    <row r="83" spans="1:9" x14ac:dyDescent="0.25">
      <c r="A83" s="65"/>
      <c r="B83" s="8" t="s">
        <v>14</v>
      </c>
      <c r="C83" s="9" t="s">
        <v>15</v>
      </c>
      <c r="D83" s="10"/>
      <c r="E83" s="4">
        <v>0</v>
      </c>
      <c r="F83" s="11" t="s">
        <v>3</v>
      </c>
      <c r="G83" s="8"/>
    </row>
    <row r="84" spans="1:9" x14ac:dyDescent="0.25">
      <c r="A84" s="65"/>
      <c r="C84" s="7"/>
      <c r="D84" s="2"/>
      <c r="E84" s="3">
        <f>E83*$C$12</f>
        <v>0</v>
      </c>
      <c r="F84" s="1" t="s">
        <v>5</v>
      </c>
    </row>
    <row r="85" spans="1:9" x14ac:dyDescent="0.25">
      <c r="A85" s="65"/>
      <c r="C85" s="7"/>
      <c r="D85" s="2"/>
      <c r="E85" s="3">
        <f>E84/$J$7</f>
        <v>0</v>
      </c>
      <c r="F85" s="1" t="s">
        <v>77</v>
      </c>
      <c r="H85">
        <f>E85/$C$184</f>
        <v>0</v>
      </c>
      <c r="I85" s="8" t="s">
        <v>14</v>
      </c>
    </row>
    <row r="86" spans="1:9" x14ac:dyDescent="0.25">
      <c r="A86" s="65"/>
      <c r="C86" s="7" t="s">
        <v>25</v>
      </c>
      <c r="D86" s="2"/>
      <c r="E86" s="3"/>
      <c r="F86" s="1" t="s">
        <v>3</v>
      </c>
    </row>
    <row r="87" spans="1:9" x14ac:dyDescent="0.25">
      <c r="A87" s="65"/>
      <c r="C87" s="7"/>
      <c r="D87" s="2"/>
      <c r="E87" s="12"/>
      <c r="F87" s="1" t="s">
        <v>5</v>
      </c>
    </row>
    <row r="88" spans="1:9" x14ac:dyDescent="0.25">
      <c r="A88" s="65"/>
      <c r="C88" s="7"/>
      <c r="D88" s="2"/>
      <c r="E88" s="12"/>
      <c r="F88" s="1"/>
    </row>
    <row r="89" spans="1:9" x14ac:dyDescent="0.25">
      <c r="A89" s="65"/>
      <c r="B89" s="8" t="s">
        <v>16</v>
      </c>
      <c r="C89" s="9" t="s">
        <v>17</v>
      </c>
      <c r="D89" s="10"/>
      <c r="E89" s="4">
        <v>35.270939599999998</v>
      </c>
      <c r="F89" s="11" t="s">
        <v>3</v>
      </c>
      <c r="G89" s="8"/>
    </row>
    <row r="90" spans="1:9" x14ac:dyDescent="0.25">
      <c r="A90" s="65"/>
      <c r="C90" s="7"/>
      <c r="D90" s="2"/>
      <c r="E90" s="3">
        <f>E89*$C$13</f>
        <v>2.3019343768343341</v>
      </c>
      <c r="F90" s="1" t="s">
        <v>5</v>
      </c>
    </row>
    <row r="91" spans="1:9" x14ac:dyDescent="0.25">
      <c r="A91" s="65"/>
      <c r="C91" s="7"/>
      <c r="D91" s="2"/>
      <c r="E91" s="3">
        <f>E90/J7</f>
        <v>66.295710052828838</v>
      </c>
      <c r="F91" s="1" t="s">
        <v>77</v>
      </c>
      <c r="H91">
        <f>E91/$C$184</f>
        <v>8.7461358908745165E-2</v>
      </c>
      <c r="I91" s="8" t="s">
        <v>16</v>
      </c>
    </row>
    <row r="92" spans="1:9" x14ac:dyDescent="0.25">
      <c r="A92" s="65"/>
      <c r="C92" s="7" t="s">
        <v>26</v>
      </c>
      <c r="D92" s="2"/>
      <c r="E92" s="3"/>
      <c r="F92" s="1" t="s">
        <v>3</v>
      </c>
    </row>
    <row r="93" spans="1:9" x14ac:dyDescent="0.25">
      <c r="A93" s="65"/>
      <c r="C93" s="7"/>
      <c r="D93" s="2"/>
      <c r="E93" s="12"/>
      <c r="F93" s="1" t="s">
        <v>5</v>
      </c>
    </row>
    <row r="94" spans="1:9" x14ac:dyDescent="0.25">
      <c r="A94" s="65"/>
      <c r="C94" s="7"/>
      <c r="D94" s="2"/>
      <c r="E94" s="12"/>
      <c r="F94" s="1" t="s">
        <v>77</v>
      </c>
    </row>
    <row r="95" spans="1:9" x14ac:dyDescent="0.25">
      <c r="A95" s="65"/>
      <c r="B95" s="8" t="s">
        <v>20</v>
      </c>
      <c r="C95" s="9" t="s">
        <v>18</v>
      </c>
      <c r="D95" s="10"/>
      <c r="E95" s="4">
        <v>724.34225978999996</v>
      </c>
      <c r="F95" s="11" t="s">
        <v>3</v>
      </c>
      <c r="G95" s="8"/>
    </row>
    <row r="96" spans="1:9" x14ac:dyDescent="0.25">
      <c r="A96" s="65"/>
      <c r="C96" s="7"/>
      <c r="D96" s="2"/>
      <c r="E96" s="3">
        <f>E95*$C$14</f>
        <v>41.057364288442699</v>
      </c>
      <c r="F96" s="1" t="s">
        <v>5</v>
      </c>
    </row>
    <row r="97" spans="1:9" x14ac:dyDescent="0.25">
      <c r="A97" s="65"/>
      <c r="C97" s="7"/>
      <c r="D97" s="2"/>
      <c r="E97" s="3">
        <f>E96/J7</f>
        <v>1182.4520915071498</v>
      </c>
      <c r="F97" s="1" t="s">
        <v>77</v>
      </c>
      <c r="H97">
        <f>E97/$C$184</f>
        <v>1.5599631814078494</v>
      </c>
      <c r="I97" s="8" t="s">
        <v>20</v>
      </c>
    </row>
    <row r="98" spans="1:9" x14ac:dyDescent="0.25">
      <c r="A98" s="65"/>
      <c r="C98" s="7" t="s">
        <v>27</v>
      </c>
      <c r="D98" s="2"/>
      <c r="E98" s="3"/>
      <c r="F98" s="1" t="s">
        <v>3</v>
      </c>
    </row>
    <row r="99" spans="1:9" x14ac:dyDescent="0.25">
      <c r="A99" s="65"/>
      <c r="C99" s="7"/>
      <c r="D99" s="2"/>
      <c r="E99" s="12"/>
      <c r="F99" s="1" t="s">
        <v>5</v>
      </c>
    </row>
    <row r="100" spans="1:9" x14ac:dyDescent="0.25">
      <c r="A100" s="65"/>
      <c r="C100" s="7"/>
      <c r="D100" s="2"/>
      <c r="E100" s="12"/>
      <c r="F100" s="1" t="s">
        <v>77</v>
      </c>
    </row>
    <row r="101" spans="1:9" x14ac:dyDescent="0.25">
      <c r="A101" s="65"/>
      <c r="B101" s="8" t="s">
        <v>21</v>
      </c>
      <c r="C101" s="9" t="s">
        <v>19</v>
      </c>
      <c r="D101" s="10"/>
      <c r="E101" s="4">
        <v>0</v>
      </c>
      <c r="F101" s="11" t="s">
        <v>3</v>
      </c>
      <c r="G101" s="8"/>
    </row>
    <row r="102" spans="1:9" x14ac:dyDescent="0.25">
      <c r="A102" s="65"/>
      <c r="C102" s="7"/>
      <c r="E102" s="3">
        <v>0</v>
      </c>
      <c r="F102" s="1" t="s">
        <v>5</v>
      </c>
    </row>
    <row r="103" spans="1:9" x14ac:dyDescent="0.25">
      <c r="A103" s="65"/>
      <c r="C103" s="7"/>
      <c r="E103" s="3">
        <f>E102/$J$7</f>
        <v>0</v>
      </c>
      <c r="F103" s="1" t="s">
        <v>77</v>
      </c>
      <c r="H103">
        <f>E103/$C$184</f>
        <v>0</v>
      </c>
      <c r="I103" s="8" t="s">
        <v>21</v>
      </c>
    </row>
    <row r="104" spans="1:9" x14ac:dyDescent="0.25">
      <c r="A104" s="65"/>
      <c r="C104" s="7" t="s">
        <v>24</v>
      </c>
      <c r="D104" s="2"/>
      <c r="E104" s="3"/>
      <c r="F104" s="1" t="s">
        <v>3</v>
      </c>
    </row>
    <row r="105" spans="1:9" x14ac:dyDescent="0.25">
      <c r="A105" s="65"/>
      <c r="C105" s="7"/>
      <c r="D105" s="2"/>
      <c r="E105" s="12"/>
      <c r="F105" s="1" t="s">
        <v>5</v>
      </c>
    </row>
    <row r="106" spans="1:9" x14ac:dyDescent="0.25">
      <c r="A106" s="65"/>
      <c r="C106" s="7"/>
      <c r="E106" s="12"/>
      <c r="F106" s="1" t="s">
        <v>77</v>
      </c>
    </row>
    <row r="107" spans="1:9" x14ac:dyDescent="0.25">
      <c r="A107" s="65"/>
      <c r="B107" s="8" t="s">
        <v>22</v>
      </c>
      <c r="C107" s="9" t="s">
        <v>23</v>
      </c>
      <c r="D107" s="8"/>
      <c r="E107" s="4">
        <v>0.59654089999999993</v>
      </c>
      <c r="F107" s="11" t="s">
        <v>5</v>
      </c>
      <c r="G107" s="8"/>
    </row>
    <row r="108" spans="1:9" x14ac:dyDescent="0.25">
      <c r="A108" s="65"/>
      <c r="C108" s="7"/>
      <c r="E108" s="39">
        <f>E107/J7</f>
        <v>17.180377920000002</v>
      </c>
      <c r="F108" s="1" t="s">
        <v>77</v>
      </c>
      <c r="H108">
        <f>E108/$C$184</f>
        <v>2.2665406226912932E-2</v>
      </c>
      <c r="I108" s="8" t="s">
        <v>22</v>
      </c>
    </row>
    <row r="109" spans="1:9" x14ac:dyDescent="0.25">
      <c r="A109" s="65"/>
      <c r="C109" s="7" t="s">
        <v>28</v>
      </c>
      <c r="E109" s="12"/>
      <c r="F109" s="1" t="s">
        <v>5</v>
      </c>
    </row>
    <row r="110" spans="1:9" ht="15.75" thickBot="1" x14ac:dyDescent="0.3">
      <c r="A110" s="66"/>
      <c r="B110" s="13" t="s">
        <v>12</v>
      </c>
      <c r="C110" s="13" t="s">
        <v>29</v>
      </c>
      <c r="D110" s="14"/>
      <c r="E110" s="6"/>
      <c r="F110" s="15" t="s">
        <v>4</v>
      </c>
      <c r="G110" s="13"/>
    </row>
    <row r="111" spans="1:9" ht="15.75" thickTop="1" x14ac:dyDescent="0.25">
      <c r="A111" s="63" t="s">
        <v>35</v>
      </c>
      <c r="B111" t="s">
        <v>40</v>
      </c>
      <c r="C111" s="9" t="s">
        <v>13</v>
      </c>
      <c r="D111" s="10" t="s">
        <v>81</v>
      </c>
      <c r="E111" s="12">
        <v>1.0609999999999999</v>
      </c>
      <c r="F111" s="11" t="s">
        <v>5</v>
      </c>
      <c r="G111" s="10"/>
    </row>
    <row r="112" spans="1:9" x14ac:dyDescent="0.25">
      <c r="A112" s="64"/>
      <c r="C112" s="9"/>
      <c r="D112" s="10"/>
      <c r="E112" s="12">
        <f>E111/J7</f>
        <v>30.556800000000003</v>
      </c>
      <c r="F112" s="11" t="s">
        <v>77</v>
      </c>
      <c r="G112" s="8"/>
      <c r="H112">
        <f>E112/$C$185</f>
        <v>0.27041415929203544</v>
      </c>
      <c r="I112" t="s">
        <v>40</v>
      </c>
    </row>
    <row r="113" spans="1:9" x14ac:dyDescent="0.25">
      <c r="A113" s="65"/>
      <c r="B113" s="8" t="s">
        <v>14</v>
      </c>
      <c r="C113" s="9" t="s">
        <v>15</v>
      </c>
      <c r="D113" s="10"/>
      <c r="E113" s="4">
        <v>0</v>
      </c>
      <c r="F113" s="11" t="s">
        <v>3</v>
      </c>
      <c r="G113" s="8"/>
    </row>
    <row r="114" spans="1:9" x14ac:dyDescent="0.25">
      <c r="A114" s="65"/>
      <c r="C114" s="7"/>
      <c r="D114" s="2"/>
      <c r="E114" s="3">
        <f>E113*$C$12</f>
        <v>0</v>
      </c>
      <c r="F114" s="1" t="s">
        <v>5</v>
      </c>
    </row>
    <row r="115" spans="1:9" x14ac:dyDescent="0.25">
      <c r="A115" s="65"/>
      <c r="C115" s="7"/>
      <c r="D115" s="2"/>
      <c r="E115" s="3">
        <f>E114/$J$7</f>
        <v>0</v>
      </c>
      <c r="F115" s="1" t="s">
        <v>77</v>
      </c>
      <c r="H115">
        <f>E115/$C$185</f>
        <v>0</v>
      </c>
      <c r="I115" s="8" t="s">
        <v>14</v>
      </c>
    </row>
    <row r="116" spans="1:9" x14ac:dyDescent="0.25">
      <c r="A116" s="65"/>
      <c r="C116" s="7" t="s">
        <v>25</v>
      </c>
      <c r="D116" s="2"/>
      <c r="E116" s="3"/>
      <c r="F116" s="11" t="s">
        <v>3</v>
      </c>
    </row>
    <row r="117" spans="1:9" x14ac:dyDescent="0.25">
      <c r="A117" s="65"/>
      <c r="C117" s="7"/>
      <c r="D117" s="2"/>
      <c r="E117" s="12"/>
      <c r="F117" s="1" t="s">
        <v>5</v>
      </c>
    </row>
    <row r="118" spans="1:9" x14ac:dyDescent="0.25">
      <c r="A118" s="65"/>
      <c r="C118" s="7"/>
      <c r="D118" s="2"/>
      <c r="E118" s="12"/>
      <c r="F118" s="1" t="s">
        <v>77</v>
      </c>
    </row>
    <row r="119" spans="1:9" x14ac:dyDescent="0.25">
      <c r="A119" s="65"/>
      <c r="B119" s="8" t="s">
        <v>16</v>
      </c>
      <c r="C119" s="9" t="s">
        <v>17</v>
      </c>
      <c r="D119" s="10" t="s">
        <v>81</v>
      </c>
      <c r="E119" s="4">
        <v>679</v>
      </c>
      <c r="F119" s="11" t="s">
        <v>3</v>
      </c>
      <c r="G119" s="8"/>
    </row>
    <row r="120" spans="1:9" x14ac:dyDescent="0.25">
      <c r="A120" s="65"/>
      <c r="C120" s="7"/>
      <c r="D120" s="2"/>
      <c r="E120" s="3">
        <f>E119*$C$13</f>
        <v>44.314482676002001</v>
      </c>
      <c r="F120" s="1" t="s">
        <v>5</v>
      </c>
    </row>
    <row r="121" spans="1:9" x14ac:dyDescent="0.25">
      <c r="A121" s="65"/>
      <c r="C121" s="7"/>
      <c r="D121" s="2"/>
      <c r="E121" s="3">
        <f>E120/$J$7</f>
        <v>1276.2571010688578</v>
      </c>
      <c r="F121" s="1" t="s">
        <v>77</v>
      </c>
      <c r="H121">
        <f>E121/$C$185</f>
        <v>11.294310628927946</v>
      </c>
      <c r="I121" s="8" t="s">
        <v>16</v>
      </c>
    </row>
    <row r="122" spans="1:9" x14ac:dyDescent="0.25">
      <c r="A122" s="65"/>
      <c r="C122" s="7" t="s">
        <v>26</v>
      </c>
      <c r="D122" s="2"/>
      <c r="E122" s="3"/>
      <c r="F122" s="1" t="s">
        <v>3</v>
      </c>
    </row>
    <row r="123" spans="1:9" x14ac:dyDescent="0.25">
      <c r="A123" s="65"/>
      <c r="C123" s="7"/>
      <c r="D123" s="2"/>
      <c r="E123" s="12"/>
      <c r="F123" s="1" t="s">
        <v>5</v>
      </c>
    </row>
    <row r="124" spans="1:9" x14ac:dyDescent="0.25">
      <c r="A124" s="65"/>
      <c r="C124" s="7"/>
      <c r="D124" s="2"/>
      <c r="E124" s="12"/>
      <c r="F124" s="1" t="s">
        <v>77</v>
      </c>
    </row>
    <row r="125" spans="1:9" x14ac:dyDescent="0.25">
      <c r="A125" s="65"/>
      <c r="B125" s="8" t="s">
        <v>20</v>
      </c>
      <c r="C125" s="9" t="s">
        <v>18</v>
      </c>
      <c r="D125" s="10" t="s">
        <v>81</v>
      </c>
      <c r="E125" s="4">
        <v>0</v>
      </c>
      <c r="F125" s="11" t="s">
        <v>3</v>
      </c>
      <c r="G125" s="8"/>
    </row>
    <row r="126" spans="1:9" x14ac:dyDescent="0.25">
      <c r="A126" s="65"/>
      <c r="C126" s="7"/>
      <c r="D126" s="2"/>
      <c r="E126" s="3">
        <f>E125*$C$14</f>
        <v>0</v>
      </c>
      <c r="F126" s="1" t="s">
        <v>5</v>
      </c>
    </row>
    <row r="127" spans="1:9" x14ac:dyDescent="0.25">
      <c r="A127" s="65"/>
      <c r="C127" s="7"/>
      <c r="D127" s="2"/>
      <c r="E127" s="3">
        <f>E126/$J$7</f>
        <v>0</v>
      </c>
      <c r="F127" s="1" t="s">
        <v>77</v>
      </c>
      <c r="H127">
        <f>E127/$C$185</f>
        <v>0</v>
      </c>
      <c r="I127" s="8" t="s">
        <v>20</v>
      </c>
    </row>
    <row r="128" spans="1:9" x14ac:dyDescent="0.25">
      <c r="A128" s="65"/>
      <c r="C128" s="7" t="s">
        <v>27</v>
      </c>
      <c r="D128" s="2"/>
      <c r="E128" s="3"/>
      <c r="F128" s="1" t="s">
        <v>3</v>
      </c>
    </row>
    <row r="129" spans="1:9" x14ac:dyDescent="0.25">
      <c r="A129" s="65"/>
      <c r="C129" s="7"/>
      <c r="D129" s="2"/>
      <c r="E129" s="12"/>
      <c r="F129" s="1" t="s">
        <v>5</v>
      </c>
    </row>
    <row r="130" spans="1:9" x14ac:dyDescent="0.25">
      <c r="A130" s="65"/>
      <c r="C130" s="7"/>
      <c r="D130" s="2"/>
      <c r="E130" s="12"/>
      <c r="F130" s="1" t="s">
        <v>77</v>
      </c>
    </row>
    <row r="131" spans="1:9" x14ac:dyDescent="0.25">
      <c r="A131" s="65"/>
      <c r="B131" s="8" t="s">
        <v>21</v>
      </c>
      <c r="C131" s="9" t="s">
        <v>19</v>
      </c>
      <c r="D131" s="10" t="s">
        <v>81</v>
      </c>
      <c r="E131" s="4">
        <v>0</v>
      </c>
      <c r="F131" s="11" t="s">
        <v>3</v>
      </c>
      <c r="G131" s="8"/>
    </row>
    <row r="132" spans="1:9" x14ac:dyDescent="0.25">
      <c r="A132" s="65"/>
      <c r="C132" s="7"/>
      <c r="E132" s="3">
        <v>0</v>
      </c>
      <c r="F132" s="1" t="s">
        <v>5</v>
      </c>
    </row>
    <row r="133" spans="1:9" x14ac:dyDescent="0.25">
      <c r="A133" s="65"/>
      <c r="C133" s="7"/>
      <c r="E133" s="3">
        <f>E132/$J$7</f>
        <v>0</v>
      </c>
      <c r="F133" s="1" t="s">
        <v>77</v>
      </c>
      <c r="H133">
        <f>E133/$C$185</f>
        <v>0</v>
      </c>
      <c r="I133" s="8" t="s">
        <v>21</v>
      </c>
    </row>
    <row r="134" spans="1:9" x14ac:dyDescent="0.25">
      <c r="A134" s="65"/>
      <c r="C134" s="7" t="s">
        <v>24</v>
      </c>
      <c r="D134" s="2"/>
      <c r="E134" s="3"/>
      <c r="F134" s="1" t="s">
        <v>3</v>
      </c>
    </row>
    <row r="135" spans="1:9" x14ac:dyDescent="0.25">
      <c r="A135" s="65"/>
      <c r="C135" s="7"/>
      <c r="D135" s="2"/>
      <c r="E135" s="12"/>
      <c r="F135" s="1" t="s">
        <v>5</v>
      </c>
    </row>
    <row r="136" spans="1:9" x14ac:dyDescent="0.25">
      <c r="A136" s="65"/>
      <c r="C136" s="7"/>
      <c r="D136" s="2"/>
      <c r="E136" s="12"/>
      <c r="F136" s="1" t="s">
        <v>77</v>
      </c>
    </row>
    <row r="137" spans="1:9" x14ac:dyDescent="0.25">
      <c r="A137" s="65"/>
      <c r="B137" s="8" t="s">
        <v>22</v>
      </c>
      <c r="C137" s="9" t="s">
        <v>23</v>
      </c>
      <c r="D137" s="10" t="s">
        <v>81</v>
      </c>
      <c r="E137" s="4">
        <v>1.1383270000000001</v>
      </c>
      <c r="F137" s="11" t="s">
        <v>5</v>
      </c>
      <c r="G137" s="8"/>
    </row>
    <row r="138" spans="1:9" x14ac:dyDescent="0.25">
      <c r="A138" s="65"/>
      <c r="C138" s="7"/>
      <c r="E138" s="39">
        <f>E137/J7</f>
        <v>32.783817600000006</v>
      </c>
      <c r="F138" s="1" t="s">
        <v>77</v>
      </c>
      <c r="H138">
        <f>E138/$C$185</f>
        <v>0.29012227964601778</v>
      </c>
      <c r="I138" s="8" t="s">
        <v>22</v>
      </c>
    </row>
    <row r="139" spans="1:9" x14ac:dyDescent="0.25">
      <c r="A139" s="65"/>
      <c r="C139" s="7" t="s">
        <v>28</v>
      </c>
      <c r="E139" s="12"/>
      <c r="F139" s="1" t="s">
        <v>5</v>
      </c>
    </row>
    <row r="140" spans="1:9" x14ac:dyDescent="0.25">
      <c r="A140" s="65"/>
      <c r="C140" s="7"/>
      <c r="E140" s="12"/>
      <c r="F140" s="1" t="s">
        <v>77</v>
      </c>
    </row>
    <row r="141" spans="1:9" ht="15.75" thickBot="1" x14ac:dyDescent="0.3">
      <c r="A141" s="66"/>
      <c r="B141" s="13" t="s">
        <v>12</v>
      </c>
      <c r="C141" s="13" t="s">
        <v>29</v>
      </c>
      <c r="D141" s="14"/>
      <c r="E141" s="6"/>
      <c r="F141" s="15" t="s">
        <v>4</v>
      </c>
      <c r="G141" s="13"/>
    </row>
    <row r="142" spans="1:9" ht="15.75" thickTop="1" x14ac:dyDescent="0.25">
      <c r="A142" s="63" t="s">
        <v>33</v>
      </c>
      <c r="B142" t="s">
        <v>40</v>
      </c>
      <c r="C142" s="9" t="s">
        <v>13</v>
      </c>
      <c r="D142" s="10" t="s">
        <v>82</v>
      </c>
      <c r="E142" s="12">
        <v>0.66593999999999998</v>
      </c>
      <c r="F142" s="11" t="s">
        <v>5</v>
      </c>
      <c r="G142" s="10"/>
    </row>
    <row r="143" spans="1:9" x14ac:dyDescent="0.25">
      <c r="A143" s="64"/>
      <c r="C143" s="9"/>
      <c r="D143" s="10"/>
      <c r="E143" s="12">
        <f>E142/J7</f>
        <v>19.179072000000001</v>
      </c>
      <c r="F143" s="11" t="s">
        <v>77</v>
      </c>
      <c r="G143" s="8"/>
      <c r="H143">
        <f>E143/$C$186</f>
        <v>8.3026285714285719E-2</v>
      </c>
      <c r="I143" t="s">
        <v>40</v>
      </c>
    </row>
    <row r="144" spans="1:9" x14ac:dyDescent="0.25">
      <c r="A144" s="65"/>
      <c r="B144" s="8" t="s">
        <v>14</v>
      </c>
      <c r="C144" s="9" t="s">
        <v>15</v>
      </c>
      <c r="D144" s="10" t="s">
        <v>82</v>
      </c>
      <c r="E144" s="4">
        <v>0</v>
      </c>
      <c r="F144" s="11" t="s">
        <v>3</v>
      </c>
      <c r="G144" s="8">
        <v>-131</v>
      </c>
    </row>
    <row r="145" spans="1:9" x14ac:dyDescent="0.25">
      <c r="A145" s="65"/>
      <c r="C145" s="7"/>
      <c r="D145" s="2"/>
      <c r="E145" s="3">
        <f>E144*$C$12</f>
        <v>0</v>
      </c>
      <c r="F145" s="1" t="s">
        <v>5</v>
      </c>
    </row>
    <row r="146" spans="1:9" x14ac:dyDescent="0.25">
      <c r="A146" s="65"/>
      <c r="C146" s="7"/>
      <c r="D146" s="2"/>
      <c r="E146" s="3">
        <f>E145/$J$7</f>
        <v>0</v>
      </c>
      <c r="F146" s="1" t="s">
        <v>77</v>
      </c>
      <c r="H146">
        <f>E146/$C$186</f>
        <v>0</v>
      </c>
      <c r="I146" s="8" t="s">
        <v>14</v>
      </c>
    </row>
    <row r="147" spans="1:9" x14ac:dyDescent="0.25">
      <c r="A147" s="65"/>
      <c r="C147" s="7" t="s">
        <v>25</v>
      </c>
      <c r="D147" s="2"/>
      <c r="E147" s="3"/>
      <c r="F147" s="1" t="s">
        <v>3</v>
      </c>
    </row>
    <row r="148" spans="1:9" x14ac:dyDescent="0.25">
      <c r="A148" s="65"/>
      <c r="C148" s="7"/>
      <c r="D148" s="2"/>
      <c r="E148" s="12"/>
      <c r="F148" s="1" t="s">
        <v>5</v>
      </c>
    </row>
    <row r="149" spans="1:9" x14ac:dyDescent="0.25">
      <c r="A149" s="65"/>
      <c r="C149" s="7"/>
      <c r="D149" s="2"/>
      <c r="E149" s="12"/>
      <c r="F149" s="1" t="s">
        <v>77</v>
      </c>
    </row>
    <row r="150" spans="1:9" x14ac:dyDescent="0.25">
      <c r="A150" s="65"/>
      <c r="B150" s="8" t="s">
        <v>16</v>
      </c>
      <c r="C150" s="9" t="s">
        <v>17</v>
      </c>
      <c r="D150" s="10" t="s">
        <v>82</v>
      </c>
      <c r="E150" s="4">
        <v>0</v>
      </c>
      <c r="F150" s="11" t="s">
        <v>3</v>
      </c>
      <c r="G150" s="8">
        <v>-59</v>
      </c>
    </row>
    <row r="151" spans="1:9" x14ac:dyDescent="0.25">
      <c r="A151" s="65"/>
      <c r="C151" s="7"/>
      <c r="D151" s="2"/>
      <c r="E151" s="3">
        <f>E150*$C$13</f>
        <v>0</v>
      </c>
      <c r="F151" s="1" t="s">
        <v>5</v>
      </c>
    </row>
    <row r="152" spans="1:9" x14ac:dyDescent="0.25">
      <c r="A152" s="65"/>
      <c r="C152" s="7"/>
      <c r="D152" s="2"/>
      <c r="E152" s="3">
        <f>E151/$J$7</f>
        <v>0</v>
      </c>
      <c r="F152" s="1" t="s">
        <v>77</v>
      </c>
      <c r="H152">
        <f>E152/$C$186</f>
        <v>0</v>
      </c>
      <c r="I152" s="8" t="s">
        <v>16</v>
      </c>
    </row>
    <row r="153" spans="1:9" x14ac:dyDescent="0.25">
      <c r="A153" s="65"/>
      <c r="C153" s="7" t="s">
        <v>26</v>
      </c>
      <c r="D153" s="2"/>
      <c r="E153" s="3"/>
      <c r="F153" s="1" t="s">
        <v>3</v>
      </c>
    </row>
    <row r="154" spans="1:9" x14ac:dyDescent="0.25">
      <c r="A154" s="65"/>
      <c r="C154" s="7"/>
      <c r="D154" s="2"/>
      <c r="E154" s="12"/>
      <c r="F154" s="1" t="s">
        <v>5</v>
      </c>
    </row>
    <row r="155" spans="1:9" x14ac:dyDescent="0.25">
      <c r="A155" s="65"/>
      <c r="C155" s="7"/>
      <c r="D155" s="2"/>
      <c r="E155" s="12"/>
      <c r="F155" s="1" t="s">
        <v>77</v>
      </c>
    </row>
    <row r="156" spans="1:9" x14ac:dyDescent="0.25">
      <c r="A156" s="65"/>
      <c r="B156" s="8" t="s">
        <v>20</v>
      </c>
      <c r="C156" s="9" t="s">
        <v>18</v>
      </c>
      <c r="D156" s="10" t="s">
        <v>82</v>
      </c>
      <c r="E156" s="4">
        <v>432</v>
      </c>
      <c r="F156" s="11" t="s">
        <v>3</v>
      </c>
      <c r="G156" s="8"/>
    </row>
    <row r="157" spans="1:9" x14ac:dyDescent="0.25">
      <c r="A157" s="65"/>
      <c r="C157" s="7"/>
      <c r="D157" s="2"/>
      <c r="E157" s="3">
        <f>E156*$C$14</f>
        <v>24.486741085283995</v>
      </c>
      <c r="F157" s="1" t="s">
        <v>5</v>
      </c>
    </row>
    <row r="158" spans="1:9" x14ac:dyDescent="0.25">
      <c r="A158" s="65"/>
      <c r="C158" s="7"/>
      <c r="D158" s="2"/>
      <c r="E158" s="3">
        <f>E157/$J$7</f>
        <v>705.21814325617913</v>
      </c>
      <c r="F158" s="1" t="s">
        <v>77</v>
      </c>
      <c r="H158">
        <f>E158/$C$186</f>
        <v>3.0528923950483944</v>
      </c>
      <c r="I158" s="8" t="s">
        <v>20</v>
      </c>
    </row>
    <row r="159" spans="1:9" x14ac:dyDescent="0.25">
      <c r="A159" s="65"/>
      <c r="C159" s="7" t="s">
        <v>27</v>
      </c>
      <c r="D159" s="2"/>
      <c r="E159" s="3"/>
      <c r="F159" s="1" t="s">
        <v>3</v>
      </c>
    </row>
    <row r="160" spans="1:9" x14ac:dyDescent="0.25">
      <c r="A160" s="65"/>
      <c r="C160" s="7"/>
      <c r="D160" s="2"/>
      <c r="E160" s="12"/>
      <c r="F160" s="1" t="s">
        <v>5</v>
      </c>
    </row>
    <row r="161" spans="1:9" x14ac:dyDescent="0.25">
      <c r="A161" s="65"/>
      <c r="C161" s="7"/>
      <c r="D161" s="2"/>
      <c r="E161" s="12"/>
      <c r="F161" s="1" t="s">
        <v>77</v>
      </c>
    </row>
    <row r="162" spans="1:9" x14ac:dyDescent="0.25">
      <c r="A162" s="65"/>
      <c r="B162" s="8" t="s">
        <v>21</v>
      </c>
      <c r="C162" s="9" t="s">
        <v>19</v>
      </c>
      <c r="D162" s="10"/>
      <c r="E162" s="4">
        <v>0</v>
      </c>
      <c r="F162" s="11" t="s">
        <v>3</v>
      </c>
      <c r="G162" s="8"/>
    </row>
    <row r="163" spans="1:9" x14ac:dyDescent="0.25">
      <c r="A163" s="65"/>
      <c r="C163" s="7"/>
      <c r="E163" s="3">
        <v>0</v>
      </c>
      <c r="F163" s="1" t="s">
        <v>5</v>
      </c>
    </row>
    <row r="164" spans="1:9" x14ac:dyDescent="0.25">
      <c r="A164" s="65"/>
      <c r="C164" s="7"/>
      <c r="E164" s="3">
        <f>E163/$J$7</f>
        <v>0</v>
      </c>
      <c r="F164" s="1" t="s">
        <v>77</v>
      </c>
      <c r="H164">
        <f>E164/$C$186</f>
        <v>0</v>
      </c>
      <c r="I164" s="8" t="s">
        <v>21</v>
      </c>
    </row>
    <row r="165" spans="1:9" x14ac:dyDescent="0.25">
      <c r="A165" s="65"/>
      <c r="C165" s="7" t="s">
        <v>24</v>
      </c>
      <c r="D165" s="2"/>
      <c r="E165" s="3"/>
      <c r="F165" s="1" t="s">
        <v>3</v>
      </c>
    </row>
    <row r="166" spans="1:9" x14ac:dyDescent="0.25">
      <c r="A166" s="65"/>
      <c r="C166" s="7"/>
      <c r="D166" s="2"/>
      <c r="E166" s="12"/>
      <c r="F166" s="1" t="s">
        <v>5</v>
      </c>
    </row>
    <row r="167" spans="1:9" x14ac:dyDescent="0.25">
      <c r="A167" s="65"/>
      <c r="C167" s="7"/>
      <c r="D167" s="2"/>
      <c r="E167" s="12"/>
      <c r="F167" s="1" t="s">
        <v>77</v>
      </c>
    </row>
    <row r="168" spans="1:9" x14ac:dyDescent="0.25">
      <c r="A168" s="65"/>
      <c r="B168" s="8" t="s">
        <v>22</v>
      </c>
      <c r="C168" s="9" t="s">
        <v>23</v>
      </c>
      <c r="D168" s="10" t="s">
        <v>82</v>
      </c>
      <c r="E168" s="4">
        <v>0.49073580000000006</v>
      </c>
      <c r="F168" s="11" t="s">
        <v>5</v>
      </c>
      <c r="G168" s="8"/>
    </row>
    <row r="169" spans="1:9" x14ac:dyDescent="0.25">
      <c r="A169" s="65"/>
      <c r="C169" s="7"/>
      <c r="E169" s="3">
        <f>E168/$J$7</f>
        <v>14.133191040000003</v>
      </c>
      <c r="F169" s="1" t="s">
        <v>77</v>
      </c>
      <c r="H169">
        <f>E169/$C$186</f>
        <v>6.1182645194805207E-2</v>
      </c>
      <c r="I169" s="8" t="s">
        <v>22</v>
      </c>
    </row>
    <row r="170" spans="1:9" x14ac:dyDescent="0.25">
      <c r="A170" s="65"/>
      <c r="C170" s="7" t="s">
        <v>28</v>
      </c>
      <c r="E170" s="12"/>
      <c r="F170" s="1" t="s">
        <v>5</v>
      </c>
    </row>
    <row r="171" spans="1:9" x14ac:dyDescent="0.25">
      <c r="A171" s="65"/>
      <c r="C171" s="7"/>
      <c r="E171" s="12"/>
      <c r="F171" s="1" t="s">
        <v>77</v>
      </c>
    </row>
    <row r="172" spans="1:9" ht="15.75" thickBot="1" x14ac:dyDescent="0.3">
      <c r="A172" s="66"/>
      <c r="B172" s="13" t="s">
        <v>12</v>
      </c>
      <c r="C172" s="13" t="s">
        <v>29</v>
      </c>
      <c r="D172" s="14"/>
      <c r="E172" s="6"/>
      <c r="F172" s="15" t="s">
        <v>4</v>
      </c>
      <c r="G172" s="13"/>
    </row>
    <row r="173" spans="1:9" ht="15.75" thickTop="1" x14ac:dyDescent="0.25"/>
    <row r="175" spans="1:9" x14ac:dyDescent="0.25">
      <c r="B175" s="25" t="s">
        <v>31</v>
      </c>
    </row>
    <row r="176" spans="1:9" ht="15" customHeight="1" x14ac:dyDescent="0.25">
      <c r="B176" s="25" t="s">
        <v>36</v>
      </c>
    </row>
    <row r="177" spans="2:9" ht="15" customHeight="1" x14ac:dyDescent="0.25">
      <c r="B177" s="25" t="s">
        <v>37</v>
      </c>
    </row>
    <row r="178" spans="2:9" x14ac:dyDescent="0.25">
      <c r="B178" s="25" t="s">
        <v>38</v>
      </c>
    </row>
    <row r="179" spans="2:9" x14ac:dyDescent="0.25">
      <c r="B179" s="25" t="s">
        <v>39</v>
      </c>
      <c r="E179" s="57"/>
    </row>
    <row r="180" spans="2:9" x14ac:dyDescent="0.25">
      <c r="B180" s="26"/>
    </row>
    <row r="181" spans="2:9" x14ac:dyDescent="0.25">
      <c r="B181" t="s">
        <v>41</v>
      </c>
      <c r="C181" t="s">
        <v>49</v>
      </c>
      <c r="D181" t="s">
        <v>48</v>
      </c>
      <c r="E181" t="s">
        <v>47</v>
      </c>
      <c r="F181" t="s">
        <v>78</v>
      </c>
      <c r="G181" t="s">
        <v>79</v>
      </c>
      <c r="H181" t="s">
        <v>47</v>
      </c>
    </row>
    <row r="182" spans="2:9" x14ac:dyDescent="0.25">
      <c r="B182" s="25" t="s">
        <v>42</v>
      </c>
      <c r="C182" s="25">
        <v>878</v>
      </c>
      <c r="D182" s="27">
        <f>E19+E22+E28+E34+E40+E45</f>
        <v>451.98675006707816</v>
      </c>
      <c r="E182" s="28">
        <f>D182/C182</f>
        <v>0.51479128709234412</v>
      </c>
      <c r="F182" s="27">
        <f>E20+E23+E29+E35+E41+E46</f>
        <v>13017.218401931852</v>
      </c>
      <c r="G182">
        <f>F182/C182</f>
        <v>14.825989068259512</v>
      </c>
      <c r="H182">
        <f>D182/C182</f>
        <v>0.51479128709234412</v>
      </c>
      <c r="I182">
        <v>1</v>
      </c>
    </row>
    <row r="183" spans="2:9" x14ac:dyDescent="0.25">
      <c r="B183" s="25" t="s">
        <v>43</v>
      </c>
      <c r="C183" s="25">
        <v>293</v>
      </c>
      <c r="D183" s="27">
        <f>E50+E53+E59+E65+E71+E76</f>
        <v>50.236589292435305</v>
      </c>
      <c r="E183" s="28">
        <f t="shared" ref="E183:E186" si="1">D183/C183</f>
        <v>0.17145593615165633</v>
      </c>
      <c r="F183" s="27">
        <f>E51+E54+E77</f>
        <v>1446.8137716221372</v>
      </c>
      <c r="G183">
        <f>F183/C183</f>
        <v>4.9379309611677034</v>
      </c>
      <c r="H183">
        <f t="shared" ref="H183:H186" si="2">D183/C183</f>
        <v>0.17145593615165633</v>
      </c>
      <c r="I183">
        <v>3</v>
      </c>
    </row>
    <row r="184" spans="2:9" x14ac:dyDescent="0.25">
      <c r="B184" s="25" t="s">
        <v>44</v>
      </c>
      <c r="C184" s="25">
        <v>758</v>
      </c>
      <c r="D184" s="27">
        <f>E81+E84+E90+E96+E102+E107</f>
        <v>44.254938167793036</v>
      </c>
      <c r="E184" s="28">
        <f t="shared" si="1"/>
        <v>5.8383823440360208E-2</v>
      </c>
      <c r="F184" s="27">
        <f>E82+E91+E97+E108</f>
        <v>1274.5422192324395</v>
      </c>
      <c r="G184">
        <f>F184/C184</f>
        <v>1.6814541150823741</v>
      </c>
      <c r="H184">
        <f t="shared" si="2"/>
        <v>5.8383823440360208E-2</v>
      </c>
      <c r="I184">
        <v>5</v>
      </c>
    </row>
    <row r="185" spans="2:9" x14ac:dyDescent="0.25">
      <c r="B185" s="25" t="s">
        <v>45</v>
      </c>
      <c r="C185" s="25">
        <v>113</v>
      </c>
      <c r="D185" s="27">
        <f>E111+E114+E120+E126+E132+E137</f>
        <v>46.513809676001998</v>
      </c>
      <c r="E185" s="28">
        <f t="shared" si="1"/>
        <v>0.41162663430090263</v>
      </c>
      <c r="F185" s="27">
        <f>E112+E121</f>
        <v>1306.8139010688578</v>
      </c>
      <c r="G185">
        <f>F185/C185</f>
        <v>11.56472478821998</v>
      </c>
      <c r="H185">
        <f t="shared" si="2"/>
        <v>0.41162663430090263</v>
      </c>
      <c r="I185">
        <v>2</v>
      </c>
    </row>
    <row r="186" spans="2:9" x14ac:dyDescent="0.25">
      <c r="B186" s="25" t="s">
        <v>46</v>
      </c>
      <c r="C186" s="25">
        <v>231</v>
      </c>
      <c r="D186" s="27">
        <f>E142+E145+E151+E157+E163+E168</f>
        <v>25.643416885283994</v>
      </c>
      <c r="E186" s="28">
        <f t="shared" si="1"/>
        <v>0.11101046270685712</v>
      </c>
      <c r="F186" s="36">
        <f>D186/J7</f>
        <v>738.53040629617919</v>
      </c>
      <c r="G186" s="36">
        <f>F186/C186</f>
        <v>3.1971013259574859</v>
      </c>
      <c r="H186">
        <f t="shared" si="2"/>
        <v>0.11101046270685712</v>
      </c>
      <c r="I186">
        <v>4</v>
      </c>
    </row>
    <row r="187" spans="2:9" x14ac:dyDescent="0.25">
      <c r="B187" s="26"/>
    </row>
    <row r="188" spans="2:9" x14ac:dyDescent="0.25">
      <c r="B188" s="26"/>
    </row>
    <row r="189" spans="2:9" x14ac:dyDescent="0.25">
      <c r="B189" s="26"/>
    </row>
    <row r="190" spans="2:9" x14ac:dyDescent="0.25">
      <c r="B190" s="26"/>
    </row>
    <row r="191" spans="2:9" x14ac:dyDescent="0.25">
      <c r="B191" s="26"/>
    </row>
    <row r="192" spans="2:9" x14ac:dyDescent="0.25">
      <c r="B192" s="26"/>
    </row>
    <row r="193" spans="2:2" x14ac:dyDescent="0.25">
      <c r="B193" s="26"/>
    </row>
    <row r="194" spans="2:2" x14ac:dyDescent="0.25">
      <c r="B194" s="26"/>
    </row>
  </sheetData>
  <mergeCells count="6">
    <mergeCell ref="H2:H7"/>
    <mergeCell ref="A142:A172"/>
    <mergeCell ref="A19:A49"/>
    <mergeCell ref="A50:A80"/>
    <mergeCell ref="A81:A110"/>
    <mergeCell ref="A111:A141"/>
  </mergeCell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plant demand data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Svenja Bielefeld</dc:creator>
  <cp:lastModifiedBy>Svenja Bielefeld</cp:lastModifiedBy>
  <dcterms:created xsi:type="dcterms:W3CDTF">2022-08-04T13:05:12Z</dcterms:created>
  <dcterms:modified xsi:type="dcterms:W3CDTF">2025-01-31T10:01:10Z</dcterms:modified>
</cp:coreProperties>
</file>