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atrikannad\surfdrive\PhD\Repository data\"/>
    </mc:Choice>
  </mc:AlternateContent>
  <xr:revisionPtr revIDLastSave="0" documentId="13_ncr:1_{6F66347B-390F-4408-ADA4-772D29B252C7}" xr6:coauthVersionLast="47" xr6:coauthVersionMax="47" xr10:uidLastSave="{00000000-0000-0000-0000-000000000000}"/>
  <bookViews>
    <workbookView xWindow="57492" yWindow="-108" windowWidth="29016" windowHeight="17616" activeTab="4" xr2:uid="{00000000-000D-0000-FFFF-FFFF00000000}"/>
  </bookViews>
  <sheets>
    <sheet name="Column description" sheetId="2" r:id="rId1"/>
    <sheet name="E.coli WR1-3 conditions" sheetId="7" r:id="rId2"/>
    <sheet name="PhiX-3 conditions" sheetId="3" r:id="rId3"/>
    <sheet name="NaCl" sheetId="5" state="hidden" r:id="rId4"/>
    <sheet name="Deuterium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1" i="3" l="1"/>
  <c r="N61" i="3"/>
  <c r="G61" i="3"/>
  <c r="U36" i="3"/>
  <c r="N36" i="3"/>
  <c r="G36" i="3"/>
  <c r="U14" i="3"/>
  <c r="N14" i="3"/>
  <c r="G14" i="3"/>
  <c r="U60" i="7"/>
  <c r="N60" i="7"/>
  <c r="G60" i="7"/>
  <c r="U37" i="7"/>
  <c r="N37" i="7"/>
  <c r="G37" i="7"/>
  <c r="U15" i="7"/>
  <c r="N15" i="7"/>
  <c r="G15" i="7"/>
  <c r="V18" i="6" l="1"/>
  <c r="W18" i="6" s="1"/>
  <c r="AK16" i="7"/>
  <c r="S30" i="7" l="1"/>
  <c r="E32" i="3"/>
  <c r="E14" i="3"/>
  <c r="S54" i="3" l="1"/>
  <c r="S55" i="3"/>
  <c r="L54" i="3"/>
  <c r="L55" i="3"/>
  <c r="E54" i="3"/>
  <c r="E55" i="3"/>
  <c r="S30" i="3"/>
  <c r="S31" i="3"/>
  <c r="L30" i="3"/>
  <c r="L31" i="3"/>
  <c r="E30" i="3"/>
  <c r="E31" i="3"/>
  <c r="S8" i="3"/>
  <c r="S9" i="3"/>
  <c r="L8" i="3"/>
  <c r="L9" i="3"/>
  <c r="L10" i="3"/>
  <c r="E8" i="3"/>
  <c r="E9" i="3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31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30" i="7"/>
  <c r="L9" i="7"/>
  <c r="A11" i="7"/>
  <c r="A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S70" i="7"/>
  <c r="O70" i="7"/>
  <c r="E70" i="7"/>
  <c r="A70" i="7"/>
  <c r="S69" i="7"/>
  <c r="O69" i="7"/>
  <c r="L69" i="7"/>
  <c r="H69" i="7"/>
  <c r="E69" i="7"/>
  <c r="A69" i="7"/>
  <c r="S68" i="7"/>
  <c r="O68" i="7"/>
  <c r="L68" i="7"/>
  <c r="H68" i="7"/>
  <c r="E68" i="7"/>
  <c r="A68" i="7"/>
  <c r="S67" i="7"/>
  <c r="O67" i="7"/>
  <c r="L67" i="7"/>
  <c r="H67" i="7"/>
  <c r="E67" i="7"/>
  <c r="A67" i="7"/>
  <c r="S66" i="7"/>
  <c r="O66" i="7"/>
  <c r="L66" i="7"/>
  <c r="H66" i="7"/>
  <c r="E66" i="7"/>
  <c r="A66" i="7"/>
  <c r="S65" i="7"/>
  <c r="O65" i="7"/>
  <c r="L65" i="7"/>
  <c r="H65" i="7"/>
  <c r="E65" i="7"/>
  <c r="A65" i="7"/>
  <c r="S64" i="7"/>
  <c r="O64" i="7"/>
  <c r="L64" i="7"/>
  <c r="H64" i="7"/>
  <c r="E64" i="7"/>
  <c r="A64" i="7"/>
  <c r="S63" i="7"/>
  <c r="O63" i="7"/>
  <c r="L63" i="7"/>
  <c r="H63" i="7"/>
  <c r="E63" i="7"/>
  <c r="A63" i="7"/>
  <c r="S62" i="7"/>
  <c r="O62" i="7"/>
  <c r="L62" i="7"/>
  <c r="H62" i="7"/>
  <c r="E62" i="7"/>
  <c r="A62" i="7"/>
  <c r="S61" i="7"/>
  <c r="O61" i="7"/>
  <c r="L61" i="7"/>
  <c r="H61" i="7"/>
  <c r="E61" i="7"/>
  <c r="A61" i="7"/>
  <c r="S60" i="7"/>
  <c r="O60" i="7"/>
  <c r="L60" i="7"/>
  <c r="H60" i="7"/>
  <c r="E60" i="7"/>
  <c r="A60" i="7"/>
  <c r="S59" i="7"/>
  <c r="O59" i="7"/>
  <c r="L59" i="7"/>
  <c r="H59" i="7"/>
  <c r="E59" i="7"/>
  <c r="A59" i="7"/>
  <c r="S58" i="7"/>
  <c r="O58" i="7"/>
  <c r="L58" i="7"/>
  <c r="H58" i="7"/>
  <c r="E58" i="7"/>
  <c r="A58" i="7"/>
  <c r="S57" i="7"/>
  <c r="O57" i="7"/>
  <c r="L57" i="7"/>
  <c r="H57" i="7"/>
  <c r="E57" i="7"/>
  <c r="A57" i="7"/>
  <c r="S56" i="7"/>
  <c r="O56" i="7"/>
  <c r="L56" i="7"/>
  <c r="H56" i="7"/>
  <c r="E56" i="7"/>
  <c r="A56" i="7"/>
  <c r="S55" i="7"/>
  <c r="O55" i="7"/>
  <c r="L55" i="7"/>
  <c r="H55" i="7"/>
  <c r="E55" i="7"/>
  <c r="A55" i="7"/>
  <c r="S54" i="7"/>
  <c r="O54" i="7"/>
  <c r="L54" i="7"/>
  <c r="H54" i="7"/>
  <c r="E54" i="7"/>
  <c r="A54" i="7"/>
  <c r="S53" i="7"/>
  <c r="O53" i="7"/>
  <c r="L53" i="7"/>
  <c r="H53" i="7"/>
  <c r="E53" i="7"/>
  <c r="A53" i="7"/>
  <c r="H47" i="7"/>
  <c r="A47" i="7"/>
  <c r="O46" i="7"/>
  <c r="H46" i="7"/>
  <c r="A46" i="7"/>
  <c r="O45" i="7"/>
  <c r="H45" i="7"/>
  <c r="A45" i="7"/>
  <c r="O44" i="7"/>
  <c r="H44" i="7"/>
  <c r="A44" i="7"/>
  <c r="O43" i="7"/>
  <c r="H43" i="7"/>
  <c r="A43" i="7"/>
  <c r="O42" i="7"/>
  <c r="H42" i="7"/>
  <c r="A42" i="7"/>
  <c r="O41" i="7"/>
  <c r="H41" i="7"/>
  <c r="A41" i="7"/>
  <c r="O40" i="7"/>
  <c r="H40" i="7"/>
  <c r="A40" i="7"/>
  <c r="O39" i="7"/>
  <c r="H39" i="7"/>
  <c r="A39" i="7"/>
  <c r="O38" i="7"/>
  <c r="H38" i="7"/>
  <c r="A38" i="7"/>
  <c r="O37" i="7"/>
  <c r="H37" i="7"/>
  <c r="A37" i="7"/>
  <c r="O36" i="7"/>
  <c r="H36" i="7"/>
  <c r="A36" i="7"/>
  <c r="O35" i="7"/>
  <c r="H35" i="7"/>
  <c r="A35" i="7"/>
  <c r="O34" i="7"/>
  <c r="H34" i="7"/>
  <c r="A34" i="7"/>
  <c r="O33" i="7"/>
  <c r="H33" i="7"/>
  <c r="A33" i="7"/>
  <c r="O32" i="7"/>
  <c r="H32" i="7"/>
  <c r="A32" i="7"/>
  <c r="O31" i="7"/>
  <c r="H31" i="7"/>
  <c r="A31" i="7"/>
  <c r="O30" i="7"/>
  <c r="H30" i="7"/>
  <c r="A30" i="7"/>
  <c r="S24" i="7"/>
  <c r="O24" i="7"/>
  <c r="H24" i="7"/>
  <c r="A24" i="7"/>
  <c r="S23" i="7"/>
  <c r="O23" i="7"/>
  <c r="H23" i="7"/>
  <c r="A23" i="7"/>
  <c r="S22" i="7"/>
  <c r="O22" i="7"/>
  <c r="H22" i="7"/>
  <c r="A22" i="7"/>
  <c r="S21" i="7"/>
  <c r="O21" i="7"/>
  <c r="H21" i="7"/>
  <c r="A21" i="7"/>
  <c r="S20" i="7"/>
  <c r="O20" i="7"/>
  <c r="H20" i="7"/>
  <c r="A20" i="7"/>
  <c r="S19" i="7"/>
  <c r="O19" i="7"/>
  <c r="H19" i="7"/>
  <c r="A19" i="7"/>
  <c r="S18" i="7"/>
  <c r="O18" i="7"/>
  <c r="H18" i="7"/>
  <c r="A18" i="7"/>
  <c r="S17" i="7"/>
  <c r="O17" i="7"/>
  <c r="H17" i="7"/>
  <c r="S16" i="7"/>
  <c r="O16" i="7"/>
  <c r="H16" i="7"/>
  <c r="S15" i="7"/>
  <c r="O15" i="7"/>
  <c r="H15" i="7"/>
  <c r="S14" i="7"/>
  <c r="O14" i="7"/>
  <c r="H14" i="7"/>
  <c r="S13" i="7"/>
  <c r="O13" i="7"/>
  <c r="H13" i="7"/>
  <c r="S12" i="7"/>
  <c r="O12" i="7"/>
  <c r="H12" i="7"/>
  <c r="A12" i="7"/>
  <c r="S11" i="7"/>
  <c r="O11" i="7"/>
  <c r="H11" i="7"/>
  <c r="S10" i="7"/>
  <c r="O10" i="7"/>
  <c r="L10" i="7"/>
  <c r="H10" i="7"/>
  <c r="O9" i="7"/>
  <c r="H9" i="7"/>
  <c r="A9" i="7"/>
  <c r="O8" i="7"/>
  <c r="H8" i="7"/>
  <c r="A8" i="7"/>
  <c r="A13" i="7" l="1"/>
  <c r="A14" i="7" l="1"/>
  <c r="A15" i="7" l="1"/>
  <c r="A17" i="7" l="1"/>
  <c r="A16" i="7"/>
  <c r="O55" i="3" l="1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54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30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8" i="3"/>
  <c r="E56" i="3" l="1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E33" i="3"/>
  <c r="E34" i="3"/>
  <c r="E35" i="3"/>
  <c r="E36" i="3"/>
  <c r="E37" i="3"/>
  <c r="E38" i="3"/>
  <c r="E39" i="3"/>
  <c r="E40" i="3"/>
  <c r="E41" i="3"/>
  <c r="E42" i="3"/>
  <c r="E43" i="3"/>
  <c r="E44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E11" i="3"/>
  <c r="E12" i="3"/>
  <c r="E13" i="3"/>
  <c r="E15" i="3"/>
  <c r="E16" i="3"/>
  <c r="E17" i="3"/>
  <c r="E18" i="3"/>
  <c r="E19" i="3"/>
  <c r="E20" i="3"/>
  <c r="E21" i="3"/>
  <c r="E22" i="3"/>
  <c r="E23" i="3"/>
  <c r="E24" i="3"/>
  <c r="E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F9" i="2" l="1"/>
  <c r="F10" i="2" s="1"/>
  <c r="C9" i="2"/>
  <c r="C10" i="2" s="1"/>
  <c r="F7" i="2"/>
  <c r="C7" i="2"/>
  <c r="F6" i="2"/>
  <c r="C6" i="2"/>
  <c r="C11" i="2" l="1"/>
  <c r="C13" i="2"/>
  <c r="C14" i="2" s="1"/>
  <c r="F13" i="2"/>
  <c r="F14" i="2" s="1"/>
  <c r="F11" i="2"/>
</calcChain>
</file>

<file path=xl/sharedStrings.xml><?xml version="1.0" encoding="utf-8"?>
<sst xmlns="http://schemas.openxmlformats.org/spreadsheetml/2006/main" count="200" uniqueCount="48">
  <si>
    <t>Pore volume</t>
  </si>
  <si>
    <t>Time</t>
  </si>
  <si>
    <t>Avg Ct</t>
  </si>
  <si>
    <t>Avg C0</t>
  </si>
  <si>
    <t>Ct/C0</t>
  </si>
  <si>
    <t>Standard deviation</t>
  </si>
  <si>
    <t>0-5 cm</t>
  </si>
  <si>
    <t>Column length (m)</t>
  </si>
  <si>
    <t>HLR (m/h)</t>
  </si>
  <si>
    <t>Diameter (m)</t>
  </si>
  <si>
    <t>Area (m2)</t>
  </si>
  <si>
    <t>Column volume (m3)</t>
  </si>
  <si>
    <t>Flow rate (m3/h)</t>
  </si>
  <si>
    <t>Flow rate (L/h)</t>
  </si>
  <si>
    <t>Sand bed height (m)</t>
  </si>
  <si>
    <t>Bioactive sand: 0-5 cm</t>
  </si>
  <si>
    <t>Bio-inactive sand: 0-5 cm</t>
  </si>
  <si>
    <t>Ignited sand: 0-5 cm</t>
  </si>
  <si>
    <t>0-5 cm sand column</t>
  </si>
  <si>
    <t>5-20 cm sand column</t>
  </si>
  <si>
    <t>Column details</t>
  </si>
  <si>
    <t>20-35 cm sand column</t>
  </si>
  <si>
    <t>Bioactive sand: 5-20 cm</t>
  </si>
  <si>
    <t>Bio-inactive sand: 5-20 cm</t>
  </si>
  <si>
    <t>Ignited sand: 5-20 cm</t>
  </si>
  <si>
    <t>Bioactive sand: 20-35 cm</t>
  </si>
  <si>
    <t>Bio-inactive sand: 20-35 cm</t>
  </si>
  <si>
    <t>Ignited sand: 20-35 cm</t>
  </si>
  <si>
    <t>5-20 cm</t>
  </si>
  <si>
    <t>1 pore volume</t>
  </si>
  <si>
    <t>20-35 cm</t>
  </si>
  <si>
    <t>Details on filter media characteristics:</t>
  </si>
  <si>
    <r>
      <t xml:space="preserve">Bio-inactive sand: </t>
    </r>
    <r>
      <rPr>
        <sz val="11"/>
        <color theme="1"/>
        <rFont val="Calibri"/>
        <family val="2"/>
        <scheme val="minor"/>
      </rPr>
      <t>Biological activity on sand inhibited by sodium azide</t>
    </r>
  </si>
  <si>
    <r>
      <t xml:space="preserve">Bioactive sand: </t>
    </r>
    <r>
      <rPr>
        <sz val="11"/>
        <color theme="1"/>
        <rFont val="Calibri"/>
        <family val="2"/>
        <scheme val="minor"/>
      </rPr>
      <t>Biological activity present on sand</t>
    </r>
  </si>
  <si>
    <t>Details on depths:</t>
  </si>
  <si>
    <r>
      <t xml:space="preserve">0-5 cm: </t>
    </r>
    <r>
      <rPr>
        <sz val="11"/>
        <color theme="1"/>
        <rFont val="Calibri"/>
        <family val="2"/>
        <scheme val="minor"/>
      </rPr>
      <t>Sand collected from top 5 cms of a mature full-scale slow sand filter</t>
    </r>
  </si>
  <si>
    <r>
      <t xml:space="preserve">5-20 cm: </t>
    </r>
    <r>
      <rPr>
        <sz val="11"/>
        <color theme="1"/>
        <rFont val="Calibri"/>
        <family val="2"/>
        <scheme val="minor"/>
      </rPr>
      <t>Sand collected from 5-20 cms of a mature full-scale slow sand filter</t>
    </r>
  </si>
  <si>
    <r>
      <t xml:space="preserve">20-35 cm: </t>
    </r>
    <r>
      <rPr>
        <sz val="11"/>
        <color theme="1"/>
        <rFont val="Calibri"/>
        <family val="2"/>
        <scheme val="minor"/>
      </rPr>
      <t>Sand collected from 20-35 cms of a mature full-scale slow sand filter</t>
    </r>
  </si>
  <si>
    <t>Column containing sand from 0-5 cm depth</t>
  </si>
  <si>
    <t>Columns containing sand from 5-20 cm depth. Same dimension for 20-35 cm column</t>
  </si>
  <si>
    <t>Bioactive sand</t>
  </si>
  <si>
    <r>
      <t xml:space="preserve">Biofilm Ignited sand: </t>
    </r>
    <r>
      <rPr>
        <sz val="11"/>
        <color theme="1"/>
        <rFont val="Calibri"/>
        <family val="2"/>
        <scheme val="minor"/>
      </rPr>
      <t>Biofilm present on sand eliminated by ignition</t>
    </r>
  </si>
  <si>
    <t>Biofilm ignited sand</t>
  </si>
  <si>
    <t>Details on spike suspension</t>
  </si>
  <si>
    <t xml:space="preserve">E.coli, PhiX and DNA particles were spiked in demiwater. Breakthrough was monitored after the spike by dosing pathogen-free demi water </t>
  </si>
  <si>
    <t>0.4 m/h</t>
  </si>
  <si>
    <t>Log removal</t>
  </si>
  <si>
    <t>Log removl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</si>
</sst>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E+00"/>
    <numFmt numFmtId="166" formatCode="0.0.E+00"/>
    <numFmt numFmtId="167" formatCode="0.0E+00"/>
    <numFmt numFmtId="168" formatCode="0.0"/>
    <numFmt numFmtId="169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7" borderId="0" xfId="0" applyFill="1"/>
    <xf numFmtId="0" fontId="0" fillId="8" borderId="0" xfId="0" applyFill="1"/>
    <xf numFmtId="167" fontId="0" fillId="0" borderId="0" xfId="0" applyNumberFormat="1" applyAlignment="1">
      <alignment horizontal="center"/>
    </xf>
    <xf numFmtId="0" fontId="0" fillId="9" borderId="0" xfId="0" applyFill="1"/>
    <xf numFmtId="0" fontId="0" fillId="5" borderId="0" xfId="0" applyFill="1" applyAlignment="1">
      <alignment horizontal="center"/>
    </xf>
    <xf numFmtId="2" fontId="0" fillId="5" borderId="4" xfId="0" applyNumberFormat="1" applyFill="1" applyBorder="1" applyAlignment="1">
      <alignment horizontal="center"/>
    </xf>
    <xf numFmtId="166" fontId="0" fillId="5" borderId="0" xfId="0" applyNumberFormat="1" applyFill="1" applyAlignment="1">
      <alignment horizontal="center"/>
    </xf>
    <xf numFmtId="165" fontId="0" fillId="5" borderId="0" xfId="0" applyNumberFormat="1" applyFill="1"/>
    <xf numFmtId="2" fontId="0" fillId="5" borderId="5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2" fontId="0" fillId="6" borderId="4" xfId="0" applyNumberFormat="1" applyFill="1" applyBorder="1" applyAlignment="1">
      <alignment horizontal="center"/>
    </xf>
    <xf numFmtId="166" fontId="0" fillId="6" borderId="0" xfId="0" applyNumberFormat="1" applyFill="1" applyAlignment="1">
      <alignment horizontal="center"/>
    </xf>
    <xf numFmtId="2" fontId="0" fillId="6" borderId="5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/>
    </xf>
    <xf numFmtId="2" fontId="0" fillId="7" borderId="4" xfId="0" applyNumberFormat="1" applyFill="1" applyBorder="1" applyAlignment="1">
      <alignment horizontal="center"/>
    </xf>
    <xf numFmtId="166" fontId="0" fillId="7" borderId="0" xfId="0" applyNumberFormat="1" applyFill="1" applyAlignment="1">
      <alignment horizontal="center"/>
    </xf>
    <xf numFmtId="2" fontId="0" fillId="7" borderId="5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6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5" xfId="0" applyNumberForma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9" borderId="0" xfId="0" applyFont="1" applyFill="1"/>
    <xf numFmtId="0" fontId="2" fillId="0" borderId="0" xfId="0" applyFont="1" applyAlignment="1">
      <alignment horizont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67" fontId="0" fillId="7" borderId="0" xfId="0" applyNumberFormat="1" applyFill="1" applyAlignment="1">
      <alignment horizontal="center"/>
    </xf>
    <xf numFmtId="167" fontId="0" fillId="7" borderId="0" xfId="0" applyNumberFormat="1" applyFill="1"/>
    <xf numFmtId="166" fontId="0" fillId="7" borderId="0" xfId="0" applyNumberFormat="1" applyFill="1"/>
    <xf numFmtId="2" fontId="0" fillId="7" borderId="0" xfId="0" applyNumberFormat="1" applyFill="1" applyAlignment="1">
      <alignment horizontal="center"/>
    </xf>
    <xf numFmtId="2" fontId="0" fillId="2" borderId="4" xfId="0" applyNumberFormat="1" applyFill="1" applyBorder="1"/>
    <xf numFmtId="165" fontId="0" fillId="6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67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5" xfId="0" applyNumberFormat="1" applyFill="1" applyBorder="1" applyAlignment="1">
      <alignment vertical="center"/>
    </xf>
    <xf numFmtId="2" fontId="0" fillId="2" borderId="0" xfId="0" applyNumberFormat="1" applyFill="1"/>
    <xf numFmtId="0" fontId="2" fillId="10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2" fontId="0" fillId="4" borderId="4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4" borderId="0" xfId="0" applyNumberFormat="1" applyFill="1"/>
    <xf numFmtId="2" fontId="0" fillId="4" borderId="0" xfId="0" applyNumberFormat="1" applyFill="1" applyAlignment="1">
      <alignment horizontal="center"/>
    </xf>
    <xf numFmtId="2" fontId="0" fillId="4" borderId="5" xfId="0" applyNumberFormat="1" applyFill="1" applyBorder="1" applyAlignment="1">
      <alignment horizontal="center" vertical="center"/>
    </xf>
    <xf numFmtId="167" fontId="0" fillId="4" borderId="0" xfId="0" applyNumberFormat="1" applyFill="1" applyAlignment="1">
      <alignment horizontal="center"/>
    </xf>
    <xf numFmtId="167" fontId="0" fillId="4" borderId="0" xfId="0" applyNumberFormat="1" applyFill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7" xfId="0" applyFill="1" applyBorder="1"/>
    <xf numFmtId="2" fontId="0" fillId="4" borderId="7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167" fontId="0" fillId="4" borderId="7" xfId="0" applyNumberFormat="1" applyFill="1" applyBorder="1" applyAlignment="1">
      <alignment horizontal="center"/>
    </xf>
    <xf numFmtId="167" fontId="0" fillId="4" borderId="7" xfId="0" applyNumberFormat="1" applyFill="1" applyBorder="1"/>
    <xf numFmtId="2" fontId="0" fillId="4" borderId="6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1" fontId="0" fillId="4" borderId="7" xfId="0" applyNumberFormat="1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0" fontId="1" fillId="9" borderId="0" xfId="0" applyFont="1" applyFill="1" applyAlignment="1">
      <alignment horizontal="center" vertical="center"/>
    </xf>
    <xf numFmtId="168" fontId="0" fillId="6" borderId="0" xfId="0" applyNumberFormat="1" applyFill="1" applyAlignment="1">
      <alignment horizontal="center"/>
    </xf>
    <xf numFmtId="0" fontId="3" fillId="0" borderId="0" xfId="0" applyFont="1"/>
    <xf numFmtId="0" fontId="2" fillId="10" borderId="0" xfId="0" applyFont="1" applyFill="1" applyAlignment="1">
      <alignment horizontal="center" wrapText="1"/>
    </xf>
    <xf numFmtId="1" fontId="0" fillId="2" borderId="0" xfId="0" applyNumberFormat="1" applyFill="1" applyAlignment="1">
      <alignment horizontal="center"/>
    </xf>
    <xf numFmtId="0" fontId="1" fillId="0" borderId="0" xfId="0" applyFont="1"/>
    <xf numFmtId="169" fontId="0" fillId="7" borderId="0" xfId="0" applyNumberFormat="1" applyFill="1" applyAlignment="1">
      <alignment horizontal="center"/>
    </xf>
    <xf numFmtId="168" fontId="0" fillId="5" borderId="0" xfId="0" applyNumberFormat="1" applyFill="1" applyAlignment="1">
      <alignment horizontal="center"/>
    </xf>
    <xf numFmtId="168" fontId="0" fillId="7" borderId="0" xfId="0" applyNumberFormat="1" applyFill="1" applyAlignment="1">
      <alignment horizontal="center"/>
    </xf>
    <xf numFmtId="168" fontId="0" fillId="2" borderId="0" xfId="0" applyNumberFormat="1" applyFill="1" applyAlignment="1">
      <alignment horizontal="center"/>
    </xf>
    <xf numFmtId="168" fontId="0" fillId="4" borderId="0" xfId="0" applyNumberFormat="1" applyFill="1" applyAlignment="1">
      <alignment horizontal="center"/>
    </xf>
    <xf numFmtId="0" fontId="0" fillId="10" borderId="0" xfId="0" applyFill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2" fontId="5" fillId="9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4" fillId="9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2" fillId="10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0-5 cm- E.coli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'E.coli WR1-3 conditions'!$B$8:$B$24</c:f>
              <c:numCache>
                <c:formatCode>General</c:formatCode>
                <c:ptCount val="1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  <c:pt idx="14">
                  <c:v>70</c:v>
                </c:pt>
                <c:pt idx="15">
                  <c:v>80</c:v>
                </c:pt>
                <c:pt idx="16">
                  <c:v>90</c:v>
                </c:pt>
              </c:numCache>
            </c:numRef>
          </c:xVal>
          <c:yVal>
            <c:numRef>
              <c:f>'E.coli WR1-3 conditions'!$E$8:$E$24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3.495145631067961E-4</c:v>
                </c:pt>
                <c:pt idx="3">
                  <c:v>4.0776699029126213E-3</c:v>
                </c:pt>
                <c:pt idx="4">
                  <c:v>1.3155339805825242E-2</c:v>
                </c:pt>
                <c:pt idx="5">
                  <c:v>1.7815533980582523E-2</c:v>
                </c:pt>
                <c:pt idx="6">
                  <c:v>2.3300970873786409E-2</c:v>
                </c:pt>
                <c:pt idx="7">
                  <c:v>2.2718446601941746E-2</c:v>
                </c:pt>
                <c:pt idx="8">
                  <c:v>1.320873786407767E-2</c:v>
                </c:pt>
                <c:pt idx="9">
                  <c:v>1.6310679611650485E-2</c:v>
                </c:pt>
                <c:pt idx="10">
                  <c:v>7.79126213592233E-3</c:v>
                </c:pt>
                <c:pt idx="11">
                  <c:v>8.7135922330097079E-3</c:v>
                </c:pt>
                <c:pt idx="12">
                  <c:v>8.7378640776699032E-3</c:v>
                </c:pt>
                <c:pt idx="13">
                  <c:v>7.5728155339805829E-3</c:v>
                </c:pt>
                <c:pt idx="14">
                  <c:v>4.567961165048544E-3</c:v>
                </c:pt>
                <c:pt idx="15">
                  <c:v>2.4854368932038834E-3</c:v>
                </c:pt>
                <c:pt idx="16">
                  <c:v>2.7184466019417475E-3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5-4ED3-9019-6D96524886D0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'E.coli WR1-3 conditions'!$I$8:$I$24</c:f>
              <c:numCache>
                <c:formatCode>General</c:formatCode>
                <c:ptCount val="1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  <c:pt idx="14">
                  <c:v>70</c:v>
                </c:pt>
                <c:pt idx="15">
                  <c:v>80</c:v>
                </c:pt>
                <c:pt idx="16">
                  <c:v>90</c:v>
                </c:pt>
              </c:numCache>
            </c:numRef>
          </c:xVal>
          <c:yVal>
            <c:numRef>
              <c:f>'E.coli WR1-3 conditions'!$L$8:$L$24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5.1764705882352937E-4</c:v>
                </c:pt>
                <c:pt idx="3">
                  <c:v>7.4117647058823529E-3</c:v>
                </c:pt>
                <c:pt idx="4">
                  <c:v>3.8823529411764708E-2</c:v>
                </c:pt>
                <c:pt idx="5">
                  <c:v>6.5882352941176475E-2</c:v>
                </c:pt>
                <c:pt idx="6">
                  <c:v>0.10588235294117647</c:v>
                </c:pt>
                <c:pt idx="7">
                  <c:v>0.12352941176470589</c:v>
                </c:pt>
                <c:pt idx="8">
                  <c:v>0.12647058823529411</c:v>
                </c:pt>
                <c:pt idx="9">
                  <c:v>0.11588235294117646</c:v>
                </c:pt>
                <c:pt idx="10">
                  <c:v>5.3764705882352944E-2</c:v>
                </c:pt>
                <c:pt idx="11">
                  <c:v>4.4117647058823532E-2</c:v>
                </c:pt>
                <c:pt idx="12">
                  <c:v>3.8823529411764708E-2</c:v>
                </c:pt>
                <c:pt idx="13">
                  <c:v>3.7352941176470589E-2</c:v>
                </c:pt>
                <c:pt idx="14">
                  <c:v>2.4705882352941175E-2</c:v>
                </c:pt>
                <c:pt idx="15">
                  <c:v>2.0588235294117647E-2</c:v>
                </c:pt>
                <c:pt idx="16">
                  <c:v>2.2588235294117649E-2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5-4ED3-9019-6D96524886D0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'E.coli WR1-3 conditions'!$P$8:$P$24</c:f>
              <c:numCache>
                <c:formatCode>General</c:formatCode>
                <c:ptCount val="1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  <c:pt idx="14">
                  <c:v>70</c:v>
                </c:pt>
                <c:pt idx="15">
                  <c:v>80</c:v>
                </c:pt>
                <c:pt idx="16">
                  <c:v>90</c:v>
                </c:pt>
              </c:numCache>
            </c:numRef>
          </c:xVal>
          <c:yVal>
            <c:numRef>
              <c:f>'E.coli WR1-3 conditions'!$S$8:$S$24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1.5463829787234042E-3</c:v>
                </c:pt>
                <c:pt idx="3">
                  <c:v>2.9787234042553193E-2</c:v>
                </c:pt>
                <c:pt idx="4">
                  <c:v>7.1276595744680857E-2</c:v>
                </c:pt>
                <c:pt idx="5">
                  <c:v>0.15531914893617021</c:v>
                </c:pt>
                <c:pt idx="6">
                  <c:v>0.30531914893617024</c:v>
                </c:pt>
                <c:pt idx="7">
                  <c:v>0.34680851063829787</c:v>
                </c:pt>
                <c:pt idx="8">
                  <c:v>0.38297872340425532</c:v>
                </c:pt>
                <c:pt idx="9">
                  <c:v>0.31914893617021278</c:v>
                </c:pt>
                <c:pt idx="10">
                  <c:v>0.16170212765957448</c:v>
                </c:pt>
                <c:pt idx="11">
                  <c:v>0.11563829787234042</c:v>
                </c:pt>
                <c:pt idx="12">
                  <c:v>4.6808510638297871E-2</c:v>
                </c:pt>
                <c:pt idx="13">
                  <c:v>5.8765957446808507E-2</c:v>
                </c:pt>
                <c:pt idx="14">
                  <c:v>4.8723404255319146E-2</c:v>
                </c:pt>
                <c:pt idx="15">
                  <c:v>4.4468085106382976E-2</c:v>
                </c:pt>
                <c:pt idx="16">
                  <c:v>5.106382978723404E-2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35-4ED3-9019-6D9652488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Time</a:t>
                </a:r>
                <a:r>
                  <a:rPr lang="en-GB" sz="1050" b="1" baseline="0"/>
                  <a:t> (min)</a:t>
                </a:r>
                <a:endParaRPr lang="en-GB" sz="1050" b="1"/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  <c:minorUnit val="0.5"/>
      </c:valAx>
      <c:valAx>
        <c:axId val="703370288"/>
        <c:scaling>
          <c:logBase val="10"/>
          <c:orientation val="minMax"/>
          <c:max val="1"/>
          <c:min val="1.0000000000000003E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300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8550060975425174"/>
          <c:y val="0.69308059392219168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7049391386311783"/>
        </c:manualLayout>
      </c:layout>
      <c:scatterChart>
        <c:scatterStyle val="lineMarker"/>
        <c:varyColors val="0"/>
        <c:ser>
          <c:idx val="0"/>
          <c:order val="0"/>
          <c:tx>
            <c:v>0-5 cm</c:v>
          </c:tx>
          <c:spPr>
            <a:ln w="19050" cap="rnd">
              <a:solidFill>
                <a:schemeClr val="accent1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>
                    <a:lumMod val="20000"/>
                    <a:lumOff val="80000"/>
                  </a:schemeClr>
                </a:solidFill>
              </a:ln>
              <a:effectLst/>
            </c:spPr>
          </c:marker>
          <c:xVal>
            <c:numRef>
              <c:f>Deuterium!$A$5:$A$20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</c:numRef>
          </c:xVal>
          <c:yVal>
            <c:numRef>
              <c:f>Deuterium!$B$5:$B$20</c:f>
              <c:numCache>
                <c:formatCode>0.0</c:formatCode>
                <c:ptCount val="16"/>
                <c:pt idx="0">
                  <c:v>0</c:v>
                </c:pt>
                <c:pt idx="1">
                  <c:v>0.02</c:v>
                </c:pt>
                <c:pt idx="2">
                  <c:v>0.2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0.97</c:v>
                </c:pt>
                <c:pt idx="7">
                  <c:v>0.98</c:v>
                </c:pt>
                <c:pt idx="8">
                  <c:v>0.92</c:v>
                </c:pt>
                <c:pt idx="9">
                  <c:v>0.63</c:v>
                </c:pt>
                <c:pt idx="10">
                  <c:v>0.39</c:v>
                </c:pt>
                <c:pt idx="11">
                  <c:v>0.17</c:v>
                </c:pt>
                <c:pt idx="12">
                  <c:v>0.06</c:v>
                </c:pt>
                <c:pt idx="13">
                  <c:v>0.02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43-4EED-A6D6-911FB624E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5-20 cm</c:v>
                </c:tx>
                <c:spPr>
                  <a:ln w="19050" cap="rnd">
                    <a:solidFill>
                      <a:schemeClr val="accent2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Deuterium!$D$5:$D$21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Deuterium!$E$5:$E$21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</c:v>
                      </c:pt>
                      <c:pt idx="3">
                        <c:v>0.3</c:v>
                      </c:pt>
                      <c:pt idx="4">
                        <c:v>0.6</c:v>
                      </c:pt>
                      <c:pt idx="5">
                        <c:v>0.92</c:v>
                      </c:pt>
                      <c:pt idx="6">
                        <c:v>0.98</c:v>
                      </c:pt>
                      <c:pt idx="7">
                        <c:v>1</c:v>
                      </c:pt>
                      <c:pt idx="8">
                        <c:v>0.9</c:v>
                      </c:pt>
                      <c:pt idx="9">
                        <c:v>0.85</c:v>
                      </c:pt>
                      <c:pt idx="10">
                        <c:v>0.55000000000000004</c:v>
                      </c:pt>
                      <c:pt idx="11">
                        <c:v>0.23</c:v>
                      </c:pt>
                      <c:pt idx="12">
                        <c:v>0.05</c:v>
                      </c:pt>
                      <c:pt idx="13">
                        <c:v>0.1</c:v>
                      </c:pt>
                      <c:pt idx="14">
                        <c:v>0</c:v>
                      </c:pt>
                      <c:pt idx="15">
                        <c:v>0.01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A43-4EED-A6D6-911FB624E6E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20-35 cm</c:v>
                </c:tx>
                <c:spPr>
                  <a:ln w="25400" cap="rnd">
                    <a:solidFill>
                      <a:schemeClr val="bg2">
                        <a:lumMod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Deuterium!$G$5:$G$21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Deuterium!$H$5:$H$21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0.06</c:v>
                      </c:pt>
                      <c:pt idx="3">
                        <c:v>0.3</c:v>
                      </c:pt>
                      <c:pt idx="4">
                        <c:v>0.55000000000000004</c:v>
                      </c:pt>
                      <c:pt idx="5">
                        <c:v>0.79</c:v>
                      </c:pt>
                      <c:pt idx="6">
                        <c:v>1</c:v>
                      </c:pt>
                      <c:pt idx="7">
                        <c:v>0.98</c:v>
                      </c:pt>
                      <c:pt idx="8">
                        <c:v>1</c:v>
                      </c:pt>
                      <c:pt idx="9">
                        <c:v>0.9</c:v>
                      </c:pt>
                      <c:pt idx="10">
                        <c:v>0.63</c:v>
                      </c:pt>
                      <c:pt idx="11">
                        <c:v>0.23</c:v>
                      </c:pt>
                      <c:pt idx="12">
                        <c:v>0.1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43-4EED-A6D6-911FB624E6EB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04139326334226"/>
          <c:y val="0.18836714421114031"/>
          <c:w val="0.17784755030621172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6459124437028536"/>
        </c:manualLayout>
      </c:layout>
      <c:scatterChart>
        <c:scatterStyle val="lineMarker"/>
        <c:varyColors val="0"/>
        <c:ser>
          <c:idx val="1"/>
          <c:order val="1"/>
          <c:tx>
            <c:v>5-20 cm</c:v>
          </c:tx>
          <c:spPr>
            <a:ln w="19050" cap="rnd">
              <a:solidFill>
                <a:schemeClr val="accent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>
                    <a:lumMod val="20000"/>
                    <a:lumOff val="80000"/>
                  </a:schemeClr>
                </a:solidFill>
              </a:ln>
              <a:effectLst/>
            </c:spPr>
          </c:marker>
          <c:xVal>
            <c:numRef>
              <c:f>Deuterium!$D$5:$D$21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  <c:extLst xmlns:c15="http://schemas.microsoft.com/office/drawing/2012/chart"/>
            </c:numRef>
          </c:xVal>
          <c:yVal>
            <c:numRef>
              <c:f>Deuterium!$E$5:$E$21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0.92</c:v>
                </c:pt>
                <c:pt idx="6">
                  <c:v>0.98</c:v>
                </c:pt>
                <c:pt idx="7">
                  <c:v>1</c:v>
                </c:pt>
                <c:pt idx="8">
                  <c:v>0.9</c:v>
                </c:pt>
                <c:pt idx="9">
                  <c:v>0.85</c:v>
                </c:pt>
                <c:pt idx="10">
                  <c:v>0.55000000000000004</c:v>
                </c:pt>
                <c:pt idx="11">
                  <c:v>0.23</c:v>
                </c:pt>
                <c:pt idx="12">
                  <c:v>0.05</c:v>
                </c:pt>
                <c:pt idx="13">
                  <c:v>0.1</c:v>
                </c:pt>
                <c:pt idx="14">
                  <c:v>0</c:v>
                </c:pt>
                <c:pt idx="15">
                  <c:v>0.01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1FF-4867-8E44-81F5D0570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0-5 cm</c:v>
                </c:tx>
                <c:spPr>
                  <a:ln w="19050" cap="rnd">
                    <a:solidFill>
                      <a:schemeClr val="accent1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Deuterium!$A$5:$A$20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Deuterium!$B$5:$B$20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0.2</c:v>
                      </c:pt>
                      <c:pt idx="3">
                        <c:v>0.6</c:v>
                      </c:pt>
                      <c:pt idx="4">
                        <c:v>0.8</c:v>
                      </c:pt>
                      <c:pt idx="5">
                        <c:v>1</c:v>
                      </c:pt>
                      <c:pt idx="6">
                        <c:v>0.97</c:v>
                      </c:pt>
                      <c:pt idx="7">
                        <c:v>0.98</c:v>
                      </c:pt>
                      <c:pt idx="8">
                        <c:v>0.92</c:v>
                      </c:pt>
                      <c:pt idx="9">
                        <c:v>0.63</c:v>
                      </c:pt>
                      <c:pt idx="10">
                        <c:v>0.39</c:v>
                      </c:pt>
                      <c:pt idx="11">
                        <c:v>0.17</c:v>
                      </c:pt>
                      <c:pt idx="12">
                        <c:v>0.06</c:v>
                      </c:pt>
                      <c:pt idx="13">
                        <c:v>0.02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1FF-4867-8E44-81F5D0570A3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20-35 cm</c:v>
                </c:tx>
                <c:spPr>
                  <a:ln w="25400" cap="rnd">
                    <a:solidFill>
                      <a:schemeClr val="bg2">
                        <a:lumMod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Deuterium!$G$5:$G$21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Deuterium!$H$5:$H$21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0.06</c:v>
                      </c:pt>
                      <c:pt idx="3">
                        <c:v>0.3</c:v>
                      </c:pt>
                      <c:pt idx="4">
                        <c:v>0.55000000000000004</c:v>
                      </c:pt>
                      <c:pt idx="5">
                        <c:v>0.79</c:v>
                      </c:pt>
                      <c:pt idx="6">
                        <c:v>1</c:v>
                      </c:pt>
                      <c:pt idx="7">
                        <c:v>0.98</c:v>
                      </c:pt>
                      <c:pt idx="8">
                        <c:v>1</c:v>
                      </c:pt>
                      <c:pt idx="9">
                        <c:v>0.9</c:v>
                      </c:pt>
                      <c:pt idx="10">
                        <c:v>0.63</c:v>
                      </c:pt>
                      <c:pt idx="11">
                        <c:v>0.23</c:v>
                      </c:pt>
                      <c:pt idx="12">
                        <c:v>0.1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1FF-4867-8E44-81F5D0570A3C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04139326334226"/>
          <c:y val="0.18836714421114031"/>
          <c:w val="0.17784755030621172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8229957286210283"/>
        </c:manualLayout>
      </c:layout>
      <c:scatterChart>
        <c:scatterStyle val="lineMarker"/>
        <c:varyColors val="0"/>
        <c:ser>
          <c:idx val="2"/>
          <c:order val="2"/>
          <c:tx>
            <c:v>20-35 cm</c:v>
          </c:tx>
          <c:spPr>
            <a:ln w="25400" cap="rnd">
              <a:solidFill>
                <a:schemeClr val="bg2">
                  <a:lumMod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xVal>
            <c:numRef>
              <c:f>Deuterium!$G$5:$G$21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  <c:extLst xmlns:c15="http://schemas.microsoft.com/office/drawing/2012/chart"/>
            </c:numRef>
          </c:xVal>
          <c:yVal>
            <c:numRef>
              <c:f>Deuterium!$H$5:$H$21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0.06</c:v>
                </c:pt>
                <c:pt idx="3">
                  <c:v>0.3</c:v>
                </c:pt>
                <c:pt idx="4">
                  <c:v>0.55000000000000004</c:v>
                </c:pt>
                <c:pt idx="5">
                  <c:v>0.79</c:v>
                </c:pt>
                <c:pt idx="6">
                  <c:v>1</c:v>
                </c:pt>
                <c:pt idx="7">
                  <c:v>0.98</c:v>
                </c:pt>
                <c:pt idx="8">
                  <c:v>1</c:v>
                </c:pt>
                <c:pt idx="9">
                  <c:v>0.9</c:v>
                </c:pt>
                <c:pt idx="10">
                  <c:v>0.63</c:v>
                </c:pt>
                <c:pt idx="11">
                  <c:v>0.23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2DC-4B38-A42C-AAF345487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0-5 cm</c:v>
                </c:tx>
                <c:spPr>
                  <a:ln w="19050" cap="rnd">
                    <a:solidFill>
                      <a:schemeClr val="accent1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Deuterium!$A$5:$A$20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Deuterium!$B$5:$B$20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0.2</c:v>
                      </c:pt>
                      <c:pt idx="3">
                        <c:v>0.6</c:v>
                      </c:pt>
                      <c:pt idx="4">
                        <c:v>0.8</c:v>
                      </c:pt>
                      <c:pt idx="5">
                        <c:v>1</c:v>
                      </c:pt>
                      <c:pt idx="6">
                        <c:v>0.97</c:v>
                      </c:pt>
                      <c:pt idx="7">
                        <c:v>0.98</c:v>
                      </c:pt>
                      <c:pt idx="8">
                        <c:v>0.92</c:v>
                      </c:pt>
                      <c:pt idx="9">
                        <c:v>0.63</c:v>
                      </c:pt>
                      <c:pt idx="10">
                        <c:v>0.39</c:v>
                      </c:pt>
                      <c:pt idx="11">
                        <c:v>0.17</c:v>
                      </c:pt>
                      <c:pt idx="12">
                        <c:v>0.06</c:v>
                      </c:pt>
                      <c:pt idx="13">
                        <c:v>0.02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C2DC-4B38-A42C-AAF345487EA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5-20 cm</c:v>
                </c:tx>
                <c:spPr>
                  <a:ln w="19050" cap="rnd">
                    <a:solidFill>
                      <a:schemeClr val="accent2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Deuterium!$D$5:$D$21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Deuterium!$E$5:$E$21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</c:v>
                      </c:pt>
                      <c:pt idx="3">
                        <c:v>0.3</c:v>
                      </c:pt>
                      <c:pt idx="4">
                        <c:v>0.6</c:v>
                      </c:pt>
                      <c:pt idx="5">
                        <c:v>0.92</c:v>
                      </c:pt>
                      <c:pt idx="6">
                        <c:v>0.98</c:v>
                      </c:pt>
                      <c:pt idx="7">
                        <c:v>1</c:v>
                      </c:pt>
                      <c:pt idx="8">
                        <c:v>0.9</c:v>
                      </c:pt>
                      <c:pt idx="9">
                        <c:v>0.85</c:v>
                      </c:pt>
                      <c:pt idx="10">
                        <c:v>0.55000000000000004</c:v>
                      </c:pt>
                      <c:pt idx="11">
                        <c:v>0.23</c:v>
                      </c:pt>
                      <c:pt idx="12">
                        <c:v>0.05</c:v>
                      </c:pt>
                      <c:pt idx="13">
                        <c:v>0.1</c:v>
                      </c:pt>
                      <c:pt idx="14">
                        <c:v>0</c:v>
                      </c:pt>
                      <c:pt idx="15">
                        <c:v>0.01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C2DC-4B38-A42C-AAF345487EAB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84694881889762"/>
          <c:y val="0.18836714421114031"/>
          <c:w val="0.21604194006999125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7639669277058321"/>
        </c:manualLayout>
      </c:layout>
      <c:scatterChart>
        <c:scatterStyle val="lineMarker"/>
        <c:varyColors val="0"/>
        <c:ser>
          <c:idx val="0"/>
          <c:order val="0"/>
          <c:tx>
            <c:v>0-5 cm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>
                    <a:lumMod val="20000"/>
                    <a:lumOff val="80000"/>
                  </a:schemeClr>
                </a:solidFill>
              </a:ln>
              <a:effectLst/>
            </c:spPr>
          </c:marker>
          <c:xVal>
            <c:numRef>
              <c:f>Deuterium!$A$5:$A$20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</c:numRef>
          </c:xVal>
          <c:yVal>
            <c:numRef>
              <c:f>Deuterium!$B$28:$B$43</c:f>
              <c:numCache>
                <c:formatCode>0.0</c:formatCode>
                <c:ptCount val="16"/>
                <c:pt idx="0">
                  <c:v>0</c:v>
                </c:pt>
                <c:pt idx="1">
                  <c:v>0.04</c:v>
                </c:pt>
                <c:pt idx="2">
                  <c:v>0.34</c:v>
                </c:pt>
                <c:pt idx="3">
                  <c:v>0.56000000000000005</c:v>
                </c:pt>
                <c:pt idx="4">
                  <c:v>0.87</c:v>
                </c:pt>
                <c:pt idx="5">
                  <c:v>1</c:v>
                </c:pt>
                <c:pt idx="6">
                  <c:v>0.99</c:v>
                </c:pt>
                <c:pt idx="7">
                  <c:v>0.9</c:v>
                </c:pt>
                <c:pt idx="8">
                  <c:v>0.9</c:v>
                </c:pt>
                <c:pt idx="9">
                  <c:v>0.6</c:v>
                </c:pt>
                <c:pt idx="10">
                  <c:v>0.3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7-4489-9DF1-E03CAC92D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5-20 cm</c:v>
                </c:tx>
                <c:spPr>
                  <a:ln w="19050" cap="rnd">
                    <a:solidFill>
                      <a:schemeClr val="accent2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Deuterium!$D$5:$D$21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Deuterium!$E$5:$E$21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</c:v>
                      </c:pt>
                      <c:pt idx="3">
                        <c:v>0.3</c:v>
                      </c:pt>
                      <c:pt idx="4">
                        <c:v>0.6</c:v>
                      </c:pt>
                      <c:pt idx="5">
                        <c:v>0.92</c:v>
                      </c:pt>
                      <c:pt idx="6">
                        <c:v>0.98</c:v>
                      </c:pt>
                      <c:pt idx="7">
                        <c:v>1</c:v>
                      </c:pt>
                      <c:pt idx="8">
                        <c:v>0.9</c:v>
                      </c:pt>
                      <c:pt idx="9">
                        <c:v>0.85</c:v>
                      </c:pt>
                      <c:pt idx="10">
                        <c:v>0.55000000000000004</c:v>
                      </c:pt>
                      <c:pt idx="11">
                        <c:v>0.23</c:v>
                      </c:pt>
                      <c:pt idx="12">
                        <c:v>0.05</c:v>
                      </c:pt>
                      <c:pt idx="13">
                        <c:v>0.1</c:v>
                      </c:pt>
                      <c:pt idx="14">
                        <c:v>0</c:v>
                      </c:pt>
                      <c:pt idx="15">
                        <c:v>0.01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D17-4489-9DF1-E03CAC92D07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20-35 cm</c:v>
                </c:tx>
                <c:spPr>
                  <a:ln w="25400" cap="rnd">
                    <a:solidFill>
                      <a:schemeClr val="bg2">
                        <a:lumMod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Deuterium!$G$5:$G$21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Deuterium!$H$5:$H$21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0.06</c:v>
                      </c:pt>
                      <c:pt idx="3">
                        <c:v>0.3</c:v>
                      </c:pt>
                      <c:pt idx="4">
                        <c:v>0.55000000000000004</c:v>
                      </c:pt>
                      <c:pt idx="5">
                        <c:v>0.79</c:v>
                      </c:pt>
                      <c:pt idx="6">
                        <c:v>1</c:v>
                      </c:pt>
                      <c:pt idx="7">
                        <c:v>0.98</c:v>
                      </c:pt>
                      <c:pt idx="8">
                        <c:v>1</c:v>
                      </c:pt>
                      <c:pt idx="9">
                        <c:v>0.9</c:v>
                      </c:pt>
                      <c:pt idx="10">
                        <c:v>0.63</c:v>
                      </c:pt>
                      <c:pt idx="11">
                        <c:v>0.23</c:v>
                      </c:pt>
                      <c:pt idx="12">
                        <c:v>0.1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D17-4489-9DF1-E03CAC92D078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04139326334226"/>
          <c:y val="0.18836714421114031"/>
          <c:w val="0.17784755030621172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6459124437028536"/>
        </c:manualLayout>
      </c:layout>
      <c:scatterChart>
        <c:scatterStyle val="lineMarker"/>
        <c:varyColors val="0"/>
        <c:ser>
          <c:idx val="1"/>
          <c:order val="1"/>
          <c:tx>
            <c:v>5-20 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>
                    <a:lumMod val="20000"/>
                    <a:lumOff val="80000"/>
                  </a:schemeClr>
                </a:solidFill>
              </a:ln>
              <a:effectLst/>
            </c:spPr>
          </c:marker>
          <c:xVal>
            <c:numRef>
              <c:f>Deuterium!$D$5:$D$21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  <c:extLst xmlns:c15="http://schemas.microsoft.com/office/drawing/2012/chart"/>
            </c:numRef>
          </c:xVal>
          <c:yVal>
            <c:numRef>
              <c:f>Deuterium!$E$28:$E$44</c:f>
              <c:numCache>
                <c:formatCode>0.0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0.4</c:v>
                </c:pt>
                <c:pt idx="4">
                  <c:v>0.62</c:v>
                </c:pt>
                <c:pt idx="5">
                  <c:v>0.91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0.6</c:v>
                </c:pt>
                <c:pt idx="11">
                  <c:v>0.4</c:v>
                </c:pt>
                <c:pt idx="12">
                  <c:v>0.1</c:v>
                </c:pt>
                <c:pt idx="13">
                  <c:v>0.05</c:v>
                </c:pt>
                <c:pt idx="14">
                  <c:v>0</c:v>
                </c:pt>
                <c:pt idx="15">
                  <c:v>0.01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D97-4E4D-AF7A-2AEE23A7C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0-5 cm</c:v>
                </c:tx>
                <c:spPr>
                  <a:ln w="19050" cap="rnd">
                    <a:solidFill>
                      <a:schemeClr val="accent1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Deuterium!$A$5:$A$20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Deuterium!$B$5:$B$20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0.2</c:v>
                      </c:pt>
                      <c:pt idx="3">
                        <c:v>0.6</c:v>
                      </c:pt>
                      <c:pt idx="4">
                        <c:v>0.8</c:v>
                      </c:pt>
                      <c:pt idx="5">
                        <c:v>1</c:v>
                      </c:pt>
                      <c:pt idx="6">
                        <c:v>0.97</c:v>
                      </c:pt>
                      <c:pt idx="7">
                        <c:v>0.98</c:v>
                      </c:pt>
                      <c:pt idx="8">
                        <c:v>0.92</c:v>
                      </c:pt>
                      <c:pt idx="9">
                        <c:v>0.63</c:v>
                      </c:pt>
                      <c:pt idx="10">
                        <c:v>0.39</c:v>
                      </c:pt>
                      <c:pt idx="11">
                        <c:v>0.17</c:v>
                      </c:pt>
                      <c:pt idx="12">
                        <c:v>0.06</c:v>
                      </c:pt>
                      <c:pt idx="13">
                        <c:v>0.02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D97-4E4D-AF7A-2AEE23A7C62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20-35 cm</c:v>
                </c:tx>
                <c:spPr>
                  <a:ln w="25400" cap="rnd">
                    <a:solidFill>
                      <a:schemeClr val="bg2">
                        <a:lumMod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Deuterium!$G$5:$G$21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Deuterium!$H$5:$H$21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0.06</c:v>
                      </c:pt>
                      <c:pt idx="3">
                        <c:v>0.3</c:v>
                      </c:pt>
                      <c:pt idx="4">
                        <c:v>0.55000000000000004</c:v>
                      </c:pt>
                      <c:pt idx="5">
                        <c:v>0.79</c:v>
                      </c:pt>
                      <c:pt idx="6">
                        <c:v>1</c:v>
                      </c:pt>
                      <c:pt idx="7">
                        <c:v>0.98</c:v>
                      </c:pt>
                      <c:pt idx="8">
                        <c:v>1</c:v>
                      </c:pt>
                      <c:pt idx="9">
                        <c:v>0.9</c:v>
                      </c:pt>
                      <c:pt idx="10">
                        <c:v>0.63</c:v>
                      </c:pt>
                      <c:pt idx="11">
                        <c:v>0.23</c:v>
                      </c:pt>
                      <c:pt idx="12">
                        <c:v>0.1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D97-4E4D-AF7A-2AEE23A7C62D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04139326334226"/>
          <c:y val="0.18836714421114031"/>
          <c:w val="0.17784755030621172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3277537182852142"/>
          <c:y val="5.0925925925925923E-2"/>
          <c:w val="0.81766907261592292"/>
          <c:h val="0.76978880488377111"/>
        </c:manualLayout>
      </c:layout>
      <c:scatterChart>
        <c:scatterStyle val="lineMarker"/>
        <c:varyColors val="0"/>
        <c:ser>
          <c:idx val="2"/>
          <c:order val="2"/>
          <c:tx>
            <c:v>20-35 cm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xVal>
            <c:numRef>
              <c:f>Deuterium!$G$5:$G$21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  <c:extLst xmlns:c15="http://schemas.microsoft.com/office/drawing/2012/chart"/>
            </c:numRef>
          </c:xVal>
          <c:yVal>
            <c:numRef>
              <c:f>Deuterium!$H$28:$H$43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0.34</c:v>
                </c:pt>
                <c:pt idx="4">
                  <c:v>0.67</c:v>
                </c:pt>
                <c:pt idx="5">
                  <c:v>0.92</c:v>
                </c:pt>
                <c:pt idx="6">
                  <c:v>1</c:v>
                </c:pt>
                <c:pt idx="7">
                  <c:v>0.98</c:v>
                </c:pt>
                <c:pt idx="8">
                  <c:v>0.96</c:v>
                </c:pt>
                <c:pt idx="9">
                  <c:v>0.9</c:v>
                </c:pt>
                <c:pt idx="10">
                  <c:v>0.7</c:v>
                </c:pt>
                <c:pt idx="11">
                  <c:v>0.4</c:v>
                </c:pt>
                <c:pt idx="12">
                  <c:v>0.2</c:v>
                </c:pt>
                <c:pt idx="13">
                  <c:v>0.06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536-4E06-8E1C-BCC32894C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270992"/>
        <c:axId val="566265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0-5 cm</c:v>
                </c:tx>
                <c:spPr>
                  <a:ln w="19050" cap="rnd">
                    <a:solidFill>
                      <a:schemeClr val="accent1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Deuterium!$A$5:$A$20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Deuterium!$B$5:$B$20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0.2</c:v>
                      </c:pt>
                      <c:pt idx="3">
                        <c:v>0.6</c:v>
                      </c:pt>
                      <c:pt idx="4">
                        <c:v>0.8</c:v>
                      </c:pt>
                      <c:pt idx="5">
                        <c:v>1</c:v>
                      </c:pt>
                      <c:pt idx="6">
                        <c:v>0.97</c:v>
                      </c:pt>
                      <c:pt idx="7">
                        <c:v>0.98</c:v>
                      </c:pt>
                      <c:pt idx="8">
                        <c:v>0.92</c:v>
                      </c:pt>
                      <c:pt idx="9">
                        <c:v>0.63</c:v>
                      </c:pt>
                      <c:pt idx="10">
                        <c:v>0.39</c:v>
                      </c:pt>
                      <c:pt idx="11">
                        <c:v>0.17</c:v>
                      </c:pt>
                      <c:pt idx="12">
                        <c:v>0.06</c:v>
                      </c:pt>
                      <c:pt idx="13">
                        <c:v>0.02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536-4E06-8E1C-BCC32894C0E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5-20 cm</c:v>
                </c:tx>
                <c:spPr>
                  <a:ln w="19050" cap="rnd">
                    <a:solidFill>
                      <a:schemeClr val="accent2">
                        <a:lumMod val="20000"/>
                        <a:lumOff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>
                          <a:lumMod val="20000"/>
                          <a:lumOff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Deuterium!$D$5:$D$21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80</c:v>
                      </c:pt>
                      <c:pt idx="14">
                        <c:v>100</c:v>
                      </c:pt>
                      <c:pt idx="15">
                        <c:v>120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Deuterium!$E$5:$E$21</c15:sqref>
                        </c15:formulaRef>
                      </c:ext>
                    </c:extLst>
                    <c:numCache>
                      <c:formatCode>0.0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</c:v>
                      </c:pt>
                      <c:pt idx="3">
                        <c:v>0.3</c:v>
                      </c:pt>
                      <c:pt idx="4">
                        <c:v>0.6</c:v>
                      </c:pt>
                      <c:pt idx="5">
                        <c:v>0.92</c:v>
                      </c:pt>
                      <c:pt idx="6">
                        <c:v>0.98</c:v>
                      </c:pt>
                      <c:pt idx="7">
                        <c:v>1</c:v>
                      </c:pt>
                      <c:pt idx="8">
                        <c:v>0.9</c:v>
                      </c:pt>
                      <c:pt idx="9">
                        <c:v>0.85</c:v>
                      </c:pt>
                      <c:pt idx="10">
                        <c:v>0.55000000000000004</c:v>
                      </c:pt>
                      <c:pt idx="11">
                        <c:v>0.23</c:v>
                      </c:pt>
                      <c:pt idx="12">
                        <c:v>0.05</c:v>
                      </c:pt>
                      <c:pt idx="13">
                        <c:v>0.1</c:v>
                      </c:pt>
                      <c:pt idx="14">
                        <c:v>0</c:v>
                      </c:pt>
                      <c:pt idx="15">
                        <c:v>0.01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36-4E06-8E1C-BCC32894C0E7}"/>
                  </c:ext>
                </c:extLst>
              </c15:ser>
            </c15:filteredScatterSeries>
          </c:ext>
        </c:extLst>
      </c:scatterChart>
      <c:valAx>
        <c:axId val="56627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65416"/>
        <c:crosses val="autoZero"/>
        <c:crossBetween val="midCat"/>
        <c:majorUnit val="20"/>
      </c:valAx>
      <c:valAx>
        <c:axId val="56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3412769757946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62709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84694881889762"/>
          <c:y val="0.18836714421114031"/>
          <c:w val="0.21604194006999125"/>
          <c:h val="0.23437664041994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5-20 cm- E.coli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'E.coli WR1-3 conditions'!$B$30:$B$47</c:f>
              <c:numCache>
                <c:formatCode>General</c:formatCode>
                <c:ptCount val="18"/>
                <c:pt idx="0">
                  <c:v>1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110</c:v>
                </c:pt>
                <c:pt idx="17">
                  <c:v>120</c:v>
                </c:pt>
              </c:numCache>
            </c:numRef>
          </c:xVal>
          <c:yVal>
            <c:numRef>
              <c:f>'E.coli WR1-3 conditions'!$E$30:$E$47</c:f>
              <c:numCache>
                <c:formatCode>0.00</c:formatCode>
                <c:ptCount val="18"/>
                <c:pt idx="0">
                  <c:v>1.1428571428571429E-8</c:v>
                </c:pt>
                <c:pt idx="1">
                  <c:v>1.2285714285714287E-4</c:v>
                </c:pt>
                <c:pt idx="2">
                  <c:v>5.0799999999999999E-4</c:v>
                </c:pt>
                <c:pt idx="3">
                  <c:v>4.1428571428571426E-3</c:v>
                </c:pt>
                <c:pt idx="4">
                  <c:v>1.7685714285714287E-2</c:v>
                </c:pt>
                <c:pt idx="5">
                  <c:v>2.5714285714285714E-2</c:v>
                </c:pt>
                <c:pt idx="6">
                  <c:v>3.4571428571428572E-2</c:v>
                </c:pt>
                <c:pt idx="7">
                  <c:v>3.4571428571428572E-2</c:v>
                </c:pt>
                <c:pt idx="8">
                  <c:v>2.8571428571428571E-2</c:v>
                </c:pt>
                <c:pt idx="9">
                  <c:v>3.1428571428571431E-2</c:v>
                </c:pt>
                <c:pt idx="10">
                  <c:v>3.4285714285714287E-2</c:v>
                </c:pt>
                <c:pt idx="11">
                  <c:v>0.02</c:v>
                </c:pt>
                <c:pt idx="12">
                  <c:v>1.4585714285714285E-2</c:v>
                </c:pt>
                <c:pt idx="13">
                  <c:v>1.1217142857142858E-2</c:v>
                </c:pt>
                <c:pt idx="14">
                  <c:v>7.0285714285714283E-3</c:v>
                </c:pt>
                <c:pt idx="15">
                  <c:v>8.8714285714285718E-3</c:v>
                </c:pt>
                <c:pt idx="16">
                  <c:v>6.645714285714286E-3</c:v>
                </c:pt>
                <c:pt idx="17" formatCode="0.0000">
                  <c:v>7.1928571428571432E-3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DE-43F2-949A-0B9592F8D867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'E.coli WR1-3 conditions'!$I$30:$I$47</c:f>
              <c:numCache>
                <c:formatCode>General</c:formatCode>
                <c:ptCount val="18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100</c:v>
                </c:pt>
                <c:pt idx="15">
                  <c:v>110</c:v>
                </c:pt>
                <c:pt idx="16">
                  <c:v>120</c:v>
                </c:pt>
                <c:pt idx="17">
                  <c:v>130</c:v>
                </c:pt>
              </c:numCache>
            </c:numRef>
          </c:xVal>
          <c:yVal>
            <c:numRef>
              <c:f>'E.coli WR1-3 conditions'!$L$30:$L$47</c:f>
              <c:numCache>
                <c:formatCode>0.0</c:formatCode>
                <c:ptCount val="18"/>
                <c:pt idx="0">
                  <c:v>0</c:v>
                </c:pt>
                <c:pt idx="1">
                  <c:v>1.326259946949602E-4</c:v>
                </c:pt>
                <c:pt idx="2">
                  <c:v>7.9575596816976125E-4</c:v>
                </c:pt>
                <c:pt idx="3">
                  <c:v>4.7745358090185673E-3</c:v>
                </c:pt>
                <c:pt idx="4">
                  <c:v>6.3660477453580902E-2</c:v>
                </c:pt>
                <c:pt idx="5">
                  <c:v>7.9575596816976124E-2</c:v>
                </c:pt>
                <c:pt idx="6">
                  <c:v>0.16445623342175067</c:v>
                </c:pt>
                <c:pt idx="7">
                  <c:v>0.17453580901856763</c:v>
                </c:pt>
                <c:pt idx="8">
                  <c:v>0.17506631299734748</c:v>
                </c:pt>
                <c:pt idx="9">
                  <c:v>0.13262599469496023</c:v>
                </c:pt>
                <c:pt idx="10">
                  <c:v>8.4880636604774531E-2</c:v>
                </c:pt>
                <c:pt idx="11">
                  <c:v>5.8355437665782495E-2</c:v>
                </c:pt>
                <c:pt idx="12">
                  <c:v>5.3050397877984087E-2</c:v>
                </c:pt>
                <c:pt idx="13">
                  <c:v>5.0397877984084884E-2</c:v>
                </c:pt>
                <c:pt idx="14">
                  <c:v>4.9336870026525197E-2</c:v>
                </c:pt>
                <c:pt idx="15">
                  <c:v>4.7214854111405836E-2</c:v>
                </c:pt>
                <c:pt idx="16">
                  <c:v>3.8196286472148538E-2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DE-43F2-949A-0B9592F8D867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'E.coli WR1-3 conditions'!$P$30:$P$46</c:f>
              <c:numCache>
                <c:formatCode>0.00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100</c:v>
                </c:pt>
                <c:pt idx="15">
                  <c:v>120</c:v>
                </c:pt>
                <c:pt idx="16">
                  <c:v>130</c:v>
                </c:pt>
              </c:numCache>
            </c:numRef>
          </c:xVal>
          <c:yVal>
            <c:numRef>
              <c:f>'E.coli WR1-3 conditions'!$S$30:$S$47</c:f>
              <c:numCache>
                <c:formatCode>0.0</c:formatCode>
                <c:ptCount val="18"/>
                <c:pt idx="0">
                  <c:v>0</c:v>
                </c:pt>
                <c:pt idx="1">
                  <c:v>4.0000000000000003E-5</c:v>
                </c:pt>
                <c:pt idx="2">
                  <c:v>4.1199999999999999E-4</c:v>
                </c:pt>
                <c:pt idx="3">
                  <c:v>1.4E-2</c:v>
                </c:pt>
                <c:pt idx="4">
                  <c:v>0.11559999999999999</c:v>
                </c:pt>
                <c:pt idx="5">
                  <c:v>0.2</c:v>
                </c:pt>
                <c:pt idx="6">
                  <c:v>0.36</c:v>
                </c:pt>
                <c:pt idx="7">
                  <c:v>0.40200000000000002</c:v>
                </c:pt>
                <c:pt idx="8">
                  <c:v>0.38</c:v>
                </c:pt>
                <c:pt idx="9">
                  <c:v>0.28399999999999997</c:v>
                </c:pt>
                <c:pt idx="10">
                  <c:v>0.17155999999999999</c:v>
                </c:pt>
                <c:pt idx="11">
                  <c:v>0.13600000000000001</c:v>
                </c:pt>
                <c:pt idx="12">
                  <c:v>0.128</c:v>
                </c:pt>
                <c:pt idx="13">
                  <c:v>6.7599999999999993E-2</c:v>
                </c:pt>
                <c:pt idx="14">
                  <c:v>0.04</c:v>
                </c:pt>
                <c:pt idx="15">
                  <c:v>7.9200000000000007E-2</c:v>
                </c:pt>
                <c:pt idx="16">
                  <c:v>0.1128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DE-43F2-949A-0B9592F8D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Time (min)</a:t>
                </a:r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</c:valAx>
      <c:valAx>
        <c:axId val="703370288"/>
        <c:scaling>
          <c:logBase val="10"/>
          <c:orientation val="minMax"/>
          <c:max val="1"/>
          <c:min val="1.0000000000000003E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8550060975425174"/>
          <c:y val="0.69308059392219168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20-35 cm- E.coli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'E.coli WR1-3 conditions'!$B$53:$B$70</c:f>
              <c:numCache>
                <c:formatCode>General</c:formatCode>
                <c:ptCount val="18"/>
                <c:pt idx="0">
                  <c:v>1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  <c:pt idx="17">
                  <c:v>130</c:v>
                </c:pt>
              </c:numCache>
            </c:numRef>
          </c:xVal>
          <c:yVal>
            <c:numRef>
              <c:f>'E.coli WR1-3 conditions'!$E$53:$E$70</c:f>
              <c:numCache>
                <c:formatCode>0.00</c:formatCode>
                <c:ptCount val="18"/>
                <c:pt idx="0">
                  <c:v>0</c:v>
                </c:pt>
                <c:pt idx="1">
                  <c:v>1.1371428571428572E-4</c:v>
                </c:pt>
                <c:pt idx="2">
                  <c:v>6.2228571428571433E-4</c:v>
                </c:pt>
                <c:pt idx="3">
                  <c:v>3.5714285714285713E-3</c:v>
                </c:pt>
                <c:pt idx="4">
                  <c:v>1.7685714285714287E-2</c:v>
                </c:pt>
                <c:pt idx="5">
                  <c:v>3.1428571428571431E-2</c:v>
                </c:pt>
                <c:pt idx="6">
                  <c:v>3.4571428571428572E-2</c:v>
                </c:pt>
                <c:pt idx="7">
                  <c:v>3.4571428571428572E-2</c:v>
                </c:pt>
                <c:pt idx="8">
                  <c:v>3.3142857142857141E-2</c:v>
                </c:pt>
                <c:pt idx="9">
                  <c:v>2.9714285714285714E-2</c:v>
                </c:pt>
                <c:pt idx="10">
                  <c:v>2.8571428571428571E-2</c:v>
                </c:pt>
                <c:pt idx="11">
                  <c:v>2.6857142857142857E-2</c:v>
                </c:pt>
                <c:pt idx="12">
                  <c:v>2.3042857142857143E-2</c:v>
                </c:pt>
                <c:pt idx="13">
                  <c:v>1.7857142857142856E-2</c:v>
                </c:pt>
                <c:pt idx="14">
                  <c:v>1.1428571428571429E-2</c:v>
                </c:pt>
                <c:pt idx="15">
                  <c:v>9.7999999999999997E-3</c:v>
                </c:pt>
                <c:pt idx="16">
                  <c:v>6.8857142857142858E-3</c:v>
                </c:pt>
                <c:pt idx="17">
                  <c:v>5.1428571428571426E-3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6-470B-AA8A-1C7F081863FD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'E.coli WR1-3 conditions'!$I$53:$I$69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130</c:v>
                </c:pt>
              </c:numCache>
            </c:numRef>
          </c:xVal>
          <c:yVal>
            <c:numRef>
              <c:f>'E.coli WR1-3 conditions'!$L$53:$L$70</c:f>
              <c:numCache>
                <c:formatCode>0.0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5.2380952380952383E-4</c:v>
                </c:pt>
                <c:pt idx="3">
                  <c:v>2.7619047619047619E-3</c:v>
                </c:pt>
                <c:pt idx="4">
                  <c:v>4.9333333333333333E-2</c:v>
                </c:pt>
                <c:pt idx="5">
                  <c:v>0.10476190476190476</c:v>
                </c:pt>
                <c:pt idx="6">
                  <c:v>0.15333333333333332</c:v>
                </c:pt>
                <c:pt idx="7">
                  <c:v>0.18095238095238095</c:v>
                </c:pt>
                <c:pt idx="8">
                  <c:v>0.18523809523809523</c:v>
                </c:pt>
                <c:pt idx="9">
                  <c:v>0.16404761904761905</c:v>
                </c:pt>
                <c:pt idx="10">
                  <c:v>0.14761904761904762</c:v>
                </c:pt>
                <c:pt idx="11">
                  <c:v>5.7142857142857141E-2</c:v>
                </c:pt>
                <c:pt idx="12">
                  <c:v>5.7142857142857141E-2</c:v>
                </c:pt>
                <c:pt idx="13">
                  <c:v>4.5523809523809522E-2</c:v>
                </c:pt>
                <c:pt idx="14">
                  <c:v>3.3333333333333333E-2</c:v>
                </c:pt>
                <c:pt idx="15">
                  <c:v>2.238095238095238E-2</c:v>
                </c:pt>
                <c:pt idx="16">
                  <c:v>1.7142857142857144E-2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96-470B-AA8A-1C7F081863FD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'E.coli WR1-3 conditions'!$P$53:$P$70</c:f>
              <c:numCache>
                <c:formatCode>General</c:formatCode>
                <c:ptCount val="18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100</c:v>
                </c:pt>
                <c:pt idx="16">
                  <c:v>120</c:v>
                </c:pt>
                <c:pt idx="17">
                  <c:v>130</c:v>
                </c:pt>
              </c:numCache>
            </c:numRef>
          </c:xVal>
          <c:yVal>
            <c:numRef>
              <c:f>'E.coli WR1-3 conditions'!$S$53:$S$70</c:f>
              <c:numCache>
                <c:formatCode>0.0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1.1999999999999999E-3</c:v>
                </c:pt>
                <c:pt idx="3">
                  <c:v>6.0000000000000001E-3</c:v>
                </c:pt>
                <c:pt idx="4">
                  <c:v>4.7199999999999999E-2</c:v>
                </c:pt>
                <c:pt idx="5">
                  <c:v>0.16800000000000001</c:v>
                </c:pt>
                <c:pt idx="6">
                  <c:v>0.26</c:v>
                </c:pt>
                <c:pt idx="7">
                  <c:v>0.34</c:v>
                </c:pt>
                <c:pt idx="8">
                  <c:v>0.38</c:v>
                </c:pt>
                <c:pt idx="9">
                  <c:v>0.4</c:v>
                </c:pt>
                <c:pt idx="10">
                  <c:v>0.308</c:v>
                </c:pt>
                <c:pt idx="11">
                  <c:v>0.192</c:v>
                </c:pt>
                <c:pt idx="12">
                  <c:v>0.14355999999999999</c:v>
                </c:pt>
                <c:pt idx="13">
                  <c:v>4.8000000000000001E-2</c:v>
                </c:pt>
                <c:pt idx="14">
                  <c:v>8.7599999999999997E-2</c:v>
                </c:pt>
                <c:pt idx="15">
                  <c:v>4.3999999999999997E-2</c:v>
                </c:pt>
                <c:pt idx="16">
                  <c:v>3.9199999999999999E-2</c:v>
                </c:pt>
                <c:pt idx="17" formatCode="0.00">
                  <c:v>7.2800000000000004E-2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96-470B-AA8A-1C7F08186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Time (min)</a:t>
                </a:r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</c:valAx>
      <c:valAx>
        <c:axId val="703370288"/>
        <c:scaling>
          <c:logBase val="10"/>
          <c:orientation val="minMax"/>
          <c:max val="1"/>
          <c:min val="1.0000000000000003E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8550060975425174"/>
          <c:y val="0.69308059392219168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0-5 cm- PhiX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'PhiX-3 conditions'!$B$8:$B$24</c:f>
              <c:numCache>
                <c:formatCode>General</c:formatCode>
                <c:ptCount val="1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90</c:v>
                </c:pt>
                <c:pt idx="16">
                  <c:v>100</c:v>
                </c:pt>
              </c:numCache>
            </c:numRef>
          </c:xVal>
          <c:yVal>
            <c:numRef>
              <c:f>'PhiX-3 conditions'!$E$8:$E$24</c:f>
              <c:numCache>
                <c:formatCode>0.0</c:formatCode>
                <c:ptCount val="17"/>
                <c:pt idx="0">
                  <c:v>0</c:v>
                </c:pt>
                <c:pt idx="1">
                  <c:v>2.3469387755102041E-4</c:v>
                </c:pt>
                <c:pt idx="2">
                  <c:v>3.0612244897959182E-3</c:v>
                </c:pt>
                <c:pt idx="3">
                  <c:v>7.1448979591836728E-2</c:v>
                </c:pt>
                <c:pt idx="4">
                  <c:v>0.15306122448979592</c:v>
                </c:pt>
                <c:pt idx="5">
                  <c:v>0.19897959183673469</c:v>
                </c:pt>
                <c:pt idx="6">
                  <c:v>0.26530612244897961</c:v>
                </c:pt>
                <c:pt idx="7">
                  <c:v>0.25510204081632654</c:v>
                </c:pt>
                <c:pt idx="8">
                  <c:v>0.22653061224489796</c:v>
                </c:pt>
                <c:pt idx="9">
                  <c:v>9.1836734693877556E-2</c:v>
                </c:pt>
                <c:pt idx="10">
                  <c:v>6.5816326530612243E-2</c:v>
                </c:pt>
                <c:pt idx="11">
                  <c:v>2.6020408163265306E-2</c:v>
                </c:pt>
                <c:pt idx="12">
                  <c:v>3.214285714285714E-2</c:v>
                </c:pt>
                <c:pt idx="13">
                  <c:v>3.0102040816326531E-2</c:v>
                </c:pt>
                <c:pt idx="14">
                  <c:v>2.8571428571428571E-2</c:v>
                </c:pt>
                <c:pt idx="15">
                  <c:v>1.5816326530612244E-2</c:v>
                </c:pt>
                <c:pt idx="16">
                  <c:v>1.5306122448979591E-2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D9-4A94-9BD1-5A99C4B57AAE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'PhiX-3 conditions'!$I$8:$I$24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</c:numCache>
            </c:numRef>
          </c:xVal>
          <c:yVal>
            <c:numRef>
              <c:f>'PhiX-3 conditions'!$L$8:$L$24</c:f>
              <c:numCache>
                <c:formatCode>0.0</c:formatCode>
                <c:ptCount val="17"/>
                <c:pt idx="0">
                  <c:v>0</c:v>
                </c:pt>
                <c:pt idx="1">
                  <c:v>6.4935064935064939E-3</c:v>
                </c:pt>
                <c:pt idx="2">
                  <c:v>0.12987012987012986</c:v>
                </c:pt>
                <c:pt idx="3">
                  <c:v>0.22077922077922077</c:v>
                </c:pt>
                <c:pt idx="4">
                  <c:v>0.2857142857142857</c:v>
                </c:pt>
                <c:pt idx="5">
                  <c:v>0.35064935064935066</c:v>
                </c:pt>
                <c:pt idx="6">
                  <c:v>0.35064935064935066</c:v>
                </c:pt>
                <c:pt idx="7">
                  <c:v>0.2857142857142857</c:v>
                </c:pt>
                <c:pt idx="8">
                  <c:v>0.15064935064935064</c:v>
                </c:pt>
                <c:pt idx="9">
                  <c:v>0.12467532467532468</c:v>
                </c:pt>
                <c:pt idx="10">
                  <c:v>9.6103896103896108E-2</c:v>
                </c:pt>
                <c:pt idx="11">
                  <c:v>9.0909090909090912E-2</c:v>
                </c:pt>
                <c:pt idx="12">
                  <c:v>8.3116883116883117E-2</c:v>
                </c:pt>
                <c:pt idx="13">
                  <c:v>4.1558441558441558E-2</c:v>
                </c:pt>
                <c:pt idx="14">
                  <c:v>4.5168831168831171E-2</c:v>
                </c:pt>
                <c:pt idx="15">
                  <c:v>7.792207792207792E-2</c:v>
                </c:pt>
                <c:pt idx="16">
                  <c:v>4.6753246753246755E-2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D9-4A94-9BD1-5A99C4B57AAE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'PhiX-3 conditions'!$P$8:$P$24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</c:numCache>
            </c:numRef>
          </c:xVal>
          <c:yVal>
            <c:numRef>
              <c:f>'PhiX-3 conditions'!$S$8:$S$24</c:f>
              <c:numCache>
                <c:formatCode>0.0</c:formatCode>
                <c:ptCount val="17"/>
                <c:pt idx="0">
                  <c:v>0</c:v>
                </c:pt>
                <c:pt idx="1">
                  <c:v>1.5744680851063831E-2</c:v>
                </c:pt>
                <c:pt idx="2">
                  <c:v>0.18510638297872339</c:v>
                </c:pt>
                <c:pt idx="3">
                  <c:v>0.31914893617021278</c:v>
                </c:pt>
                <c:pt idx="4">
                  <c:v>0.44042553191489364</c:v>
                </c:pt>
                <c:pt idx="5">
                  <c:v>0.48510638297872338</c:v>
                </c:pt>
                <c:pt idx="6">
                  <c:v>0.44680851063829785</c:v>
                </c:pt>
                <c:pt idx="7">
                  <c:v>0.42553191489361702</c:v>
                </c:pt>
                <c:pt idx="8">
                  <c:v>0.27659574468085107</c:v>
                </c:pt>
                <c:pt idx="9">
                  <c:v>0.22553191489361701</c:v>
                </c:pt>
                <c:pt idx="10">
                  <c:v>9.3617021276595741E-2</c:v>
                </c:pt>
                <c:pt idx="11">
                  <c:v>7.6595744680851063E-2</c:v>
                </c:pt>
                <c:pt idx="12">
                  <c:v>5.106382978723404E-2</c:v>
                </c:pt>
                <c:pt idx="13">
                  <c:v>5.106382978723404E-2</c:v>
                </c:pt>
                <c:pt idx="14">
                  <c:v>6.3829787234042548E-2</c:v>
                </c:pt>
                <c:pt idx="15">
                  <c:v>5.106382978723404E-2</c:v>
                </c:pt>
                <c:pt idx="16">
                  <c:v>5.5319148936170209E-2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D9-4A94-9BD1-5A99C4B57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Pore volumes</a:t>
                </a:r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</c:valAx>
      <c:valAx>
        <c:axId val="703370288"/>
        <c:scaling>
          <c:logBase val="10"/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8550060975425174"/>
          <c:y val="0.69308059392219168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5-20 cm- PhiX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'PhiX-3 conditions'!$B$30:$B$45</c:f>
              <c:numCache>
                <c:formatCode>General</c:formatCode>
                <c:ptCount val="1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80</c:v>
                </c:pt>
                <c:pt idx="13">
                  <c:v>100</c:v>
                </c:pt>
                <c:pt idx="14">
                  <c:v>120</c:v>
                </c:pt>
              </c:numCache>
            </c:numRef>
          </c:xVal>
          <c:yVal>
            <c:numRef>
              <c:f>'PhiX-3 conditions'!$E$30:$E$45</c:f>
              <c:numCache>
                <c:formatCode>0.0</c:formatCode>
                <c:ptCount val="16"/>
                <c:pt idx="0">
                  <c:v>0</c:v>
                </c:pt>
                <c:pt idx="1">
                  <c:v>2.4789772727272729E-3</c:v>
                </c:pt>
                <c:pt idx="2">
                  <c:v>8.3187499999999998E-2</c:v>
                </c:pt>
                <c:pt idx="3">
                  <c:v>0.1925</c:v>
                </c:pt>
                <c:pt idx="4">
                  <c:v>0.27670454545454548</c:v>
                </c:pt>
                <c:pt idx="5">
                  <c:v>0.3431818181818182</c:v>
                </c:pt>
                <c:pt idx="6">
                  <c:v>0.34090909090909088</c:v>
                </c:pt>
                <c:pt idx="7">
                  <c:v>0.38636363636363635</c:v>
                </c:pt>
                <c:pt idx="8">
                  <c:v>0.34715909090909092</c:v>
                </c:pt>
                <c:pt idx="9">
                  <c:v>0.25</c:v>
                </c:pt>
                <c:pt idx="10">
                  <c:v>0.20454545454545456</c:v>
                </c:pt>
                <c:pt idx="11">
                  <c:v>0.12045454545454545</c:v>
                </c:pt>
                <c:pt idx="12">
                  <c:v>7.2727272727272724E-2</c:v>
                </c:pt>
                <c:pt idx="13">
                  <c:v>2.5000000000000001E-2</c:v>
                </c:pt>
                <c:pt idx="14">
                  <c:v>2.2272727272727274E-2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26-42D0-9500-6DC0A7CD2425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'PhiX-3 conditions'!$I$30:$I$45</c:f>
              <c:numCache>
                <c:formatCode>General</c:formatCode>
                <c:ptCount val="1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80</c:v>
                </c:pt>
                <c:pt idx="13">
                  <c:v>100</c:v>
                </c:pt>
                <c:pt idx="14">
                  <c:v>120</c:v>
                </c:pt>
              </c:numCache>
            </c:numRef>
          </c:xVal>
          <c:yVal>
            <c:numRef>
              <c:f>'PhiX-3 conditions'!$L$30:$L$45</c:f>
              <c:numCache>
                <c:formatCode>0.0</c:formatCode>
                <c:ptCount val="16"/>
                <c:pt idx="0">
                  <c:v>0</c:v>
                </c:pt>
                <c:pt idx="1">
                  <c:v>2.3529411764705883E-4</c:v>
                </c:pt>
                <c:pt idx="2">
                  <c:v>0.1376470588235294</c:v>
                </c:pt>
                <c:pt idx="3">
                  <c:v>0.23529411764705882</c:v>
                </c:pt>
                <c:pt idx="4">
                  <c:v>0.35294117647058826</c:v>
                </c:pt>
                <c:pt idx="5">
                  <c:v>0.41176470588235292</c:v>
                </c:pt>
                <c:pt idx="6">
                  <c:v>0.45098039215686275</c:v>
                </c:pt>
                <c:pt idx="7">
                  <c:v>0.45098039215686275</c:v>
                </c:pt>
                <c:pt idx="8">
                  <c:v>0.48039215686274511</c:v>
                </c:pt>
                <c:pt idx="9">
                  <c:v>0.37254901960784315</c:v>
                </c:pt>
                <c:pt idx="10">
                  <c:v>0.27450980392156865</c:v>
                </c:pt>
                <c:pt idx="11">
                  <c:v>0.13725490196078433</c:v>
                </c:pt>
                <c:pt idx="12">
                  <c:v>6.2745098039215685E-2</c:v>
                </c:pt>
                <c:pt idx="13">
                  <c:v>4.1176470588235294E-2</c:v>
                </c:pt>
                <c:pt idx="14">
                  <c:v>2.1568627450980392E-2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26-42D0-9500-6DC0A7CD2425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'PhiX-3 conditions'!$P$30:$P$46</c:f>
              <c:numCache>
                <c:formatCode>0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</c:numCache>
            </c:numRef>
          </c:xVal>
          <c:yVal>
            <c:numRef>
              <c:f>'PhiX-3 conditions'!$S$30:$S$46</c:f>
              <c:numCache>
                <c:formatCode>0.0</c:formatCode>
                <c:ptCount val="17"/>
                <c:pt idx="0">
                  <c:v>0</c:v>
                </c:pt>
                <c:pt idx="1">
                  <c:v>1.9607843137254902E-2</c:v>
                </c:pt>
                <c:pt idx="2">
                  <c:v>0.12156862745098039</c:v>
                </c:pt>
                <c:pt idx="3">
                  <c:v>0.19215686274509805</c:v>
                </c:pt>
                <c:pt idx="4">
                  <c:v>0.30392156862745096</c:v>
                </c:pt>
                <c:pt idx="5">
                  <c:v>0.46666666666666667</c:v>
                </c:pt>
                <c:pt idx="6">
                  <c:v>0.5490196078431373</c:v>
                </c:pt>
                <c:pt idx="7">
                  <c:v>0.52941176470588236</c:v>
                </c:pt>
                <c:pt idx="8">
                  <c:v>0.52549019607843139</c:v>
                </c:pt>
                <c:pt idx="9">
                  <c:v>0.41176470588235292</c:v>
                </c:pt>
                <c:pt idx="10">
                  <c:v>0.25490196078431371</c:v>
                </c:pt>
                <c:pt idx="11">
                  <c:v>0.22156862745098038</c:v>
                </c:pt>
                <c:pt idx="12">
                  <c:v>6.3529411764705876E-2</c:v>
                </c:pt>
                <c:pt idx="13">
                  <c:v>0.12352941176470589</c:v>
                </c:pt>
                <c:pt idx="14">
                  <c:v>6.1176470588235297E-2</c:v>
                </c:pt>
                <c:pt idx="15">
                  <c:v>4.3137254901960784E-2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26-42D0-9500-6DC0A7CD2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Pore volumes</a:t>
                </a:r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</c:valAx>
      <c:valAx>
        <c:axId val="703370288"/>
        <c:scaling>
          <c:logBase val="10"/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8550060975425174"/>
          <c:y val="0.69308059392219168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>
                <a:latin typeface="Arial" panose="020B0604020202020204" pitchFamily="34" charset="0"/>
                <a:cs typeface="Arial" panose="020B0604020202020204" pitchFamily="34" charset="0"/>
              </a:rPr>
              <a:t>20-35 cm- PhiX</a:t>
            </a:r>
          </a:p>
        </c:rich>
      </c:tx>
      <c:layout>
        <c:manualLayout>
          <c:xMode val="edge"/>
          <c:yMode val="edge"/>
          <c:x val="0.43675441962836697"/>
          <c:y val="1.5015050519142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659901968934551"/>
          <c:y val="0.11856471346082929"/>
          <c:w val="0.78726481032183426"/>
          <c:h val="0.68778814570700819"/>
        </c:manualLayout>
      </c:layout>
      <c:scatterChart>
        <c:scatterStyle val="lineMarker"/>
        <c:varyColors val="0"/>
        <c:ser>
          <c:idx val="0"/>
          <c:order val="0"/>
          <c:tx>
            <c:v>Bioactive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'PhiX-3 conditions'!$B$54:$B$70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130</c:v>
                </c:pt>
              </c:numCache>
            </c:numRef>
          </c:xVal>
          <c:yVal>
            <c:numRef>
              <c:f>'PhiX-3 conditions'!$E$54:$E$70</c:f>
              <c:numCache>
                <c:formatCode>0.0</c:formatCode>
                <c:ptCount val="17"/>
                <c:pt idx="0">
                  <c:v>0</c:v>
                </c:pt>
                <c:pt idx="1">
                  <c:v>6.3063063063063059E-4</c:v>
                </c:pt>
                <c:pt idx="2">
                  <c:v>8.1081081081081086E-3</c:v>
                </c:pt>
                <c:pt idx="3">
                  <c:v>8.6711711711711714E-2</c:v>
                </c:pt>
                <c:pt idx="4">
                  <c:v>0.1831081081081081</c:v>
                </c:pt>
                <c:pt idx="5">
                  <c:v>0.28378378378378377</c:v>
                </c:pt>
                <c:pt idx="6">
                  <c:v>0.37387387387387389</c:v>
                </c:pt>
                <c:pt idx="7">
                  <c:v>0.3783783783783784</c:v>
                </c:pt>
                <c:pt idx="8">
                  <c:v>0.36711711711711714</c:v>
                </c:pt>
                <c:pt idx="9">
                  <c:v>0.28603603603603606</c:v>
                </c:pt>
                <c:pt idx="10">
                  <c:v>0.13288288288288289</c:v>
                </c:pt>
                <c:pt idx="11">
                  <c:v>8.1081081081081086E-2</c:v>
                </c:pt>
                <c:pt idx="12">
                  <c:v>6.4864864864864868E-2</c:v>
                </c:pt>
                <c:pt idx="13">
                  <c:v>6.3063063063063057E-2</c:v>
                </c:pt>
                <c:pt idx="14">
                  <c:v>3.6036036036036036E-2</c:v>
                </c:pt>
                <c:pt idx="15">
                  <c:v>1.6216216216216217E-2</c:v>
                </c:pt>
                <c:pt idx="16">
                  <c:v>2.0720720720720721E-2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BF-471D-BFE2-A292237B548F}"/>
            </c:ext>
          </c:extLst>
        </c:ser>
        <c:ser>
          <c:idx val="1"/>
          <c:order val="1"/>
          <c:tx>
            <c:v>Bio-inactive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'PhiX-3 conditions'!$I$54:$I$70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130</c:v>
                </c:pt>
              </c:numCache>
            </c:numRef>
          </c:xVal>
          <c:yVal>
            <c:numRef>
              <c:f>'PhiX-3 conditions'!$L$54:$L$70</c:f>
              <c:numCache>
                <c:formatCode>0.0</c:formatCode>
                <c:ptCount val="17"/>
                <c:pt idx="0">
                  <c:v>0</c:v>
                </c:pt>
                <c:pt idx="1">
                  <c:v>2.3076923076923079E-3</c:v>
                </c:pt>
                <c:pt idx="2">
                  <c:v>3.0769230769230771E-2</c:v>
                </c:pt>
                <c:pt idx="3">
                  <c:v>0.16025641025641027</c:v>
                </c:pt>
                <c:pt idx="4">
                  <c:v>0.26410256410256411</c:v>
                </c:pt>
                <c:pt idx="5">
                  <c:v>0.38461538461538464</c:v>
                </c:pt>
                <c:pt idx="6">
                  <c:v>0.42435897435897435</c:v>
                </c:pt>
                <c:pt idx="7">
                  <c:v>0.43333333333333335</c:v>
                </c:pt>
                <c:pt idx="8">
                  <c:v>0.43846153846153846</c:v>
                </c:pt>
                <c:pt idx="9">
                  <c:v>0.36666666666666664</c:v>
                </c:pt>
                <c:pt idx="10">
                  <c:v>0.28205128205128205</c:v>
                </c:pt>
                <c:pt idx="11">
                  <c:v>0.10256410256410256</c:v>
                </c:pt>
                <c:pt idx="12">
                  <c:v>0.12435897435897436</c:v>
                </c:pt>
                <c:pt idx="13">
                  <c:v>0.10384615384615385</c:v>
                </c:pt>
                <c:pt idx="14">
                  <c:v>9.8717948717948714E-2</c:v>
                </c:pt>
                <c:pt idx="15">
                  <c:v>3.3333333333333333E-2</c:v>
                </c:pt>
                <c:pt idx="16">
                  <c:v>3.0769230769230771E-2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BF-471D-BFE2-A292237B548F}"/>
            </c:ext>
          </c:extLst>
        </c:ser>
        <c:ser>
          <c:idx val="2"/>
          <c:order val="2"/>
          <c:tx>
            <c:v>Ignited sand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'PhiX-3 conditions'!$P$54:$P$70</c:f>
              <c:numCache>
                <c:formatCode>General</c:formatCode>
                <c:ptCount val="1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100</c:v>
                </c:pt>
                <c:pt idx="15">
                  <c:v>120</c:v>
                </c:pt>
                <c:pt idx="16">
                  <c:v>130</c:v>
                </c:pt>
              </c:numCache>
            </c:numRef>
          </c:xVal>
          <c:yVal>
            <c:numRef>
              <c:f>'PhiX-3 conditions'!$S$54:$S$70</c:f>
              <c:numCache>
                <c:formatCode>0.0</c:formatCode>
                <c:ptCount val="17"/>
                <c:pt idx="0">
                  <c:v>0</c:v>
                </c:pt>
                <c:pt idx="1">
                  <c:v>4.4444444444444444E-3</c:v>
                </c:pt>
                <c:pt idx="2">
                  <c:v>5.7777777777777775E-2</c:v>
                </c:pt>
                <c:pt idx="3">
                  <c:v>0.16666666666666666</c:v>
                </c:pt>
                <c:pt idx="4">
                  <c:v>0.34444444444444444</c:v>
                </c:pt>
                <c:pt idx="5">
                  <c:v>0.48444444444444446</c:v>
                </c:pt>
                <c:pt idx="6">
                  <c:v>0.53333333333333333</c:v>
                </c:pt>
                <c:pt idx="7">
                  <c:v>0.53111111111111109</c:v>
                </c:pt>
                <c:pt idx="8">
                  <c:v>0.50666666666666671</c:v>
                </c:pt>
                <c:pt idx="9">
                  <c:v>0.46666666666666667</c:v>
                </c:pt>
                <c:pt idx="10">
                  <c:v>0.37777777777777777</c:v>
                </c:pt>
                <c:pt idx="11">
                  <c:v>0.15666666666666668</c:v>
                </c:pt>
                <c:pt idx="12">
                  <c:v>0.11644444444444445</c:v>
                </c:pt>
                <c:pt idx="13">
                  <c:v>0.11777777777777777</c:v>
                </c:pt>
                <c:pt idx="14">
                  <c:v>5.6000000000000001E-2</c:v>
                </c:pt>
                <c:pt idx="15">
                  <c:v>5.3333333333333337E-2</c:v>
                </c:pt>
                <c:pt idx="16">
                  <c:v>4.4444444444444446E-2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BF-471D-BFE2-A292237B5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376192"/>
        <c:axId val="703370288"/>
      </c:scatterChart>
      <c:valAx>
        <c:axId val="703376192"/>
        <c:scaling>
          <c:orientation val="minMax"/>
          <c:max val="1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Pore volumes</a:t>
                </a:r>
              </a:p>
            </c:rich>
          </c:tx>
          <c:layout>
            <c:manualLayout>
              <c:xMode val="edge"/>
              <c:yMode val="edge"/>
              <c:x val="0.49151752142828292"/>
              <c:y val="0.91107646490437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0288"/>
        <c:crossesAt val="0"/>
        <c:crossBetween val="midCat"/>
        <c:majorUnit val="10"/>
      </c:valAx>
      <c:valAx>
        <c:axId val="703370288"/>
        <c:scaling>
          <c:logBase val="10"/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Ct/Ct=0</a:t>
                </a:r>
              </a:p>
            </c:rich>
          </c:tx>
          <c:layout>
            <c:manualLayout>
              <c:xMode val="edge"/>
              <c:yMode val="edge"/>
              <c:x val="2.3409843153817406E-3"/>
              <c:y val="0.35780053120725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376192"/>
        <c:crossesAt val="1.0000000000000002E-3"/>
        <c:crossBetween val="midCat"/>
        <c:majorUnit val="10"/>
        <c:minorUnit val="1.0000000000000002E-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4584363022799683"/>
          <c:y val="0.66303778611180686"/>
          <c:w val="0.45826926663923528"/>
          <c:h val="6.9141120245204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0-5 cm</a:t>
            </a:r>
          </a:p>
        </c:rich>
      </c:tx>
      <c:layout>
        <c:manualLayout>
          <c:xMode val="edge"/>
          <c:yMode val="edge"/>
          <c:x val="0.4651461032088730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082200914401829"/>
          <c:y val="0.15583959899749375"/>
          <c:w val="0.78962249174498345"/>
          <c:h val="0.6504777650124695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NaCl!$A$9:$A$25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</c:numCache>
            </c:numRef>
          </c:xVal>
          <c:yVal>
            <c:numRef>
              <c:f>NaCl!$B$9:$B$25</c:f>
              <c:numCache>
                <c:formatCode>0.00</c:formatCode>
                <c:ptCount val="17"/>
                <c:pt idx="0">
                  <c:v>0</c:v>
                </c:pt>
                <c:pt idx="1">
                  <c:v>0.14725274725274726</c:v>
                </c:pt>
                <c:pt idx="2">
                  <c:v>0.3208791208791209</c:v>
                </c:pt>
                <c:pt idx="3">
                  <c:v>0.53846153846153844</c:v>
                </c:pt>
                <c:pt idx="4">
                  <c:v>0.72307692307692306</c:v>
                </c:pt>
                <c:pt idx="5">
                  <c:v>0.83736263736263739</c:v>
                </c:pt>
                <c:pt idx="6">
                  <c:v>0.91868131868131864</c:v>
                </c:pt>
                <c:pt idx="7">
                  <c:v>0.98461538461538467</c:v>
                </c:pt>
                <c:pt idx="8">
                  <c:v>0.98021978021978018</c:v>
                </c:pt>
                <c:pt idx="9">
                  <c:v>0.99</c:v>
                </c:pt>
                <c:pt idx="10">
                  <c:v>0.99</c:v>
                </c:pt>
                <c:pt idx="11">
                  <c:v>0.99340659340659343</c:v>
                </c:pt>
                <c:pt idx="12">
                  <c:v>0.76</c:v>
                </c:pt>
                <c:pt idx="13">
                  <c:v>0.49</c:v>
                </c:pt>
                <c:pt idx="14">
                  <c:v>0.27</c:v>
                </c:pt>
                <c:pt idx="15">
                  <c:v>0.15164835164835164</c:v>
                </c:pt>
                <c:pt idx="16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1-4ACB-B2DC-45B04A8FA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124160"/>
        <c:axId val="656125144"/>
      </c:scatterChart>
      <c:valAx>
        <c:axId val="65612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Time (min)</a:t>
                </a:r>
              </a:p>
            </c:rich>
          </c:tx>
          <c:layout>
            <c:manualLayout>
              <c:xMode val="edge"/>
              <c:yMode val="edge"/>
              <c:x val="0.46939457567804027"/>
              <c:y val="0.91979949874686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125144"/>
        <c:crosses val="autoZero"/>
        <c:crossBetween val="midCat"/>
        <c:majorUnit val="20"/>
      </c:valAx>
      <c:valAx>
        <c:axId val="656125144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Ct/C0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408575770133996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124160"/>
        <c:crosses val="autoZero"/>
        <c:crossBetween val="midCat"/>
        <c:majorUnit val="0.2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5-20 cm</a:t>
            </a:r>
          </a:p>
        </c:rich>
      </c:tx>
      <c:layout>
        <c:manualLayout>
          <c:xMode val="edge"/>
          <c:yMode val="edge"/>
          <c:x val="0.44382470119521911"/>
          <c:y val="6.301197227473219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4687627442983969"/>
          <c:y val="0.15809703843730308"/>
          <c:w val="0.79389397789419747"/>
          <c:h val="0.6579189179802430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NaCl!$D$9:$D$25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</c:numCache>
            </c:numRef>
          </c:xVal>
          <c:yVal>
            <c:numRef>
              <c:f>NaCl!$E$9:$E$25</c:f>
              <c:numCache>
                <c:formatCode>0.00</c:formatCode>
                <c:ptCount val="17"/>
                <c:pt idx="0">
                  <c:v>0</c:v>
                </c:pt>
                <c:pt idx="1">
                  <c:v>0.12</c:v>
                </c:pt>
                <c:pt idx="2">
                  <c:v>0.16</c:v>
                </c:pt>
                <c:pt idx="3">
                  <c:v>0.28000000000000003</c:v>
                </c:pt>
                <c:pt idx="4">
                  <c:v>0.36483516483516487</c:v>
                </c:pt>
                <c:pt idx="5">
                  <c:v>0.57362637362637359</c:v>
                </c:pt>
                <c:pt idx="6">
                  <c:v>0.71208791208791211</c:v>
                </c:pt>
                <c:pt idx="7">
                  <c:v>0.83296703296703301</c:v>
                </c:pt>
                <c:pt idx="8">
                  <c:v>0.95</c:v>
                </c:pt>
                <c:pt idx="9">
                  <c:v>0.96703296703296704</c:v>
                </c:pt>
                <c:pt idx="10">
                  <c:v>0.96923076923076923</c:v>
                </c:pt>
                <c:pt idx="11">
                  <c:v>0.94</c:v>
                </c:pt>
                <c:pt idx="12">
                  <c:v>0.81</c:v>
                </c:pt>
                <c:pt idx="13">
                  <c:v>0.52</c:v>
                </c:pt>
                <c:pt idx="14">
                  <c:v>0.31</c:v>
                </c:pt>
                <c:pt idx="15">
                  <c:v>0.16</c:v>
                </c:pt>
                <c:pt idx="16">
                  <c:v>0.09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5-493F-A577-58AD20B58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498816"/>
        <c:axId val="755501112"/>
      </c:scatterChart>
      <c:valAx>
        <c:axId val="75549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5501112"/>
        <c:crosses val="autoZero"/>
        <c:crossBetween val="midCat"/>
        <c:majorUnit val="20"/>
      </c:valAx>
      <c:valAx>
        <c:axId val="755501112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6393115203229072E-3"/>
              <c:y val="0.366344527446889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549881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20-35</a:t>
            </a:r>
            <a:r>
              <a:rPr lang="en-GB" baseline="0"/>
              <a:t> </a:t>
            </a:r>
            <a:r>
              <a:rPr lang="en-GB"/>
              <a:t>cm</a:t>
            </a:r>
          </a:p>
        </c:rich>
      </c:tx>
      <c:layout>
        <c:manualLayout>
          <c:xMode val="edge"/>
          <c:yMode val="edge"/>
          <c:x val="0.44382470119521911"/>
          <c:y val="6.301197227473219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4687627442983969"/>
          <c:y val="0.15809703843730308"/>
          <c:w val="0.79389397789419747"/>
          <c:h val="0.6579189179802430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NaCl!$G$9:$G$26</c:f>
              <c:numCache>
                <c:formatCode>General</c:formatCode>
                <c:ptCount val="1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120</c:v>
                </c:pt>
              </c:numCache>
            </c:numRef>
          </c:xVal>
          <c:yVal>
            <c:numRef>
              <c:f>NaCl!$H$9:$H$26</c:f>
              <c:numCache>
                <c:formatCode>0.00</c:formatCode>
                <c:ptCount val="18"/>
                <c:pt idx="0">
                  <c:v>0</c:v>
                </c:pt>
                <c:pt idx="1">
                  <c:v>0.13</c:v>
                </c:pt>
                <c:pt idx="2">
                  <c:v>0.19</c:v>
                </c:pt>
                <c:pt idx="3">
                  <c:v>0.27</c:v>
                </c:pt>
                <c:pt idx="4">
                  <c:v>0.42</c:v>
                </c:pt>
                <c:pt idx="5">
                  <c:v>0.57999999999999996</c:v>
                </c:pt>
                <c:pt idx="6">
                  <c:v>0.79</c:v>
                </c:pt>
                <c:pt idx="7">
                  <c:v>0.9</c:v>
                </c:pt>
                <c:pt idx="8">
                  <c:v>0.97</c:v>
                </c:pt>
                <c:pt idx="9">
                  <c:v>0.9758241758241758</c:v>
                </c:pt>
                <c:pt idx="10">
                  <c:v>0.99</c:v>
                </c:pt>
                <c:pt idx="11">
                  <c:v>0.96</c:v>
                </c:pt>
                <c:pt idx="12">
                  <c:v>0.78</c:v>
                </c:pt>
                <c:pt idx="13">
                  <c:v>0.51</c:v>
                </c:pt>
                <c:pt idx="14">
                  <c:v>0.37</c:v>
                </c:pt>
                <c:pt idx="15">
                  <c:v>0.13846153846153847</c:v>
                </c:pt>
                <c:pt idx="16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D1-42B1-9F3D-7A678A1AC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498816"/>
        <c:axId val="755501112"/>
      </c:scatterChart>
      <c:valAx>
        <c:axId val="75549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5501112"/>
        <c:crosses val="autoZero"/>
        <c:crossBetween val="midCat"/>
        <c:majorUnit val="20"/>
      </c:valAx>
      <c:valAx>
        <c:axId val="755501112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Ct/C0</a:t>
                </a:r>
              </a:p>
            </c:rich>
          </c:tx>
          <c:layout>
            <c:manualLayout>
              <c:xMode val="edge"/>
              <c:yMode val="edge"/>
              <c:x val="2.6393115203229072E-3"/>
              <c:y val="0.366344527446889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549881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579120</xdr:colOff>
      <xdr:row>3</xdr:row>
      <xdr:rowOff>85321</xdr:rowOff>
    </xdr:from>
    <xdr:to>
      <xdr:col>10</xdr:col>
      <xdr:colOff>137160</xdr:colOff>
      <xdr:row>18</xdr:row>
      <xdr:rowOff>114299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3280" y="649201"/>
          <a:ext cx="777240" cy="3244618"/>
        </a:xfrm>
        <a:prstGeom prst="rect">
          <a:avLst/>
        </a:prstGeom>
      </xdr:spPr>
    </xdr:pic>
    <xdr:clientData/>
  </xdr:twoCellAnchor>
  <xdr:twoCellAnchor editAs="oneCell">
    <xdr:from>
      <xdr:col>10</xdr:col>
      <xdr:colOff>395379</xdr:colOff>
      <xdr:row>3</xdr:row>
      <xdr:rowOff>213360</xdr:rowOff>
    </xdr:from>
    <xdr:to>
      <xdr:col>12</xdr:col>
      <xdr:colOff>222873</xdr:colOff>
      <xdr:row>18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8739" y="777240"/>
          <a:ext cx="1046694" cy="30022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507538</xdr:colOff>
      <xdr:row>4</xdr:row>
      <xdr:rowOff>140624</xdr:rowOff>
    </xdr:from>
    <xdr:to>
      <xdr:col>30</xdr:col>
      <xdr:colOff>471845</xdr:colOff>
      <xdr:row>21</xdr:row>
      <xdr:rowOff>171967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394097</xdr:colOff>
      <xdr:row>23</xdr:row>
      <xdr:rowOff>156415</xdr:rowOff>
    </xdr:from>
    <xdr:to>
      <xdr:col>31</xdr:col>
      <xdr:colOff>386723</xdr:colOff>
      <xdr:row>37</xdr:row>
      <xdr:rowOff>5312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601650</xdr:colOff>
      <xdr:row>38</xdr:row>
      <xdr:rowOff>58763</xdr:rowOff>
    </xdr:from>
    <xdr:to>
      <xdr:col>31</xdr:col>
      <xdr:colOff>594276</xdr:colOff>
      <xdr:row>52</xdr:row>
      <xdr:rowOff>107971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29</xdr:col>
      <xdr:colOff>600801</xdr:colOff>
      <xdr:row>22</xdr:row>
      <xdr:rowOff>10263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28</xdr:row>
      <xdr:rowOff>0</xdr:rowOff>
    </xdr:from>
    <xdr:to>
      <xdr:col>29</xdr:col>
      <xdr:colOff>600801</xdr:colOff>
      <xdr:row>44</xdr:row>
      <xdr:rowOff>10263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51</xdr:row>
      <xdr:rowOff>0</xdr:rowOff>
    </xdr:from>
    <xdr:to>
      <xdr:col>29</xdr:col>
      <xdr:colOff>600801</xdr:colOff>
      <xdr:row>67</xdr:row>
      <xdr:rowOff>10262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518160</xdr:colOff>
      <xdr:row>4</xdr:row>
      <xdr:rowOff>99060</xdr:rowOff>
    </xdr:from>
    <xdr:to>
      <xdr:col>15</xdr:col>
      <xdr:colOff>30480</xdr:colOff>
      <xdr:row>16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18</xdr:row>
      <xdr:rowOff>26670</xdr:rowOff>
    </xdr:from>
    <xdr:to>
      <xdr:col>15</xdr:col>
      <xdr:colOff>228600</xdr:colOff>
      <xdr:row>30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76200</xdr:colOff>
      <xdr:row>31</xdr:row>
      <xdr:rowOff>76200</xdr:rowOff>
    </xdr:from>
    <xdr:to>
      <xdr:col>15</xdr:col>
      <xdr:colOff>243840</xdr:colOff>
      <xdr:row>43</xdr:row>
      <xdr:rowOff>110490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580300</xdr:colOff>
      <xdr:row>2</xdr:row>
      <xdr:rowOff>10733</xdr:rowOff>
    </xdr:from>
    <xdr:to>
      <xdr:col>14</xdr:col>
      <xdr:colOff>580300</xdr:colOff>
      <xdr:row>14</xdr:row>
      <xdr:rowOff>10732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259080</xdr:colOff>
      <xdr:row>1</xdr:row>
      <xdr:rowOff>32385</xdr:rowOff>
    </xdr:from>
    <xdr:to>
      <xdr:col>21</xdr:col>
      <xdr:colOff>259080</xdr:colOff>
      <xdr:row>13</xdr:row>
      <xdr:rowOff>32385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487680</xdr:colOff>
      <xdr:row>1</xdr:row>
      <xdr:rowOff>30480</xdr:rowOff>
    </xdr:from>
    <xdr:to>
      <xdr:col>27</xdr:col>
      <xdr:colOff>487680</xdr:colOff>
      <xdr:row>13</xdr:row>
      <xdr:rowOff>30480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21</xdr:row>
      <xdr:rowOff>71718</xdr:rowOff>
    </xdr:from>
    <xdr:to>
      <xdr:col>14</xdr:col>
      <xdr:colOff>457200</xdr:colOff>
      <xdr:row>33</xdr:row>
      <xdr:rowOff>71717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571052</xdr:colOff>
      <xdr:row>21</xdr:row>
      <xdr:rowOff>58719</xdr:rowOff>
    </xdr:from>
    <xdr:to>
      <xdr:col>20</xdr:col>
      <xdr:colOff>571052</xdr:colOff>
      <xdr:row>33</xdr:row>
      <xdr:rowOff>58719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44375</xdr:colOff>
      <xdr:row>21</xdr:row>
      <xdr:rowOff>53787</xdr:rowOff>
    </xdr:from>
    <xdr:to>
      <xdr:col>26</xdr:col>
      <xdr:colOff>591671</xdr:colOff>
      <xdr:row>33</xdr:row>
      <xdr:rowOff>3584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8"/>
  <sheetViews>
    <sheetView workbookViewId="0">
      <selection activeCell="H25" sqref="H25"/>
    </sheetView>
  </sheetViews>
  <sheetFormatPr defaultRowHeight="14.4" x14ac:dyDescent="0.3"/>
  <cols>
    <col min="2" max="2" width="18" bestFit="1" customWidth="1"/>
    <col min="3" max="3" width="10.5546875" bestFit="1" customWidth="1"/>
    <col min="5" max="5" width="18" bestFit="1" customWidth="1"/>
    <col min="6" max="6" width="10.5546875" bestFit="1" customWidth="1"/>
    <col min="8" max="8" width="12.6640625" bestFit="1" customWidth="1"/>
  </cols>
  <sheetData>
    <row r="2" spans="1:8" ht="15.6" x14ac:dyDescent="0.3">
      <c r="B2" s="99" t="s">
        <v>20</v>
      </c>
      <c r="C2" s="99"/>
      <c r="D2" s="99"/>
      <c r="E2" s="99"/>
      <c r="F2" s="99"/>
      <c r="G2" s="99"/>
      <c r="H2" s="99"/>
    </row>
    <row r="4" spans="1:8" ht="51.6" customHeight="1" x14ac:dyDescent="0.3">
      <c r="B4" s="97" t="s">
        <v>38</v>
      </c>
      <c r="C4" s="97"/>
      <c r="E4" s="98" t="s">
        <v>39</v>
      </c>
      <c r="F4" s="98"/>
    </row>
    <row r="6" spans="1:8" x14ac:dyDescent="0.3">
      <c r="B6" s="4" t="s">
        <v>7</v>
      </c>
      <c r="C6" s="1">
        <f>10/100</f>
        <v>0.1</v>
      </c>
      <c r="E6" s="4" t="s">
        <v>7</v>
      </c>
      <c r="F6" s="1">
        <f>28/100</f>
        <v>0.28000000000000003</v>
      </c>
    </row>
    <row r="7" spans="1:8" x14ac:dyDescent="0.3">
      <c r="B7" s="4" t="s">
        <v>14</v>
      </c>
      <c r="C7" s="1">
        <f>5/100</f>
        <v>0.05</v>
      </c>
      <c r="E7" s="4" t="s">
        <v>14</v>
      </c>
      <c r="F7" s="1">
        <f>15/100</f>
        <v>0.15</v>
      </c>
    </row>
    <row r="8" spans="1:8" x14ac:dyDescent="0.3">
      <c r="B8" s="4" t="s">
        <v>8</v>
      </c>
      <c r="C8" s="1">
        <v>0.4</v>
      </c>
      <c r="E8" s="4" t="s">
        <v>8</v>
      </c>
      <c r="F8" s="1">
        <v>0.4</v>
      </c>
    </row>
    <row r="9" spans="1:8" x14ac:dyDescent="0.3">
      <c r="B9" s="4" t="s">
        <v>9</v>
      </c>
      <c r="C9" s="1">
        <f>1.5/100</f>
        <v>1.4999999999999999E-2</v>
      </c>
      <c r="E9" s="4" t="s">
        <v>9</v>
      </c>
      <c r="F9" s="1">
        <f>1.5/100</f>
        <v>1.4999999999999999E-2</v>
      </c>
    </row>
    <row r="10" spans="1:8" x14ac:dyDescent="0.3">
      <c r="B10" s="4" t="s">
        <v>10</v>
      </c>
      <c r="C10" s="5">
        <f>(3.141593*(C9^2))/4</f>
        <v>1.7671460624999998E-4</v>
      </c>
      <c r="E10" s="4" t="s">
        <v>10</v>
      </c>
      <c r="F10" s="5">
        <f>(3.141593*(F9^2))/4</f>
        <v>1.7671460624999998E-4</v>
      </c>
    </row>
    <row r="11" spans="1:8" x14ac:dyDescent="0.3">
      <c r="B11" s="4" t="s">
        <v>11</v>
      </c>
      <c r="C11" s="5">
        <f>C10*C6</f>
        <v>1.7671460625E-5</v>
      </c>
      <c r="E11" s="4" t="s">
        <v>11</v>
      </c>
      <c r="F11" s="5">
        <f>F10*F6</f>
        <v>4.9480089750000001E-5</v>
      </c>
    </row>
    <row r="12" spans="1:8" x14ac:dyDescent="0.3">
      <c r="B12" s="4"/>
      <c r="C12" s="5"/>
      <c r="E12" s="4"/>
      <c r="F12" s="5"/>
    </row>
    <row r="13" spans="1:8" x14ac:dyDescent="0.3">
      <c r="B13" s="4" t="s">
        <v>12</v>
      </c>
      <c r="C13" s="5">
        <f>C10*C8</f>
        <v>7.06858425E-5</v>
      </c>
      <c r="E13" s="4" t="s">
        <v>12</v>
      </c>
      <c r="F13" s="5">
        <f>F10*F8</f>
        <v>7.06858425E-5</v>
      </c>
    </row>
    <row r="14" spans="1:8" x14ac:dyDescent="0.3">
      <c r="B14" s="4" t="s">
        <v>13</v>
      </c>
      <c r="C14" s="2">
        <f>C13*1000</f>
        <v>7.0685842499999998E-2</v>
      </c>
      <c r="E14" s="4" t="s">
        <v>13</v>
      </c>
      <c r="F14" s="2">
        <f>F13*1000</f>
        <v>7.0685842499999998E-2</v>
      </c>
    </row>
    <row r="16" spans="1:8" x14ac:dyDescent="0.3">
      <c r="A16" s="82" t="s">
        <v>34</v>
      </c>
      <c r="B16" s="82"/>
      <c r="C16" s="82"/>
    </row>
    <row r="17" spans="1:11" x14ac:dyDescent="0.3">
      <c r="B17" s="96" t="s">
        <v>35</v>
      </c>
      <c r="C17" s="96"/>
      <c r="D17" s="96"/>
      <c r="E17" s="96"/>
      <c r="F17" s="96"/>
    </row>
    <row r="18" spans="1:11" x14ac:dyDescent="0.3">
      <c r="B18" s="96" t="s">
        <v>36</v>
      </c>
      <c r="C18" s="96"/>
      <c r="D18" s="96"/>
      <c r="E18" s="96"/>
      <c r="F18" s="96"/>
    </row>
    <row r="19" spans="1:11" x14ac:dyDescent="0.3">
      <c r="B19" s="96" t="s">
        <v>37</v>
      </c>
      <c r="C19" s="96"/>
      <c r="D19" s="96"/>
      <c r="E19" s="96"/>
      <c r="F19" s="96"/>
    </row>
    <row r="21" spans="1:11" x14ac:dyDescent="0.3">
      <c r="A21" s="82" t="s">
        <v>31</v>
      </c>
      <c r="B21" s="82"/>
      <c r="C21" s="82"/>
    </row>
    <row r="22" spans="1:11" x14ac:dyDescent="0.3">
      <c r="B22" s="96" t="s">
        <v>33</v>
      </c>
      <c r="C22" s="96"/>
      <c r="D22" s="96"/>
      <c r="E22" s="96"/>
      <c r="F22" s="96"/>
    </row>
    <row r="23" spans="1:11" x14ac:dyDescent="0.3">
      <c r="B23" s="96" t="s">
        <v>32</v>
      </c>
      <c r="C23" s="96"/>
      <c r="D23" s="96"/>
      <c r="E23" s="96"/>
      <c r="F23" s="96"/>
    </row>
    <row r="24" spans="1:11" x14ac:dyDescent="0.3">
      <c r="B24" s="96" t="s">
        <v>41</v>
      </c>
      <c r="C24" s="96"/>
      <c r="D24" s="96"/>
      <c r="E24" s="96"/>
      <c r="F24" s="96"/>
    </row>
    <row r="26" spans="1:11" x14ac:dyDescent="0.3">
      <c r="A26" s="82" t="s">
        <v>43</v>
      </c>
      <c r="B26" s="82"/>
    </row>
    <row r="28" spans="1:11" x14ac:dyDescent="0.3">
      <c r="B28" s="88" t="s">
        <v>44</v>
      </c>
      <c r="C28" s="88"/>
      <c r="D28" s="88"/>
      <c r="E28" s="88"/>
      <c r="F28" s="88"/>
      <c r="G28" s="88"/>
      <c r="H28" s="88"/>
      <c r="I28" s="88"/>
      <c r="J28" s="88"/>
      <c r="K28" s="88"/>
    </row>
  </sheetData>
  <mergeCells count="9">
    <mergeCell ref="B23:F23"/>
    <mergeCell ref="B24:F24"/>
    <mergeCell ref="B4:C4"/>
    <mergeCell ref="E4:F4"/>
    <mergeCell ref="B2:H2"/>
    <mergeCell ref="B17:F17"/>
    <mergeCell ref="B18:F18"/>
    <mergeCell ref="B19:F19"/>
    <mergeCell ref="B22:F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K71"/>
  <sheetViews>
    <sheetView topLeftCell="B2" zoomScale="66" zoomScaleNormal="122" workbookViewId="0">
      <selection activeCell="G15" sqref="G15"/>
    </sheetView>
  </sheetViews>
  <sheetFormatPr defaultRowHeight="14.4" x14ac:dyDescent="0.3"/>
  <cols>
    <col min="1" max="1" width="7.77734375" style="1" hidden="1" customWidth="1"/>
    <col min="2" max="2" width="5.21875" style="1" customWidth="1"/>
    <col min="3" max="3" width="8.88671875" style="1"/>
    <col min="4" max="4" width="10.33203125" customWidth="1"/>
    <col min="5" max="5" width="11.6640625" customWidth="1"/>
    <col min="6" max="6" width="8.77734375" customWidth="1"/>
    <col min="7" max="7" width="9.88671875" style="90" customWidth="1"/>
    <col min="8" max="8" width="10.33203125" style="1" hidden="1" customWidth="1"/>
    <col min="9" max="9" width="6.33203125" style="1" customWidth="1"/>
    <col min="10" max="10" width="8.88671875" style="1"/>
    <col min="11" max="11" width="9.77734375" style="1" customWidth="1"/>
    <col min="12" max="13" width="8.88671875" style="1"/>
    <col min="14" max="14" width="7.6640625" style="90" customWidth="1"/>
    <col min="15" max="15" width="8.33203125" hidden="1" customWidth="1"/>
    <col min="16" max="16" width="8.88671875" customWidth="1"/>
    <col min="17" max="17" width="9.88671875" style="1" bestFit="1" customWidth="1"/>
    <col min="18" max="18" width="8.6640625" style="1" customWidth="1"/>
    <col min="19" max="19" width="7.6640625" customWidth="1"/>
    <col min="20" max="20" width="9" bestFit="1" customWidth="1"/>
    <col min="21" max="21" width="8.88671875" style="90"/>
  </cols>
  <sheetData>
    <row r="4" spans="1:37" ht="18" x14ac:dyDescent="0.35">
      <c r="A4" s="100" t="s">
        <v>18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</row>
    <row r="5" spans="1:37" ht="15.6" x14ac:dyDescent="0.3">
      <c r="A5" s="33"/>
      <c r="B5" s="33"/>
      <c r="C5" s="33"/>
      <c r="D5" s="33"/>
      <c r="E5" s="33"/>
      <c r="F5" s="33"/>
      <c r="G5" s="89"/>
      <c r="H5" s="33"/>
      <c r="I5" s="33"/>
      <c r="J5" s="33"/>
      <c r="K5" s="33"/>
      <c r="L5" s="33"/>
      <c r="M5" s="33"/>
      <c r="N5" s="89"/>
      <c r="O5" s="33"/>
      <c r="P5" s="33"/>
      <c r="Q5" s="33"/>
      <c r="R5" s="33"/>
      <c r="S5" s="33"/>
      <c r="T5" s="33"/>
    </row>
    <row r="6" spans="1:37" x14ac:dyDescent="0.3">
      <c r="A6" s="101" t="s">
        <v>15</v>
      </c>
      <c r="B6" s="102"/>
      <c r="C6" s="102"/>
      <c r="D6" s="102"/>
      <c r="E6" s="102"/>
      <c r="F6" s="103"/>
      <c r="G6" s="77" t="s">
        <v>46</v>
      </c>
      <c r="H6" s="104" t="s">
        <v>16</v>
      </c>
      <c r="I6" s="105"/>
      <c r="J6" s="105"/>
      <c r="K6" s="105"/>
      <c r="L6" s="105"/>
      <c r="M6" s="106"/>
      <c r="N6" s="77"/>
      <c r="O6" s="104" t="s">
        <v>17</v>
      </c>
      <c r="P6" s="105"/>
      <c r="Q6" s="105"/>
      <c r="R6" s="105"/>
      <c r="S6" s="105"/>
      <c r="T6" s="106"/>
    </row>
    <row r="7" spans="1:37" ht="29.4" customHeight="1" x14ac:dyDescent="0.3">
      <c r="A7" s="25" t="s">
        <v>0</v>
      </c>
      <c r="B7" s="26" t="s">
        <v>1</v>
      </c>
      <c r="C7" s="26" t="s">
        <v>2</v>
      </c>
      <c r="D7" s="26" t="s">
        <v>3</v>
      </c>
      <c r="E7" s="26" t="s">
        <v>4</v>
      </c>
      <c r="F7" s="27" t="s">
        <v>5</v>
      </c>
      <c r="G7" s="77"/>
      <c r="H7" s="29" t="s">
        <v>0</v>
      </c>
      <c r="I7" s="30" t="s">
        <v>1</v>
      </c>
      <c r="J7" s="30" t="s">
        <v>2</v>
      </c>
      <c r="K7" s="30" t="s">
        <v>3</v>
      </c>
      <c r="L7" s="30" t="s">
        <v>4</v>
      </c>
      <c r="M7" s="31" t="s">
        <v>5</v>
      </c>
      <c r="N7" s="91" t="s">
        <v>47</v>
      </c>
      <c r="O7" s="29" t="s">
        <v>0</v>
      </c>
      <c r="P7" s="30" t="s">
        <v>1</v>
      </c>
      <c r="Q7" s="30" t="s">
        <v>2</v>
      </c>
      <c r="R7" s="30" t="s">
        <v>3</v>
      </c>
      <c r="S7" s="30" t="s">
        <v>4</v>
      </c>
      <c r="T7" s="31" t="s">
        <v>5</v>
      </c>
      <c r="U7" s="30" t="s">
        <v>46</v>
      </c>
    </row>
    <row r="8" spans="1:37" x14ac:dyDescent="0.3">
      <c r="A8" s="8">
        <f>B8/15</f>
        <v>6.6666666666666666E-2</v>
      </c>
      <c r="B8" s="7">
        <v>1</v>
      </c>
      <c r="C8" s="9">
        <v>0</v>
      </c>
      <c r="D8" s="10">
        <v>5150000</v>
      </c>
      <c r="E8" s="84">
        <v>0</v>
      </c>
      <c r="F8" s="11">
        <v>0</v>
      </c>
      <c r="G8" s="77"/>
      <c r="H8" s="13">
        <f>I8/15</f>
        <v>6.6666666666666666E-2</v>
      </c>
      <c r="I8" s="12">
        <v>1</v>
      </c>
      <c r="J8" s="14">
        <v>0</v>
      </c>
      <c r="K8" s="45">
        <v>850000</v>
      </c>
      <c r="L8" s="78">
        <v>0</v>
      </c>
      <c r="M8" s="15">
        <v>0</v>
      </c>
      <c r="N8" s="77"/>
      <c r="O8" s="13">
        <f>P8/15</f>
        <v>6.6666666666666666E-2</v>
      </c>
      <c r="P8" s="12">
        <v>1</v>
      </c>
      <c r="Q8" s="14">
        <v>0</v>
      </c>
      <c r="R8" s="45">
        <v>2350000</v>
      </c>
      <c r="S8" s="78">
        <v>0</v>
      </c>
      <c r="T8" s="15">
        <v>3.0089650263257343E-7</v>
      </c>
    </row>
    <row r="9" spans="1:37" x14ac:dyDescent="0.3">
      <c r="A9" s="8">
        <f t="shared" ref="A9:A24" si="0">B9/15</f>
        <v>0.2</v>
      </c>
      <c r="B9" s="7">
        <v>3</v>
      </c>
      <c r="C9" s="9">
        <v>0</v>
      </c>
      <c r="D9" s="10">
        <v>5150000</v>
      </c>
      <c r="E9" s="84">
        <v>0</v>
      </c>
      <c r="F9" s="11">
        <v>0</v>
      </c>
      <c r="G9" s="77"/>
      <c r="H9" s="13">
        <f t="shared" ref="H9:H24" si="1">I9/15</f>
        <v>0.2</v>
      </c>
      <c r="I9" s="12">
        <v>3</v>
      </c>
      <c r="J9" s="14">
        <v>0</v>
      </c>
      <c r="K9" s="45">
        <v>850000</v>
      </c>
      <c r="L9" s="78">
        <f t="shared" ref="L9:L24" si="2">J9/$K$9</f>
        <v>0</v>
      </c>
      <c r="M9" s="15">
        <v>1E-4</v>
      </c>
      <c r="N9" s="77"/>
      <c r="O9" s="13">
        <f t="shared" ref="O9:O24" si="3">P9/15</f>
        <v>0.2</v>
      </c>
      <c r="P9" s="12">
        <v>3</v>
      </c>
      <c r="Q9" s="14">
        <v>116</v>
      </c>
      <c r="R9" s="45">
        <v>2350000</v>
      </c>
      <c r="S9" s="78">
        <v>0</v>
      </c>
      <c r="T9" s="15">
        <v>9.0000000000000002E-6</v>
      </c>
    </row>
    <row r="10" spans="1:37" x14ac:dyDescent="0.3">
      <c r="A10" s="8">
        <f t="shared" si="0"/>
        <v>0.33333333333333331</v>
      </c>
      <c r="B10" s="7">
        <v>5</v>
      </c>
      <c r="C10" s="9">
        <v>1800</v>
      </c>
      <c r="D10" s="10">
        <v>5150000</v>
      </c>
      <c r="E10" s="84">
        <f t="shared" ref="E10:E24" si="4">C10/$D$9</f>
        <v>3.495145631067961E-4</v>
      </c>
      <c r="F10" s="11">
        <v>0</v>
      </c>
      <c r="G10" s="77"/>
      <c r="H10" s="13">
        <f t="shared" si="1"/>
        <v>0.33333333333333331</v>
      </c>
      <c r="I10" s="12">
        <v>5</v>
      </c>
      <c r="J10" s="14">
        <v>440</v>
      </c>
      <c r="K10" s="45">
        <v>850000</v>
      </c>
      <c r="L10" s="78">
        <f t="shared" si="2"/>
        <v>5.1764705882352937E-4</v>
      </c>
      <c r="M10" s="15">
        <v>3.0000000000000001E-5</v>
      </c>
      <c r="N10" s="77"/>
      <c r="O10" s="13">
        <f t="shared" si="3"/>
        <v>0.33333333333333331</v>
      </c>
      <c r="P10" s="12">
        <v>5</v>
      </c>
      <c r="Q10" s="14">
        <v>3634</v>
      </c>
      <c r="R10" s="45">
        <v>2350000</v>
      </c>
      <c r="S10" s="78">
        <f t="shared" ref="S10:S24" si="5">Q10/$R$8</f>
        <v>1.5463829787234042E-3</v>
      </c>
      <c r="T10" s="15">
        <v>1E-4</v>
      </c>
    </row>
    <row r="11" spans="1:37" x14ac:dyDescent="0.3">
      <c r="A11" s="8">
        <f t="shared" si="0"/>
        <v>0.46666666666666667</v>
      </c>
      <c r="B11" s="7">
        <v>7</v>
      </c>
      <c r="C11" s="9">
        <v>21000</v>
      </c>
      <c r="D11" s="10">
        <v>5150000</v>
      </c>
      <c r="E11" s="84">
        <f t="shared" si="4"/>
        <v>4.0776699029126213E-3</v>
      </c>
      <c r="F11" s="11">
        <v>1.0000000000000001E-5</v>
      </c>
      <c r="G11" s="77"/>
      <c r="H11" s="13">
        <f t="shared" si="1"/>
        <v>0.46666666666666667</v>
      </c>
      <c r="I11" s="12">
        <v>7</v>
      </c>
      <c r="J11" s="14">
        <v>6300</v>
      </c>
      <c r="K11" s="45">
        <v>850000</v>
      </c>
      <c r="L11" s="78">
        <f t="shared" si="2"/>
        <v>7.4117647058823529E-3</v>
      </c>
      <c r="M11" s="15">
        <v>0</v>
      </c>
      <c r="N11" s="77"/>
      <c r="O11" s="13">
        <f t="shared" si="3"/>
        <v>0.46666666666666667</v>
      </c>
      <c r="P11" s="12">
        <v>7</v>
      </c>
      <c r="Q11" s="14">
        <v>70000</v>
      </c>
      <c r="R11" s="45">
        <v>2350000</v>
      </c>
      <c r="S11" s="78">
        <f t="shared" si="5"/>
        <v>2.9787234042553193E-2</v>
      </c>
      <c r="T11" s="15">
        <v>0.02</v>
      </c>
    </row>
    <row r="12" spans="1:37" x14ac:dyDescent="0.3">
      <c r="A12" s="8">
        <f t="shared" si="0"/>
        <v>0.66666666666666663</v>
      </c>
      <c r="B12" s="7">
        <v>10</v>
      </c>
      <c r="C12" s="9">
        <v>67750</v>
      </c>
      <c r="D12" s="10">
        <v>5150000</v>
      </c>
      <c r="E12" s="84">
        <f t="shared" si="4"/>
        <v>1.3155339805825242E-2</v>
      </c>
      <c r="F12" s="11">
        <v>3.3919972729995708E-3</v>
      </c>
      <c r="G12" s="77"/>
      <c r="H12" s="13">
        <f t="shared" si="1"/>
        <v>0.66666666666666663</v>
      </c>
      <c r="I12" s="12">
        <v>10</v>
      </c>
      <c r="J12" s="14">
        <v>33000</v>
      </c>
      <c r="K12" s="45">
        <v>850000</v>
      </c>
      <c r="L12" s="78">
        <f t="shared" si="2"/>
        <v>3.8823529411764708E-2</v>
      </c>
      <c r="M12" s="15">
        <v>0.02</v>
      </c>
      <c r="N12" s="77"/>
      <c r="O12" s="13">
        <f t="shared" si="3"/>
        <v>0.66666666666666663</v>
      </c>
      <c r="P12" s="12">
        <v>10</v>
      </c>
      <c r="Q12" s="14">
        <v>167500</v>
      </c>
      <c r="R12" s="45">
        <v>2350000</v>
      </c>
      <c r="S12" s="78">
        <f t="shared" si="5"/>
        <v>7.1276595744680857E-2</v>
      </c>
      <c r="T12" s="15">
        <v>0.03</v>
      </c>
    </row>
    <row r="13" spans="1:37" x14ac:dyDescent="0.3">
      <c r="A13" s="8">
        <f t="shared" si="0"/>
        <v>1</v>
      </c>
      <c r="B13" s="7">
        <v>15</v>
      </c>
      <c r="C13" s="9">
        <v>91750</v>
      </c>
      <c r="D13" s="10">
        <v>5150000</v>
      </c>
      <c r="E13" s="84">
        <f t="shared" si="4"/>
        <v>1.7815533980582523E-2</v>
      </c>
      <c r="F13" s="11">
        <v>8.3402338293797913E-3</v>
      </c>
      <c r="G13" s="77"/>
      <c r="H13" s="13">
        <f t="shared" si="1"/>
        <v>1</v>
      </c>
      <c r="I13" s="12">
        <v>15</v>
      </c>
      <c r="J13" s="14">
        <v>56000</v>
      </c>
      <c r="K13" s="45">
        <v>850000</v>
      </c>
      <c r="L13" s="78">
        <f t="shared" si="2"/>
        <v>6.5882352941176475E-2</v>
      </c>
      <c r="M13" s="15">
        <v>0.03</v>
      </c>
      <c r="N13" s="77"/>
      <c r="O13" s="13">
        <f t="shared" si="3"/>
        <v>1</v>
      </c>
      <c r="P13" s="12">
        <v>15</v>
      </c>
      <c r="Q13" s="14">
        <v>365000</v>
      </c>
      <c r="R13" s="45">
        <v>2350000</v>
      </c>
      <c r="S13" s="78">
        <f t="shared" si="5"/>
        <v>0.15531914893617021</v>
      </c>
      <c r="T13" s="15">
        <v>1.8053790157954431E-2</v>
      </c>
    </row>
    <row r="14" spans="1:37" x14ac:dyDescent="0.3">
      <c r="A14" s="8">
        <f t="shared" si="0"/>
        <v>1.3333333333333333</v>
      </c>
      <c r="B14" s="7">
        <v>20</v>
      </c>
      <c r="C14" s="9">
        <v>120000</v>
      </c>
      <c r="D14" s="10">
        <v>5150000</v>
      </c>
      <c r="E14" s="84">
        <f t="shared" si="4"/>
        <v>2.3300970873786409E-2</v>
      </c>
      <c r="F14" s="11">
        <v>1.4E-2</v>
      </c>
      <c r="G14" s="77"/>
      <c r="H14" s="13">
        <f t="shared" si="1"/>
        <v>1.3333333333333333</v>
      </c>
      <c r="I14" s="12">
        <v>20</v>
      </c>
      <c r="J14" s="14">
        <v>90000</v>
      </c>
      <c r="K14" s="45">
        <v>850000</v>
      </c>
      <c r="L14" s="78">
        <f t="shared" si="2"/>
        <v>0.10588235294117647</v>
      </c>
      <c r="M14" s="15">
        <v>0.03</v>
      </c>
      <c r="N14" s="77"/>
      <c r="O14" s="13">
        <f t="shared" si="3"/>
        <v>1.3333333333333333</v>
      </c>
      <c r="P14" s="12">
        <v>20</v>
      </c>
      <c r="Q14" s="14">
        <v>717500</v>
      </c>
      <c r="R14" s="45">
        <v>2350000</v>
      </c>
      <c r="S14" s="78">
        <f t="shared" si="5"/>
        <v>0.30531914893617024</v>
      </c>
      <c r="T14" s="15">
        <v>0.01</v>
      </c>
    </row>
    <row r="15" spans="1:37" ht="18" x14ac:dyDescent="0.3">
      <c r="A15" s="8">
        <f t="shared" si="0"/>
        <v>1.6666666666666667</v>
      </c>
      <c r="B15" s="7">
        <v>25</v>
      </c>
      <c r="C15" s="9">
        <v>117000</v>
      </c>
      <c r="D15" s="10">
        <v>5150000</v>
      </c>
      <c r="E15" s="84">
        <f t="shared" si="4"/>
        <v>2.2718446601941746E-2</v>
      </c>
      <c r="F15" s="11">
        <v>1E-3</v>
      </c>
      <c r="G15" s="92">
        <f>LOG10(D13/C15)</f>
        <v>1.6436213672950293</v>
      </c>
      <c r="H15" s="13">
        <f t="shared" si="1"/>
        <v>1.6666666666666667</v>
      </c>
      <c r="I15" s="12">
        <v>25</v>
      </c>
      <c r="J15" s="14">
        <v>105000</v>
      </c>
      <c r="K15" s="45">
        <v>850000</v>
      </c>
      <c r="L15" s="78">
        <f t="shared" si="2"/>
        <v>0.12352941176470589</v>
      </c>
      <c r="M15" s="15">
        <v>2.9116161578269621E-3</v>
      </c>
      <c r="N15" s="92">
        <f>LOG10(K15/J15)</f>
        <v>0.90822962664435469</v>
      </c>
      <c r="O15" s="13">
        <f t="shared" si="3"/>
        <v>1.6666666666666667</v>
      </c>
      <c r="P15" s="12">
        <v>25</v>
      </c>
      <c r="Q15" s="14">
        <v>815000</v>
      </c>
      <c r="R15" s="45">
        <v>2350000</v>
      </c>
      <c r="S15" s="78">
        <f t="shared" si="5"/>
        <v>0.34680851063829787</v>
      </c>
      <c r="T15" s="15">
        <v>2.106275518428017E-2</v>
      </c>
      <c r="U15" s="93">
        <f>LOG10(R15/Q16)</f>
        <v>0.4168253528324114</v>
      </c>
    </row>
    <row r="16" spans="1:37" x14ac:dyDescent="0.3">
      <c r="A16" s="8">
        <f t="shared" si="0"/>
        <v>2</v>
      </c>
      <c r="B16" s="7">
        <v>30</v>
      </c>
      <c r="C16" s="9">
        <v>68025</v>
      </c>
      <c r="D16" s="10">
        <v>5150000</v>
      </c>
      <c r="E16" s="84">
        <f t="shared" si="4"/>
        <v>1.320873786407767E-2</v>
      </c>
      <c r="F16" s="11">
        <v>0.01</v>
      </c>
      <c r="G16" s="77"/>
      <c r="H16" s="13">
        <f t="shared" si="1"/>
        <v>2</v>
      </c>
      <c r="I16" s="12">
        <v>30</v>
      </c>
      <c r="J16" s="14">
        <v>107500</v>
      </c>
      <c r="K16" s="45">
        <v>850000</v>
      </c>
      <c r="L16" s="78">
        <f t="shared" si="2"/>
        <v>0.12647058823529411</v>
      </c>
      <c r="M16" s="15">
        <v>0.01</v>
      </c>
      <c r="N16" s="77"/>
      <c r="O16" s="13">
        <f t="shared" si="3"/>
        <v>2</v>
      </c>
      <c r="P16" s="12">
        <v>30</v>
      </c>
      <c r="Q16" s="14">
        <v>900000</v>
      </c>
      <c r="R16" s="45">
        <v>2350000</v>
      </c>
      <c r="S16" s="78">
        <f t="shared" si="5"/>
        <v>0.38297872340425532</v>
      </c>
      <c r="T16" s="15">
        <v>4.362999288172309E-2</v>
      </c>
      <c r="AJ16" t="s">
        <v>45</v>
      </c>
      <c r="AK16">
        <f>(0.4*100)/60</f>
        <v>0.66666666666666663</v>
      </c>
    </row>
    <row r="17" spans="1:20" x14ac:dyDescent="0.3">
      <c r="A17" s="8">
        <f t="shared" si="0"/>
        <v>2.3333333333333335</v>
      </c>
      <c r="B17" s="7">
        <v>35</v>
      </c>
      <c r="C17" s="9">
        <v>84000</v>
      </c>
      <c r="D17" s="10">
        <v>5150000</v>
      </c>
      <c r="E17" s="84">
        <f t="shared" si="4"/>
        <v>1.6310679611650485E-2</v>
      </c>
      <c r="F17" s="11">
        <v>4.0000000000000001E-3</v>
      </c>
      <c r="G17" s="77"/>
      <c r="H17" s="13">
        <f t="shared" si="1"/>
        <v>2.3333333333333335</v>
      </c>
      <c r="I17" s="12">
        <v>35</v>
      </c>
      <c r="J17" s="14">
        <v>98500</v>
      </c>
      <c r="K17" s="45">
        <v>850000</v>
      </c>
      <c r="L17" s="78">
        <f t="shared" si="2"/>
        <v>0.11588235294117646</v>
      </c>
      <c r="M17" s="15">
        <v>0.03</v>
      </c>
      <c r="N17" s="77"/>
      <c r="O17" s="13">
        <f t="shared" si="3"/>
        <v>2.3333333333333335</v>
      </c>
      <c r="P17" s="12">
        <v>35</v>
      </c>
      <c r="Q17" s="14">
        <v>750000</v>
      </c>
      <c r="R17" s="45">
        <v>2350000</v>
      </c>
      <c r="S17" s="78">
        <f t="shared" si="5"/>
        <v>0.31914893617021278</v>
      </c>
      <c r="T17" s="15">
        <v>0.02</v>
      </c>
    </row>
    <row r="18" spans="1:20" x14ac:dyDescent="0.3">
      <c r="A18" s="8">
        <f t="shared" si="0"/>
        <v>2.6666666666666665</v>
      </c>
      <c r="B18" s="7">
        <v>40</v>
      </c>
      <c r="C18" s="9">
        <v>40125</v>
      </c>
      <c r="D18" s="10"/>
      <c r="E18" s="84">
        <f t="shared" si="4"/>
        <v>7.79126213592233E-3</v>
      </c>
      <c r="F18" s="11">
        <v>1E-3</v>
      </c>
      <c r="G18" s="77"/>
      <c r="H18" s="13">
        <f t="shared" si="1"/>
        <v>2.6666666666666665</v>
      </c>
      <c r="I18" s="12">
        <v>40</v>
      </c>
      <c r="J18" s="14">
        <v>45700</v>
      </c>
      <c r="K18" s="45"/>
      <c r="L18" s="78">
        <f t="shared" si="2"/>
        <v>5.3764705882352944E-2</v>
      </c>
      <c r="M18" s="15">
        <v>0.03</v>
      </c>
      <c r="N18" s="77"/>
      <c r="O18" s="13">
        <f t="shared" si="3"/>
        <v>2.6666666666666665</v>
      </c>
      <c r="P18" s="12">
        <v>40</v>
      </c>
      <c r="Q18" s="14">
        <v>380000</v>
      </c>
      <c r="R18" s="45"/>
      <c r="S18" s="78">
        <f t="shared" si="5"/>
        <v>0.16170212765957448</v>
      </c>
      <c r="T18" s="15">
        <v>0.02</v>
      </c>
    </row>
    <row r="19" spans="1:20" x14ac:dyDescent="0.3">
      <c r="A19" s="8">
        <f t="shared" si="0"/>
        <v>3</v>
      </c>
      <c r="B19" s="7">
        <v>45</v>
      </c>
      <c r="C19" s="9">
        <v>44875</v>
      </c>
      <c r="D19" s="10"/>
      <c r="E19" s="84">
        <f t="shared" si="4"/>
        <v>8.7135922330097079E-3</v>
      </c>
      <c r="F19" s="11">
        <v>1E-3</v>
      </c>
      <c r="G19" s="77"/>
      <c r="H19" s="13">
        <f t="shared" si="1"/>
        <v>3</v>
      </c>
      <c r="I19" s="12">
        <v>45</v>
      </c>
      <c r="J19" s="14">
        <v>37500</v>
      </c>
      <c r="K19" s="45"/>
      <c r="L19" s="78">
        <f t="shared" si="2"/>
        <v>4.4117647058823532E-2</v>
      </c>
      <c r="M19" s="15">
        <v>0.01</v>
      </c>
      <c r="N19" s="77"/>
      <c r="O19" s="13">
        <f t="shared" si="3"/>
        <v>3</v>
      </c>
      <c r="P19" s="12">
        <v>45</v>
      </c>
      <c r="Q19" s="14">
        <v>271750</v>
      </c>
      <c r="R19" s="45"/>
      <c r="S19" s="78">
        <f t="shared" si="5"/>
        <v>0.11563829787234042</v>
      </c>
      <c r="T19" s="15">
        <v>0.04</v>
      </c>
    </row>
    <row r="20" spans="1:20" x14ac:dyDescent="0.3">
      <c r="A20" s="8">
        <f t="shared" si="0"/>
        <v>3.3333333333333335</v>
      </c>
      <c r="B20" s="7">
        <v>50</v>
      </c>
      <c r="C20" s="9">
        <v>45000</v>
      </c>
      <c r="D20" s="10"/>
      <c r="E20" s="84">
        <f t="shared" si="4"/>
        <v>8.7378640776699032E-3</v>
      </c>
      <c r="F20" s="11">
        <v>3.7228869847086602E-4</v>
      </c>
      <c r="G20" s="77"/>
      <c r="H20" s="13">
        <f t="shared" si="1"/>
        <v>3.3333333333333335</v>
      </c>
      <c r="I20" s="12">
        <v>50</v>
      </c>
      <c r="J20" s="14">
        <v>33000</v>
      </c>
      <c r="K20" s="45"/>
      <c r="L20" s="78">
        <f t="shared" si="2"/>
        <v>3.8823529411764708E-2</v>
      </c>
      <c r="M20" s="15">
        <v>0.02</v>
      </c>
      <c r="N20" s="77"/>
      <c r="O20" s="13">
        <f t="shared" si="3"/>
        <v>3.3333333333333335</v>
      </c>
      <c r="P20" s="12">
        <v>50</v>
      </c>
      <c r="Q20" s="14">
        <v>110000</v>
      </c>
      <c r="R20" s="45"/>
      <c r="S20" s="78">
        <f t="shared" si="5"/>
        <v>4.6808510638297871E-2</v>
      </c>
      <c r="T20" s="15">
        <v>0.03</v>
      </c>
    </row>
    <row r="21" spans="1:20" x14ac:dyDescent="0.3">
      <c r="A21" s="8">
        <f t="shared" si="0"/>
        <v>4</v>
      </c>
      <c r="B21" s="7">
        <v>60</v>
      </c>
      <c r="C21" s="9">
        <v>39000</v>
      </c>
      <c r="D21" s="10"/>
      <c r="E21" s="84">
        <f t="shared" si="4"/>
        <v>7.5728155339805829E-3</v>
      </c>
      <c r="F21" s="11">
        <v>2.0000000000000001E-4</v>
      </c>
      <c r="G21" s="77"/>
      <c r="H21" s="13">
        <f t="shared" si="1"/>
        <v>4</v>
      </c>
      <c r="I21" s="12">
        <v>60</v>
      </c>
      <c r="J21" s="14">
        <v>31750</v>
      </c>
      <c r="K21" s="45"/>
      <c r="L21" s="78">
        <f t="shared" si="2"/>
        <v>3.7352941176470589E-2</v>
      </c>
      <c r="M21" s="15">
        <v>0.01</v>
      </c>
      <c r="N21" s="77"/>
      <c r="O21" s="13">
        <f t="shared" si="3"/>
        <v>4</v>
      </c>
      <c r="P21" s="12">
        <v>60</v>
      </c>
      <c r="Q21" s="14">
        <v>138100</v>
      </c>
      <c r="R21" s="45"/>
      <c r="S21" s="78">
        <f t="shared" si="5"/>
        <v>5.8765957446808507E-2</v>
      </c>
      <c r="T21" s="15">
        <v>0.03</v>
      </c>
    </row>
    <row r="22" spans="1:20" x14ac:dyDescent="0.3">
      <c r="A22" s="8">
        <f t="shared" si="0"/>
        <v>4.666666666666667</v>
      </c>
      <c r="B22" s="7">
        <v>70</v>
      </c>
      <c r="C22" s="9">
        <v>23525</v>
      </c>
      <c r="D22" s="10"/>
      <c r="E22" s="84">
        <f t="shared" si="4"/>
        <v>4.567961165048544E-3</v>
      </c>
      <c r="F22" s="11">
        <v>1E-3</v>
      </c>
      <c r="G22" s="77"/>
      <c r="H22" s="13">
        <f t="shared" si="1"/>
        <v>4.666666666666667</v>
      </c>
      <c r="I22" s="12">
        <v>70</v>
      </c>
      <c r="J22" s="14">
        <v>21000</v>
      </c>
      <c r="K22" s="45"/>
      <c r="L22" s="78">
        <f t="shared" si="2"/>
        <v>2.4705882352941175E-2</v>
      </c>
      <c r="M22" s="15">
        <v>0</v>
      </c>
      <c r="N22" s="77"/>
      <c r="O22" s="13">
        <f t="shared" si="3"/>
        <v>4.666666666666667</v>
      </c>
      <c r="P22" s="12">
        <v>70</v>
      </c>
      <c r="Q22" s="14">
        <v>114500</v>
      </c>
      <c r="R22" s="45"/>
      <c r="S22" s="78">
        <f t="shared" si="5"/>
        <v>4.8723404255319146E-2</v>
      </c>
      <c r="T22" s="15">
        <v>0.03</v>
      </c>
    </row>
    <row r="23" spans="1:20" x14ac:dyDescent="0.3">
      <c r="A23" s="8">
        <f t="shared" si="0"/>
        <v>5.333333333333333</v>
      </c>
      <c r="B23" s="7">
        <v>80</v>
      </c>
      <c r="C23" s="9">
        <v>12800</v>
      </c>
      <c r="D23" s="10"/>
      <c r="E23" s="84">
        <f t="shared" si="4"/>
        <v>2.4854368932038834E-3</v>
      </c>
      <c r="F23" s="11">
        <v>0</v>
      </c>
      <c r="G23" s="77"/>
      <c r="H23" s="13">
        <f t="shared" si="1"/>
        <v>5.333333333333333</v>
      </c>
      <c r="I23" s="12">
        <v>80</v>
      </c>
      <c r="J23" s="14">
        <v>17500</v>
      </c>
      <c r="K23" s="45"/>
      <c r="L23" s="78">
        <f t="shared" si="2"/>
        <v>2.0588235294117647E-2</v>
      </c>
      <c r="M23" s="15">
        <v>0</v>
      </c>
      <c r="N23" s="77"/>
      <c r="O23" s="13">
        <f t="shared" si="3"/>
        <v>5.333333333333333</v>
      </c>
      <c r="P23" s="12">
        <v>80</v>
      </c>
      <c r="Q23" s="14">
        <v>104500</v>
      </c>
      <c r="R23" s="45"/>
      <c r="S23" s="78">
        <f t="shared" si="5"/>
        <v>4.4468085106382976E-2</v>
      </c>
      <c r="T23" s="15">
        <v>0.03</v>
      </c>
    </row>
    <row r="24" spans="1:20" x14ac:dyDescent="0.3">
      <c r="A24" s="8">
        <f t="shared" si="0"/>
        <v>6</v>
      </c>
      <c r="B24" s="7">
        <v>90</v>
      </c>
      <c r="C24" s="1">
        <v>14000</v>
      </c>
      <c r="D24" s="10"/>
      <c r="E24" s="84">
        <f t="shared" si="4"/>
        <v>2.7184466019417475E-3</v>
      </c>
      <c r="F24" s="11">
        <v>7.4457739694173209E-3</v>
      </c>
      <c r="G24" s="77"/>
      <c r="H24" s="13">
        <f t="shared" si="1"/>
        <v>6</v>
      </c>
      <c r="I24" s="12">
        <v>90</v>
      </c>
      <c r="J24" s="14">
        <v>19200</v>
      </c>
      <c r="K24" s="45"/>
      <c r="L24" s="78">
        <f t="shared" si="2"/>
        <v>2.2588235294117649E-2</v>
      </c>
      <c r="M24" s="15">
        <v>0</v>
      </c>
      <c r="N24" s="77"/>
      <c r="O24" s="13">
        <f t="shared" si="3"/>
        <v>6</v>
      </c>
      <c r="P24" s="12">
        <v>90</v>
      </c>
      <c r="Q24" s="14">
        <v>120000</v>
      </c>
      <c r="R24" s="45"/>
      <c r="S24" s="78">
        <f t="shared" si="5"/>
        <v>5.106382978723404E-2</v>
      </c>
      <c r="T24" s="15">
        <v>0.03</v>
      </c>
    </row>
    <row r="26" spans="1:20" ht="18" x14ac:dyDescent="0.35">
      <c r="A26" s="100" t="s">
        <v>19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15.6" x14ac:dyDescent="0.3">
      <c r="A27" s="33"/>
      <c r="B27" s="33"/>
      <c r="C27" s="33"/>
      <c r="D27" s="33"/>
      <c r="E27" s="33"/>
      <c r="F27" s="33"/>
      <c r="G27" s="89"/>
      <c r="H27" s="33"/>
      <c r="I27" s="33"/>
      <c r="J27" s="33"/>
      <c r="K27" s="33"/>
      <c r="L27" s="33"/>
      <c r="M27" s="33"/>
      <c r="N27" s="89"/>
      <c r="O27" s="33"/>
      <c r="P27" s="33"/>
      <c r="Q27" s="33"/>
      <c r="R27" s="33"/>
      <c r="S27" s="33"/>
      <c r="T27" s="33"/>
    </row>
    <row r="28" spans="1:20" x14ac:dyDescent="0.3">
      <c r="A28" s="110" t="s">
        <v>22</v>
      </c>
      <c r="B28" s="111"/>
      <c r="C28" s="111"/>
      <c r="D28" s="111"/>
      <c r="E28" s="111"/>
      <c r="F28" s="112"/>
      <c r="G28" s="77"/>
      <c r="H28" s="113" t="s">
        <v>23</v>
      </c>
      <c r="I28" s="114"/>
      <c r="J28" s="114"/>
      <c r="K28" s="114"/>
      <c r="L28" s="114"/>
      <c r="M28" s="115"/>
      <c r="N28" s="77"/>
      <c r="O28" s="113" t="s">
        <v>24</v>
      </c>
      <c r="P28" s="114"/>
      <c r="Q28" s="114"/>
      <c r="R28" s="114"/>
      <c r="S28" s="114"/>
      <c r="T28" s="115"/>
    </row>
    <row r="29" spans="1:20" ht="43.2" x14ac:dyDescent="0.3">
      <c r="A29" s="34" t="s">
        <v>0</v>
      </c>
      <c r="B29" s="35" t="s">
        <v>1</v>
      </c>
      <c r="C29" s="35" t="s">
        <v>2</v>
      </c>
      <c r="D29" s="35" t="s">
        <v>3</v>
      </c>
      <c r="E29" s="35" t="s">
        <v>4</v>
      </c>
      <c r="F29" s="36" t="s">
        <v>5</v>
      </c>
      <c r="G29" s="77"/>
      <c r="H29" s="37" t="s">
        <v>0</v>
      </c>
      <c r="I29" s="38" t="s">
        <v>1</v>
      </c>
      <c r="J29" s="38" t="s">
        <v>2</v>
      </c>
      <c r="K29" s="38" t="s">
        <v>3</v>
      </c>
      <c r="L29" s="38" t="s">
        <v>4</v>
      </c>
      <c r="M29" s="39" t="s">
        <v>5</v>
      </c>
      <c r="N29" s="77"/>
      <c r="O29" s="37" t="s">
        <v>0</v>
      </c>
      <c r="P29" s="38" t="s">
        <v>1</v>
      </c>
      <c r="Q29" s="38" t="s">
        <v>2</v>
      </c>
      <c r="R29" s="38" t="s">
        <v>3</v>
      </c>
      <c r="S29" s="38" t="s">
        <v>4</v>
      </c>
      <c r="T29" s="39" t="s">
        <v>5</v>
      </c>
    </row>
    <row r="30" spans="1:20" x14ac:dyDescent="0.3">
      <c r="A30" s="17">
        <f>B30/21.5</f>
        <v>4.6511627906976744E-2</v>
      </c>
      <c r="B30" s="16">
        <v>1</v>
      </c>
      <c r="C30" s="18">
        <v>0.02</v>
      </c>
      <c r="D30" s="42">
        <v>1750000</v>
      </c>
      <c r="E30" s="43">
        <f>C30/$D$30</f>
        <v>1.1428571428571429E-8</v>
      </c>
      <c r="F30" s="19">
        <v>0</v>
      </c>
      <c r="G30" s="77"/>
      <c r="H30" s="21">
        <f>I30/21.5</f>
        <v>4.6511627906976744E-2</v>
      </c>
      <c r="I30" s="20">
        <v>1</v>
      </c>
      <c r="J30" s="22">
        <v>0.01</v>
      </c>
      <c r="K30" s="22">
        <v>1885000</v>
      </c>
      <c r="L30" s="86">
        <v>0</v>
      </c>
      <c r="M30" s="24">
        <v>3.7512296084166979E-9</v>
      </c>
      <c r="N30" s="77"/>
      <c r="O30" s="44">
        <f>P30/21.5</f>
        <v>4.6511627906976744E-2</v>
      </c>
      <c r="P30" s="50">
        <v>1</v>
      </c>
      <c r="Q30" s="47">
        <v>0</v>
      </c>
      <c r="R30" s="47">
        <v>250000</v>
      </c>
      <c r="S30" s="86">
        <f>Q30/$R$30</f>
        <v>0</v>
      </c>
      <c r="T30" s="49">
        <v>0</v>
      </c>
    </row>
    <row r="31" spans="1:20" x14ac:dyDescent="0.3">
      <c r="A31" s="17">
        <f t="shared" ref="A31:A47" si="6">B31/21.5</f>
        <v>0.32558139534883723</v>
      </c>
      <c r="B31" s="16">
        <v>7</v>
      </c>
      <c r="C31" s="40">
        <v>215</v>
      </c>
      <c r="D31" s="41">
        <v>1750000</v>
      </c>
      <c r="E31" s="43">
        <f t="shared" ref="E31:E47" si="7">C31/$D$30</f>
        <v>1.2285714285714287E-4</v>
      </c>
      <c r="F31" s="19">
        <v>4.0406101782088432E-7</v>
      </c>
      <c r="G31" s="77"/>
      <c r="H31" s="21">
        <f t="shared" ref="H31:H46" si="8">I31/21.5</f>
        <v>0.23255813953488372</v>
      </c>
      <c r="I31" s="20">
        <v>5</v>
      </c>
      <c r="J31" s="22">
        <v>250</v>
      </c>
      <c r="K31" s="22">
        <v>1885000</v>
      </c>
      <c r="L31" s="86">
        <f>J31/$K$31</f>
        <v>1.326259946949602E-4</v>
      </c>
      <c r="M31" s="24">
        <v>0</v>
      </c>
      <c r="N31" s="77"/>
      <c r="O31" s="44">
        <f t="shared" ref="O31:O46" si="9">P31/21.5</f>
        <v>0.23255813953488372</v>
      </c>
      <c r="P31" s="50">
        <v>5</v>
      </c>
      <c r="Q31" s="47">
        <v>10</v>
      </c>
      <c r="R31" s="47">
        <v>250000</v>
      </c>
      <c r="S31" s="86">
        <f t="shared" ref="S31:S47" si="10">Q31/$R$30</f>
        <v>4.0000000000000003E-5</v>
      </c>
      <c r="T31" s="49">
        <v>0</v>
      </c>
    </row>
    <row r="32" spans="1:20" x14ac:dyDescent="0.3">
      <c r="A32" s="17">
        <f t="shared" si="6"/>
        <v>0.46511627906976744</v>
      </c>
      <c r="B32" s="16">
        <v>10</v>
      </c>
      <c r="C32" s="40">
        <v>889</v>
      </c>
      <c r="D32" s="41">
        <v>1750000</v>
      </c>
      <c r="E32" s="43">
        <f t="shared" si="7"/>
        <v>5.0799999999999999E-4</v>
      </c>
      <c r="F32" s="19">
        <v>1.3226263983336946E-4</v>
      </c>
      <c r="G32" s="77"/>
      <c r="H32" s="21">
        <f t="shared" si="8"/>
        <v>0.46511627906976744</v>
      </c>
      <c r="I32" s="20">
        <v>10</v>
      </c>
      <c r="J32" s="22">
        <v>1500</v>
      </c>
      <c r="K32" s="22">
        <v>1885000</v>
      </c>
      <c r="L32" s="86">
        <f t="shared" ref="L32:L47" si="11">J32/$K$31</f>
        <v>7.9575596816976125E-4</v>
      </c>
      <c r="M32" s="24">
        <v>0</v>
      </c>
      <c r="N32" s="77"/>
      <c r="O32" s="44">
        <f t="shared" si="9"/>
        <v>0.46511627906976744</v>
      </c>
      <c r="P32" s="50">
        <v>10</v>
      </c>
      <c r="Q32" s="47">
        <v>103</v>
      </c>
      <c r="R32" s="47">
        <v>250000</v>
      </c>
      <c r="S32" s="86">
        <f t="shared" si="10"/>
        <v>4.1199999999999999E-4</v>
      </c>
      <c r="T32" s="49">
        <v>0.03</v>
      </c>
    </row>
    <row r="33" spans="1:21" x14ac:dyDescent="0.3">
      <c r="A33" s="17">
        <f t="shared" si="6"/>
        <v>0.69767441860465118</v>
      </c>
      <c r="B33" s="16">
        <v>15</v>
      </c>
      <c r="C33" s="40">
        <v>7250</v>
      </c>
      <c r="D33" s="41">
        <v>1750000</v>
      </c>
      <c r="E33" s="43">
        <f t="shared" si="7"/>
        <v>4.1428571428571426E-3</v>
      </c>
      <c r="F33" s="19">
        <v>1.2121830534626528E-4</v>
      </c>
      <c r="G33" s="77"/>
      <c r="H33" s="21">
        <f t="shared" si="8"/>
        <v>0.69767441860465118</v>
      </c>
      <c r="I33" s="20">
        <v>15</v>
      </c>
      <c r="J33" s="22">
        <v>9000</v>
      </c>
      <c r="K33" s="22">
        <v>1885000</v>
      </c>
      <c r="L33" s="86">
        <f t="shared" si="11"/>
        <v>4.7745358090185673E-3</v>
      </c>
      <c r="M33" s="24">
        <v>3.7512296084166994E-3</v>
      </c>
      <c r="N33" s="77"/>
      <c r="O33" s="44">
        <f t="shared" si="9"/>
        <v>0.69767441860465118</v>
      </c>
      <c r="P33" s="50">
        <v>15</v>
      </c>
      <c r="Q33" s="47">
        <v>3500</v>
      </c>
      <c r="R33" s="47">
        <v>250000</v>
      </c>
      <c r="S33" s="86">
        <f t="shared" si="10"/>
        <v>1.4E-2</v>
      </c>
      <c r="T33" s="49">
        <v>1.8384776310850236E-2</v>
      </c>
    </row>
    <row r="34" spans="1:21" x14ac:dyDescent="0.3">
      <c r="A34" s="17">
        <f t="shared" si="6"/>
        <v>0.93023255813953487</v>
      </c>
      <c r="B34" s="16">
        <v>20</v>
      </c>
      <c r="C34" s="40">
        <v>30950</v>
      </c>
      <c r="D34" s="41">
        <v>1750000</v>
      </c>
      <c r="E34" s="43">
        <f t="shared" si="7"/>
        <v>1.7685714285714287E-2</v>
      </c>
      <c r="F34" s="19">
        <v>2.3475945135393375E-3</v>
      </c>
      <c r="G34" s="77"/>
      <c r="H34" s="21">
        <f t="shared" si="8"/>
        <v>0.93023255813953487</v>
      </c>
      <c r="I34" s="20">
        <v>20</v>
      </c>
      <c r="J34" s="22">
        <v>120000</v>
      </c>
      <c r="K34" s="22">
        <v>1885000</v>
      </c>
      <c r="L34" s="86">
        <f t="shared" si="11"/>
        <v>6.3660477453580902E-2</v>
      </c>
      <c r="M34" s="24">
        <v>0</v>
      </c>
      <c r="N34" s="77"/>
      <c r="O34" s="44">
        <f t="shared" si="9"/>
        <v>0.93023255813953487</v>
      </c>
      <c r="P34" s="50">
        <v>20</v>
      </c>
      <c r="Q34" s="47">
        <v>28900</v>
      </c>
      <c r="R34" s="47">
        <v>250000</v>
      </c>
      <c r="S34" s="86">
        <f t="shared" si="10"/>
        <v>0.11559999999999999</v>
      </c>
      <c r="T34" s="49">
        <v>2.8284271247461901E-2</v>
      </c>
    </row>
    <row r="35" spans="1:21" x14ac:dyDescent="0.3">
      <c r="A35" s="17">
        <f t="shared" si="6"/>
        <v>1.1627906976744187</v>
      </c>
      <c r="B35" s="16">
        <v>25</v>
      </c>
      <c r="C35" s="40">
        <v>45000</v>
      </c>
      <c r="D35" s="41">
        <v>1750000</v>
      </c>
      <c r="E35" s="43">
        <f t="shared" si="7"/>
        <v>2.5714285714285714E-2</v>
      </c>
      <c r="F35" s="19">
        <v>0.02</v>
      </c>
      <c r="G35" s="77"/>
      <c r="H35" s="21">
        <f t="shared" si="8"/>
        <v>1.1627906976744187</v>
      </c>
      <c r="I35" s="20">
        <v>25</v>
      </c>
      <c r="J35" s="22">
        <v>150000</v>
      </c>
      <c r="K35" s="22">
        <v>1885000</v>
      </c>
      <c r="L35" s="86">
        <f t="shared" si="11"/>
        <v>7.9575596816976124E-2</v>
      </c>
      <c r="M35" s="24">
        <v>5.0000000000000001E-3</v>
      </c>
      <c r="N35" s="77"/>
      <c r="O35" s="44">
        <f t="shared" si="9"/>
        <v>1.1627906976744187</v>
      </c>
      <c r="P35" s="50">
        <v>25</v>
      </c>
      <c r="Q35" s="47">
        <v>50000</v>
      </c>
      <c r="R35" s="47">
        <v>250000</v>
      </c>
      <c r="S35" s="86">
        <f t="shared" si="10"/>
        <v>0.2</v>
      </c>
      <c r="T35" s="49">
        <v>0.04</v>
      </c>
    </row>
    <row r="36" spans="1:21" x14ac:dyDescent="0.3">
      <c r="A36" s="17">
        <f t="shared" si="6"/>
        <v>1.3953488372093024</v>
      </c>
      <c r="B36" s="16">
        <v>30</v>
      </c>
      <c r="C36" s="40">
        <v>60500</v>
      </c>
      <c r="D36" s="41">
        <v>1750000</v>
      </c>
      <c r="E36" s="43">
        <f t="shared" si="7"/>
        <v>3.4571428571428572E-2</v>
      </c>
      <c r="F36" s="19">
        <v>0.04</v>
      </c>
      <c r="G36" s="77"/>
      <c r="H36" s="21">
        <f t="shared" si="8"/>
        <v>1.3953488372093024</v>
      </c>
      <c r="I36" s="20">
        <v>30</v>
      </c>
      <c r="J36" s="22">
        <v>310000</v>
      </c>
      <c r="K36" s="22">
        <v>1885000</v>
      </c>
      <c r="L36" s="86">
        <f t="shared" si="11"/>
        <v>0.16445623342175067</v>
      </c>
      <c r="M36" s="24">
        <v>0</v>
      </c>
      <c r="N36" s="77"/>
      <c r="O36" s="44">
        <f t="shared" si="9"/>
        <v>1.3953488372093024</v>
      </c>
      <c r="P36" s="50">
        <v>30</v>
      </c>
      <c r="Q36" s="47">
        <v>90000</v>
      </c>
      <c r="R36" s="47">
        <v>250000</v>
      </c>
      <c r="S36" s="86">
        <f t="shared" si="10"/>
        <v>0.36</v>
      </c>
      <c r="T36" s="49">
        <v>0.06</v>
      </c>
    </row>
    <row r="37" spans="1:21" ht="18" x14ac:dyDescent="0.3">
      <c r="A37" s="17">
        <f t="shared" si="6"/>
        <v>1.6279069767441861</v>
      </c>
      <c r="B37" s="16">
        <v>35</v>
      </c>
      <c r="C37" s="40">
        <v>60500</v>
      </c>
      <c r="D37" s="41">
        <v>1750000</v>
      </c>
      <c r="E37" s="43">
        <f t="shared" si="7"/>
        <v>3.4571428571428572E-2</v>
      </c>
      <c r="F37" s="19">
        <v>0.04</v>
      </c>
      <c r="G37" s="92">
        <f>LOG10(D37/C37)</f>
        <v>1.4612826740338256</v>
      </c>
      <c r="H37" s="21">
        <f t="shared" si="8"/>
        <v>1.6279069767441861</v>
      </c>
      <c r="I37" s="20">
        <v>35</v>
      </c>
      <c r="J37" s="22">
        <v>329000</v>
      </c>
      <c r="K37" s="22">
        <v>1885000</v>
      </c>
      <c r="L37" s="86">
        <f t="shared" si="11"/>
        <v>0.17453580901856763</v>
      </c>
      <c r="M37" s="24">
        <v>1.8756148042083493E-2</v>
      </c>
      <c r="N37" s="92">
        <f>LOG10(K36/J37)</f>
        <v>0.75811545659183732</v>
      </c>
      <c r="O37" s="44">
        <f t="shared" si="9"/>
        <v>1.6279069767441861</v>
      </c>
      <c r="P37" s="50">
        <v>35</v>
      </c>
      <c r="Q37" s="47">
        <v>100500</v>
      </c>
      <c r="R37" s="47">
        <v>250000</v>
      </c>
      <c r="S37" s="86">
        <f t="shared" si="10"/>
        <v>0.40200000000000002</v>
      </c>
      <c r="T37" s="49">
        <v>0.01</v>
      </c>
      <c r="U37" s="93">
        <f>LOG10(R37/Q37)</f>
        <v>0.39577394691552992</v>
      </c>
    </row>
    <row r="38" spans="1:21" ht="18" x14ac:dyDescent="0.3">
      <c r="A38" s="17">
        <f t="shared" si="6"/>
        <v>1.8604651162790697</v>
      </c>
      <c r="B38" s="16">
        <v>40</v>
      </c>
      <c r="C38" s="40">
        <v>50000</v>
      </c>
      <c r="D38" s="41"/>
      <c r="E38" s="43">
        <f t="shared" si="7"/>
        <v>2.8571428571428571E-2</v>
      </c>
      <c r="F38" s="19">
        <v>0.04</v>
      </c>
      <c r="G38" s="77"/>
      <c r="H38" s="21">
        <f t="shared" si="8"/>
        <v>2.0930232558139537</v>
      </c>
      <c r="I38" s="20">
        <v>45</v>
      </c>
      <c r="J38" s="22">
        <v>330000</v>
      </c>
      <c r="K38" s="22"/>
      <c r="L38" s="86">
        <f t="shared" si="11"/>
        <v>0.17506631299734748</v>
      </c>
      <c r="M38" s="24">
        <v>7.5024592168333936E-3</v>
      </c>
      <c r="N38" s="92"/>
      <c r="O38" s="44">
        <f t="shared" si="9"/>
        <v>2.0930232558139537</v>
      </c>
      <c r="P38" s="50">
        <v>45</v>
      </c>
      <c r="Q38" s="47">
        <v>95000</v>
      </c>
      <c r="R38" s="47"/>
      <c r="S38" s="86">
        <f t="shared" si="10"/>
        <v>0.38</v>
      </c>
      <c r="T38" s="49">
        <v>7.0000000000000007E-2</v>
      </c>
    </row>
    <row r="39" spans="1:21" x14ac:dyDescent="0.3">
      <c r="A39" s="17">
        <f t="shared" si="6"/>
        <v>2.0930232558139537</v>
      </c>
      <c r="B39" s="16">
        <v>45</v>
      </c>
      <c r="C39" s="40">
        <v>55000</v>
      </c>
      <c r="D39" s="41"/>
      <c r="E39" s="43">
        <f t="shared" si="7"/>
        <v>3.1428571428571431E-2</v>
      </c>
      <c r="F39" s="19">
        <v>0.01</v>
      </c>
      <c r="G39" s="77"/>
      <c r="H39" s="21">
        <f t="shared" si="8"/>
        <v>2.3255813953488373</v>
      </c>
      <c r="I39" s="20">
        <v>50</v>
      </c>
      <c r="J39" s="22">
        <v>250000</v>
      </c>
      <c r="K39" s="46"/>
      <c r="L39" s="86">
        <f t="shared" si="11"/>
        <v>0.13262599469496023</v>
      </c>
      <c r="M39" s="24">
        <v>0</v>
      </c>
      <c r="N39" s="77"/>
      <c r="O39" s="44">
        <f t="shared" si="9"/>
        <v>2.3255813953488373</v>
      </c>
      <c r="P39" s="50">
        <v>50</v>
      </c>
      <c r="Q39" s="47">
        <v>71000</v>
      </c>
      <c r="R39" s="47"/>
      <c r="S39" s="86">
        <f t="shared" si="10"/>
        <v>0.28399999999999997</v>
      </c>
      <c r="T39" s="49">
        <v>1E-3</v>
      </c>
    </row>
    <row r="40" spans="1:21" x14ac:dyDescent="0.3">
      <c r="A40" s="17">
        <f t="shared" si="6"/>
        <v>2.3255813953488373</v>
      </c>
      <c r="B40" s="16">
        <v>50</v>
      </c>
      <c r="C40" s="40">
        <v>60000</v>
      </c>
      <c r="D40" s="41"/>
      <c r="E40" s="43">
        <f t="shared" si="7"/>
        <v>3.4285714285714287E-2</v>
      </c>
      <c r="F40" s="19">
        <v>0.03</v>
      </c>
      <c r="G40" s="77"/>
      <c r="H40" s="21">
        <f t="shared" si="8"/>
        <v>2.7906976744186047</v>
      </c>
      <c r="I40" s="20">
        <v>60</v>
      </c>
      <c r="J40" s="22">
        <v>160000</v>
      </c>
      <c r="K40" s="46"/>
      <c r="L40" s="86">
        <f t="shared" si="11"/>
        <v>8.4880636604774531E-2</v>
      </c>
      <c r="M40" s="24">
        <v>7.5024592168333936E-3</v>
      </c>
      <c r="N40" s="77"/>
      <c r="O40" s="44">
        <f t="shared" si="9"/>
        <v>2.7906976744186047</v>
      </c>
      <c r="P40" s="50">
        <v>60</v>
      </c>
      <c r="Q40" s="47">
        <v>42890</v>
      </c>
      <c r="R40" s="47"/>
      <c r="S40" s="86">
        <f t="shared" si="10"/>
        <v>0.17155999999999999</v>
      </c>
      <c r="T40" s="49">
        <v>0.01</v>
      </c>
    </row>
    <row r="41" spans="1:21" x14ac:dyDescent="0.3">
      <c r="A41" s="17">
        <f t="shared" si="6"/>
        <v>2.7906976744186047</v>
      </c>
      <c r="B41" s="16">
        <v>60</v>
      </c>
      <c r="C41" s="40">
        <v>35000</v>
      </c>
      <c r="D41" s="41"/>
      <c r="E41" s="43">
        <f t="shared" si="7"/>
        <v>0.02</v>
      </c>
      <c r="F41" s="19">
        <v>0.04</v>
      </c>
      <c r="G41" s="77"/>
      <c r="H41" s="21">
        <f t="shared" si="8"/>
        <v>3.2558139534883721</v>
      </c>
      <c r="I41" s="20">
        <v>70</v>
      </c>
      <c r="J41" s="22">
        <v>110000</v>
      </c>
      <c r="K41" s="46"/>
      <c r="L41" s="86">
        <f t="shared" si="11"/>
        <v>5.8355437665782495E-2</v>
      </c>
      <c r="M41" s="24">
        <v>1.125368882525009E-2</v>
      </c>
      <c r="N41" s="77"/>
      <c r="O41" s="44">
        <f t="shared" si="9"/>
        <v>3.2558139534883721</v>
      </c>
      <c r="P41" s="50">
        <v>70</v>
      </c>
      <c r="Q41" s="47">
        <v>34000</v>
      </c>
      <c r="R41" s="47"/>
      <c r="S41" s="86">
        <f t="shared" si="10"/>
        <v>0.13600000000000001</v>
      </c>
      <c r="T41" s="49">
        <v>0.01</v>
      </c>
    </row>
    <row r="42" spans="1:21" x14ac:dyDescent="0.3">
      <c r="A42" s="17">
        <f t="shared" si="6"/>
        <v>3.2558139534883721</v>
      </c>
      <c r="B42" s="16">
        <v>70</v>
      </c>
      <c r="C42" s="40">
        <v>25525</v>
      </c>
      <c r="D42" s="41"/>
      <c r="E42" s="43">
        <f t="shared" si="7"/>
        <v>1.4585714285714285E-2</v>
      </c>
      <c r="F42" s="19">
        <v>2.161726445341731E-3</v>
      </c>
      <c r="G42" s="77"/>
      <c r="H42" s="21">
        <f t="shared" si="8"/>
        <v>3.7209302325581395</v>
      </c>
      <c r="I42" s="20">
        <v>80</v>
      </c>
      <c r="J42" s="47">
        <v>100000</v>
      </c>
      <c r="K42" s="46"/>
      <c r="L42" s="86">
        <f t="shared" si="11"/>
        <v>5.3050397877984087E-2</v>
      </c>
      <c r="M42" s="24">
        <v>3.0000000000000001E-3</v>
      </c>
      <c r="N42" s="77"/>
      <c r="O42" s="44">
        <f t="shared" si="9"/>
        <v>3.7209302325581395</v>
      </c>
      <c r="P42" s="50">
        <v>80</v>
      </c>
      <c r="Q42" s="47">
        <v>32000</v>
      </c>
      <c r="R42" s="47"/>
      <c r="S42" s="86">
        <f t="shared" si="10"/>
        <v>0.128</v>
      </c>
      <c r="T42" s="49">
        <v>0.04</v>
      </c>
    </row>
    <row r="43" spans="1:21" x14ac:dyDescent="0.3">
      <c r="A43" s="17">
        <f t="shared" si="6"/>
        <v>3.7209302325581395</v>
      </c>
      <c r="B43" s="16">
        <v>80</v>
      </c>
      <c r="C43" s="40">
        <v>19630</v>
      </c>
      <c r="D43" s="41"/>
      <c r="E43" s="43">
        <f t="shared" si="7"/>
        <v>1.1217142857142858E-2</v>
      </c>
      <c r="F43" s="19">
        <v>1E-4</v>
      </c>
      <c r="G43" s="77"/>
      <c r="H43" s="21">
        <f t="shared" si="8"/>
        <v>4.1860465116279073</v>
      </c>
      <c r="I43" s="20">
        <v>90</v>
      </c>
      <c r="J43" s="47">
        <v>95000</v>
      </c>
      <c r="K43" s="46"/>
      <c r="L43" s="86">
        <f t="shared" si="11"/>
        <v>5.0397877984084884E-2</v>
      </c>
      <c r="M43" s="24">
        <v>0</v>
      </c>
      <c r="N43" s="77"/>
      <c r="O43" s="44">
        <f t="shared" si="9"/>
        <v>4.1860465116279073</v>
      </c>
      <c r="P43" s="50">
        <v>90</v>
      </c>
      <c r="Q43" s="47">
        <v>16900</v>
      </c>
      <c r="R43" s="47"/>
      <c r="S43" s="86">
        <f t="shared" si="10"/>
        <v>6.7599999999999993E-2</v>
      </c>
      <c r="T43" s="49">
        <v>0.01</v>
      </c>
    </row>
    <row r="44" spans="1:21" x14ac:dyDescent="0.3">
      <c r="A44" s="17">
        <f t="shared" si="6"/>
        <v>4.1860465116279073</v>
      </c>
      <c r="B44" s="16">
        <v>90</v>
      </c>
      <c r="C44" s="40">
        <v>12300</v>
      </c>
      <c r="D44" s="41"/>
      <c r="E44" s="43">
        <f t="shared" si="7"/>
        <v>7.0285714285714283E-3</v>
      </c>
      <c r="F44" s="3">
        <v>0.01</v>
      </c>
      <c r="H44" s="21">
        <f t="shared" si="8"/>
        <v>4.6511627906976747</v>
      </c>
      <c r="I44" s="20">
        <v>100</v>
      </c>
      <c r="J44" s="47">
        <v>93000</v>
      </c>
      <c r="K44" s="20"/>
      <c r="L44" s="86">
        <f t="shared" si="11"/>
        <v>4.9336870026525197E-2</v>
      </c>
      <c r="M44" s="20">
        <v>4.0000000000000001E-3</v>
      </c>
      <c r="O44" s="44">
        <f t="shared" si="9"/>
        <v>4.6511627906976747</v>
      </c>
      <c r="P44" s="50">
        <v>100</v>
      </c>
      <c r="Q44" s="47">
        <v>10000</v>
      </c>
      <c r="R44" s="47"/>
      <c r="S44" s="86">
        <f t="shared" si="10"/>
        <v>0.04</v>
      </c>
      <c r="T44" s="50">
        <v>0.02</v>
      </c>
    </row>
    <row r="45" spans="1:21" x14ac:dyDescent="0.3">
      <c r="A45" s="17">
        <f t="shared" si="6"/>
        <v>4.6511627906976747</v>
      </c>
      <c r="B45" s="16">
        <v>100</v>
      </c>
      <c r="C45" s="40">
        <v>15525</v>
      </c>
      <c r="D45" s="41"/>
      <c r="E45" s="43">
        <f t="shared" si="7"/>
        <v>8.8714285714285718E-3</v>
      </c>
      <c r="F45" s="3">
        <v>0.02</v>
      </c>
      <c r="H45" s="21">
        <f t="shared" si="8"/>
        <v>5.1162790697674421</v>
      </c>
      <c r="I45" s="20">
        <v>110</v>
      </c>
      <c r="J45" s="1">
        <v>89000</v>
      </c>
      <c r="K45" s="20"/>
      <c r="L45" s="86">
        <f t="shared" si="11"/>
        <v>4.7214854111405836E-2</v>
      </c>
      <c r="M45" s="20">
        <v>2E-3</v>
      </c>
      <c r="O45" s="44">
        <f t="shared" si="9"/>
        <v>5.5813953488372094</v>
      </c>
      <c r="P45" s="50">
        <v>120</v>
      </c>
      <c r="Q45" s="47">
        <v>19800</v>
      </c>
      <c r="R45" s="47"/>
      <c r="S45" s="86">
        <f t="shared" si="10"/>
        <v>7.9200000000000007E-2</v>
      </c>
      <c r="T45" s="50">
        <v>3.1199999999999999E-2</v>
      </c>
    </row>
    <row r="46" spans="1:21" x14ac:dyDescent="0.3">
      <c r="A46" s="17">
        <f t="shared" si="6"/>
        <v>5.1162790697674421</v>
      </c>
      <c r="B46" s="16">
        <v>110</v>
      </c>
      <c r="C46" s="1">
        <v>11630</v>
      </c>
      <c r="D46" s="41"/>
      <c r="E46" s="43">
        <f t="shared" si="7"/>
        <v>6.645714285714286E-3</v>
      </c>
      <c r="F46" s="3">
        <v>1.8283761056395013E-3</v>
      </c>
      <c r="H46" s="21">
        <f t="shared" si="8"/>
        <v>5.5813953488372094</v>
      </c>
      <c r="I46" s="20">
        <v>120</v>
      </c>
      <c r="J46" s="47">
        <v>72000</v>
      </c>
      <c r="K46" s="20"/>
      <c r="L46" s="86">
        <f t="shared" si="11"/>
        <v>3.8196286472148538E-2</v>
      </c>
      <c r="M46" s="20">
        <v>0</v>
      </c>
      <c r="O46" s="44">
        <f t="shared" si="9"/>
        <v>6.0465116279069768</v>
      </c>
      <c r="P46" s="50">
        <v>130</v>
      </c>
      <c r="Q46" s="47">
        <v>28200</v>
      </c>
      <c r="R46" s="47"/>
      <c r="S46" s="86">
        <f t="shared" si="10"/>
        <v>0.1128</v>
      </c>
      <c r="T46" s="50">
        <v>0.01</v>
      </c>
    </row>
    <row r="47" spans="1:21" x14ac:dyDescent="0.3">
      <c r="A47" s="17">
        <f t="shared" si="6"/>
        <v>5.5813953488372094</v>
      </c>
      <c r="B47" s="16">
        <v>120</v>
      </c>
      <c r="C47" s="1">
        <v>12587.5</v>
      </c>
      <c r="D47" s="41"/>
      <c r="E47" s="83">
        <f t="shared" si="7"/>
        <v>7.1928571428571432E-3</v>
      </c>
      <c r="F47" s="3">
        <v>0.01</v>
      </c>
      <c r="H47" s="21">
        <f>I47/21.5</f>
        <v>6.0465116279069768</v>
      </c>
      <c r="I47" s="20">
        <v>130</v>
      </c>
      <c r="K47" s="20"/>
      <c r="L47" s="86">
        <f t="shared" si="11"/>
        <v>0</v>
      </c>
      <c r="M47" s="20">
        <v>0.01</v>
      </c>
      <c r="O47" s="50"/>
      <c r="P47" s="50"/>
      <c r="Q47" s="47"/>
      <c r="R47" s="47"/>
      <c r="S47" s="86">
        <f t="shared" si="10"/>
        <v>0</v>
      </c>
      <c r="T47" s="50"/>
    </row>
    <row r="48" spans="1:21" x14ac:dyDescent="0.3">
      <c r="B48" s="1">
        <v>130</v>
      </c>
      <c r="C48" s="1">
        <v>2560</v>
      </c>
    </row>
    <row r="49" spans="1:21" ht="18" x14ac:dyDescent="0.35">
      <c r="A49" s="100" t="s">
        <v>21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</row>
    <row r="51" spans="1:21" x14ac:dyDescent="0.3">
      <c r="A51" s="107" t="s">
        <v>25</v>
      </c>
      <c r="B51" s="108"/>
      <c r="C51" s="108"/>
      <c r="D51" s="108"/>
      <c r="E51" s="108"/>
      <c r="F51" s="109"/>
      <c r="H51" s="107" t="s">
        <v>26</v>
      </c>
      <c r="I51" s="108"/>
      <c r="J51" s="108"/>
      <c r="K51" s="108"/>
      <c r="L51" s="108"/>
      <c r="M51" s="109"/>
      <c r="O51" s="107" t="s">
        <v>27</v>
      </c>
      <c r="P51" s="108"/>
      <c r="Q51" s="108"/>
      <c r="R51" s="108"/>
      <c r="S51" s="108"/>
      <c r="T51" s="109"/>
    </row>
    <row r="52" spans="1:21" ht="43.2" x14ac:dyDescent="0.3">
      <c r="A52" s="52" t="s">
        <v>0</v>
      </c>
      <c r="B52" s="53" t="s">
        <v>1</v>
      </c>
      <c r="C52" s="53" t="s">
        <v>2</v>
      </c>
      <c r="D52" s="53" t="s">
        <v>3</v>
      </c>
      <c r="E52" s="53" t="s">
        <v>4</v>
      </c>
      <c r="F52" s="54" t="s">
        <v>5</v>
      </c>
      <c r="H52" s="52" t="s">
        <v>0</v>
      </c>
      <c r="I52" s="53" t="s">
        <v>1</v>
      </c>
      <c r="J52" s="53" t="s">
        <v>2</v>
      </c>
      <c r="K52" s="53" t="s">
        <v>3</v>
      </c>
      <c r="L52" s="53" t="s">
        <v>4</v>
      </c>
      <c r="M52" s="54" t="s">
        <v>5</v>
      </c>
      <c r="O52" s="52" t="s">
        <v>0</v>
      </c>
      <c r="P52" s="53" t="s">
        <v>1</v>
      </c>
      <c r="Q52" s="53" t="s">
        <v>2</v>
      </c>
      <c r="R52" s="53" t="s">
        <v>3</v>
      </c>
      <c r="S52" s="53" t="s">
        <v>4</v>
      </c>
      <c r="T52" s="54" t="s">
        <v>5</v>
      </c>
    </row>
    <row r="53" spans="1:21" x14ac:dyDescent="0.3">
      <c r="A53" s="55">
        <f>B53/22</f>
        <v>4.5454545454545456E-2</v>
      </c>
      <c r="B53" s="56">
        <v>1</v>
      </c>
      <c r="C53" s="57">
        <v>0</v>
      </c>
      <c r="D53" s="58">
        <v>1337500</v>
      </c>
      <c r="E53" s="59">
        <f t="shared" ref="E53:E70" si="12">C53/$D$30</f>
        <v>0</v>
      </c>
      <c r="F53" s="60">
        <v>2.9668815993841141E-8</v>
      </c>
      <c r="H53" s="55">
        <f>I53/22</f>
        <v>4.5454545454545456E-2</v>
      </c>
      <c r="I53" s="56">
        <v>1</v>
      </c>
      <c r="J53" s="57">
        <v>0</v>
      </c>
      <c r="K53" s="58">
        <v>2100000</v>
      </c>
      <c r="L53" s="87">
        <f t="shared" ref="L53:L69" si="13">J53/$K$53</f>
        <v>0</v>
      </c>
      <c r="M53" s="60">
        <v>0</v>
      </c>
      <c r="O53" s="55">
        <f>P53/22</f>
        <v>4.5454545454545456E-2</v>
      </c>
      <c r="P53" s="56">
        <v>1</v>
      </c>
      <c r="Q53" s="57">
        <v>0</v>
      </c>
      <c r="R53" s="58">
        <v>250000</v>
      </c>
      <c r="S53" s="87">
        <f>Q53/$R$54</f>
        <v>0</v>
      </c>
      <c r="T53" s="60">
        <v>0</v>
      </c>
    </row>
    <row r="54" spans="1:21" x14ac:dyDescent="0.3">
      <c r="A54" s="55">
        <f t="shared" ref="A54:A70" si="14">B54/22</f>
        <v>0.31818181818181818</v>
      </c>
      <c r="B54" s="56">
        <v>7</v>
      </c>
      <c r="C54" s="61">
        <v>199</v>
      </c>
      <c r="D54" s="62">
        <v>1337500</v>
      </c>
      <c r="E54" s="59">
        <f t="shared" si="12"/>
        <v>1.1371428571428572E-4</v>
      </c>
      <c r="F54" s="60">
        <v>0.01</v>
      </c>
      <c r="H54" s="55">
        <f t="shared" ref="H54:H69" si="15">I54/22</f>
        <v>0.22727272727272727</v>
      </c>
      <c r="I54" s="56">
        <v>5</v>
      </c>
      <c r="J54" s="61">
        <v>0</v>
      </c>
      <c r="K54" s="62">
        <v>2100000</v>
      </c>
      <c r="L54" s="87">
        <f t="shared" si="13"/>
        <v>0</v>
      </c>
      <c r="M54" s="60"/>
      <c r="O54" s="55">
        <f t="shared" ref="O54:O70" si="16">P54/22</f>
        <v>0.22727272727272727</v>
      </c>
      <c r="P54" s="56">
        <v>5</v>
      </c>
      <c r="Q54" s="61">
        <v>0</v>
      </c>
      <c r="R54" s="62">
        <v>250000</v>
      </c>
      <c r="S54" s="87">
        <f t="shared" ref="S54:S70" si="17">Q54/$R$54</f>
        <v>0</v>
      </c>
      <c r="T54" s="60"/>
    </row>
    <row r="55" spans="1:21" x14ac:dyDescent="0.3">
      <c r="A55" s="55">
        <f t="shared" si="14"/>
        <v>0.45454545454545453</v>
      </c>
      <c r="B55" s="56">
        <v>10</v>
      </c>
      <c r="C55" s="61">
        <v>1089</v>
      </c>
      <c r="D55" s="62">
        <v>1337500</v>
      </c>
      <c r="E55" s="59">
        <f t="shared" si="12"/>
        <v>6.2228571428571433E-4</v>
      </c>
      <c r="F55" s="60">
        <v>3.393453242673343E-5</v>
      </c>
      <c r="H55" s="55">
        <f t="shared" si="15"/>
        <v>0.45454545454545453</v>
      </c>
      <c r="I55" s="56">
        <v>10</v>
      </c>
      <c r="J55" s="61">
        <v>1100</v>
      </c>
      <c r="K55" s="62">
        <v>2100000</v>
      </c>
      <c r="L55" s="87">
        <f t="shared" si="13"/>
        <v>5.2380952380952383E-4</v>
      </c>
      <c r="M55" s="60">
        <v>0</v>
      </c>
      <c r="O55" s="55">
        <f t="shared" si="16"/>
        <v>0.45454545454545453</v>
      </c>
      <c r="P55" s="56">
        <v>10</v>
      </c>
      <c r="Q55" s="61">
        <v>300</v>
      </c>
      <c r="R55" s="62">
        <v>250000</v>
      </c>
      <c r="S55" s="87">
        <f t="shared" si="17"/>
        <v>1.1999999999999999E-3</v>
      </c>
      <c r="T55" s="60">
        <v>0</v>
      </c>
    </row>
    <row r="56" spans="1:21" x14ac:dyDescent="0.3">
      <c r="A56" s="55">
        <f t="shared" si="14"/>
        <v>0.68181818181818177</v>
      </c>
      <c r="B56" s="56">
        <v>15</v>
      </c>
      <c r="C56" s="61">
        <v>6250</v>
      </c>
      <c r="D56" s="62">
        <v>1337500</v>
      </c>
      <c r="E56" s="59">
        <f t="shared" si="12"/>
        <v>3.5714285714285713E-3</v>
      </c>
      <c r="F56" s="60">
        <v>0.02</v>
      </c>
      <c r="H56" s="55">
        <f t="shared" si="15"/>
        <v>0.68181818181818177</v>
      </c>
      <c r="I56" s="56">
        <v>15</v>
      </c>
      <c r="J56" s="61">
        <v>5800</v>
      </c>
      <c r="K56" s="62">
        <v>2100000</v>
      </c>
      <c r="L56" s="87">
        <f t="shared" si="13"/>
        <v>2.7619047619047619E-3</v>
      </c>
      <c r="M56" s="60">
        <v>0</v>
      </c>
      <c r="O56" s="55">
        <f t="shared" si="16"/>
        <v>0.68181818181818177</v>
      </c>
      <c r="P56" s="56">
        <v>15</v>
      </c>
      <c r="Q56" s="61">
        <v>1500</v>
      </c>
      <c r="R56" s="62">
        <v>250000</v>
      </c>
      <c r="S56" s="87">
        <f t="shared" si="17"/>
        <v>6.0000000000000001E-3</v>
      </c>
      <c r="T56" s="60">
        <v>0</v>
      </c>
    </row>
    <row r="57" spans="1:21" x14ac:dyDescent="0.3">
      <c r="A57" s="55">
        <f t="shared" si="14"/>
        <v>0.90909090909090906</v>
      </c>
      <c r="B57" s="56">
        <v>20</v>
      </c>
      <c r="C57" s="61">
        <v>30950</v>
      </c>
      <c r="D57" s="62">
        <v>1337500</v>
      </c>
      <c r="E57" s="59">
        <f t="shared" si="12"/>
        <v>1.7685714285714287E-2</v>
      </c>
      <c r="F57" s="60">
        <v>9.9999999999999995E-7</v>
      </c>
      <c r="H57" s="55">
        <f t="shared" si="15"/>
        <v>0.90909090909090906</v>
      </c>
      <c r="I57" s="56">
        <v>20</v>
      </c>
      <c r="J57" s="61">
        <v>103600</v>
      </c>
      <c r="K57" s="62">
        <v>2100000</v>
      </c>
      <c r="L57" s="87">
        <f t="shared" si="13"/>
        <v>4.9333333333333333E-2</v>
      </c>
      <c r="M57" s="60">
        <v>0</v>
      </c>
      <c r="O57" s="55">
        <f t="shared" si="16"/>
        <v>0.90909090909090906</v>
      </c>
      <c r="P57" s="56">
        <v>20</v>
      </c>
      <c r="Q57" s="61">
        <v>11800</v>
      </c>
      <c r="R57" s="62">
        <v>250000</v>
      </c>
      <c r="S57" s="87">
        <f t="shared" si="17"/>
        <v>4.7199999999999999E-2</v>
      </c>
      <c r="T57" s="60">
        <v>2.8284271247461901E-2</v>
      </c>
    </row>
    <row r="58" spans="1:21" x14ac:dyDescent="0.3">
      <c r="A58" s="55">
        <f t="shared" si="14"/>
        <v>1.1363636363636365</v>
      </c>
      <c r="B58" s="56">
        <v>25</v>
      </c>
      <c r="C58" s="61">
        <v>55000</v>
      </c>
      <c r="D58" s="62">
        <v>1337500</v>
      </c>
      <c r="E58" s="59">
        <f t="shared" si="12"/>
        <v>3.1428571428571431E-2</v>
      </c>
      <c r="F58" s="60">
        <v>0.01</v>
      </c>
      <c r="H58" s="55">
        <f t="shared" si="15"/>
        <v>1.1363636363636365</v>
      </c>
      <c r="I58" s="56">
        <v>25</v>
      </c>
      <c r="J58" s="61">
        <v>220000</v>
      </c>
      <c r="K58" s="62">
        <v>2100000</v>
      </c>
      <c r="L58" s="87">
        <f t="shared" si="13"/>
        <v>0.10476190476190476</v>
      </c>
      <c r="M58" s="60">
        <v>0.01</v>
      </c>
      <c r="O58" s="55">
        <f t="shared" si="16"/>
        <v>1.1363636363636365</v>
      </c>
      <c r="P58" s="56">
        <v>25</v>
      </c>
      <c r="Q58" s="61">
        <v>42000</v>
      </c>
      <c r="R58" s="62">
        <v>250000</v>
      </c>
      <c r="S58" s="87">
        <f t="shared" si="17"/>
        <v>0.16800000000000001</v>
      </c>
      <c r="T58" s="60">
        <v>0</v>
      </c>
    </row>
    <row r="59" spans="1:21" x14ac:dyDescent="0.3">
      <c r="A59" s="55">
        <f t="shared" si="14"/>
        <v>1.3636363636363635</v>
      </c>
      <c r="B59" s="56">
        <v>30</v>
      </c>
      <c r="C59" s="61">
        <v>60500</v>
      </c>
      <c r="D59" s="62">
        <v>1337500</v>
      </c>
      <c r="E59" s="59">
        <f t="shared" si="12"/>
        <v>3.4571428571428572E-2</v>
      </c>
      <c r="F59" s="60">
        <v>0.01</v>
      </c>
      <c r="H59" s="55">
        <f t="shared" si="15"/>
        <v>1.3636363636363635</v>
      </c>
      <c r="I59" s="56">
        <v>30</v>
      </c>
      <c r="J59" s="61">
        <v>322000</v>
      </c>
      <c r="K59" s="62">
        <v>2100000</v>
      </c>
      <c r="L59" s="87">
        <f t="shared" si="13"/>
        <v>0.15333333333333332</v>
      </c>
      <c r="M59" s="60">
        <v>0</v>
      </c>
      <c r="O59" s="55">
        <f t="shared" si="16"/>
        <v>1.3636363636363635</v>
      </c>
      <c r="P59" s="56">
        <v>30</v>
      </c>
      <c r="Q59" s="61">
        <v>65000</v>
      </c>
      <c r="R59" s="62">
        <v>250000</v>
      </c>
      <c r="S59" s="87">
        <f t="shared" si="17"/>
        <v>0.26</v>
      </c>
      <c r="T59" s="60">
        <v>0.03</v>
      </c>
    </row>
    <row r="60" spans="1:21" ht="18" x14ac:dyDescent="0.3">
      <c r="A60" s="55">
        <f t="shared" si="14"/>
        <v>1.5909090909090908</v>
      </c>
      <c r="B60" s="56">
        <v>35</v>
      </c>
      <c r="C60" s="61">
        <v>60500</v>
      </c>
      <c r="D60" s="62">
        <v>1337500</v>
      </c>
      <c r="E60" s="59">
        <f t="shared" si="12"/>
        <v>3.4571428571428572E-2</v>
      </c>
      <c r="F60" s="60">
        <v>0.02</v>
      </c>
      <c r="G60" s="93">
        <f>LOG10(D60/C60)</f>
        <v>1.3445384160407972</v>
      </c>
      <c r="H60" s="55">
        <f t="shared" si="15"/>
        <v>1.5909090909090908</v>
      </c>
      <c r="I60" s="56">
        <v>35</v>
      </c>
      <c r="J60" s="61">
        <v>380000</v>
      </c>
      <c r="K60" s="62">
        <v>2100000</v>
      </c>
      <c r="L60" s="87">
        <f t="shared" si="13"/>
        <v>0.18095238095238095</v>
      </c>
      <c r="M60" s="60">
        <v>0.02</v>
      </c>
      <c r="N60" s="93">
        <f>LOG10(K60/J61)</f>
        <v>0.73226969340821146</v>
      </c>
      <c r="O60" s="55">
        <f t="shared" si="16"/>
        <v>1.5909090909090908</v>
      </c>
      <c r="P60" s="56">
        <v>35</v>
      </c>
      <c r="Q60" s="61">
        <v>85000</v>
      </c>
      <c r="R60" s="62">
        <v>250000</v>
      </c>
      <c r="S60" s="87">
        <f t="shared" si="17"/>
        <v>0.34</v>
      </c>
      <c r="T60" s="60">
        <v>0.02</v>
      </c>
      <c r="U60" s="93">
        <f>LOG10(R60/Q62)</f>
        <v>0.3979400086720376</v>
      </c>
    </row>
    <row r="61" spans="1:21" x14ac:dyDescent="0.3">
      <c r="A61" s="55">
        <f t="shared" si="14"/>
        <v>1.8181818181818181</v>
      </c>
      <c r="B61" s="56">
        <v>40</v>
      </c>
      <c r="C61" s="61">
        <v>58000</v>
      </c>
      <c r="D61" s="62"/>
      <c r="E61" s="59">
        <f t="shared" si="12"/>
        <v>3.3142857142857141E-2</v>
      </c>
      <c r="F61" s="60">
        <v>0.01</v>
      </c>
      <c r="H61" s="55">
        <f t="shared" si="15"/>
        <v>1.8181818181818181</v>
      </c>
      <c r="I61" s="56">
        <v>40</v>
      </c>
      <c r="J61" s="61">
        <v>389000</v>
      </c>
      <c r="K61" s="62"/>
      <c r="L61" s="87">
        <f t="shared" si="13"/>
        <v>0.18523809523809523</v>
      </c>
      <c r="M61" s="60">
        <v>0</v>
      </c>
      <c r="O61" s="55">
        <f t="shared" si="16"/>
        <v>1.8181818181818181</v>
      </c>
      <c r="P61" s="56">
        <v>40</v>
      </c>
      <c r="Q61" s="61">
        <v>95000</v>
      </c>
      <c r="R61" s="62"/>
      <c r="S61" s="87">
        <f t="shared" si="17"/>
        <v>0.38</v>
      </c>
      <c r="T61" s="60">
        <v>0.01</v>
      </c>
    </row>
    <row r="62" spans="1:21" x14ac:dyDescent="0.3">
      <c r="A62" s="55">
        <f t="shared" si="14"/>
        <v>2.0454545454545454</v>
      </c>
      <c r="B62" s="56">
        <v>45</v>
      </c>
      <c r="C62" s="61">
        <v>52000</v>
      </c>
      <c r="D62" s="62"/>
      <c r="E62" s="59">
        <f t="shared" si="12"/>
        <v>2.9714285714285714E-2</v>
      </c>
      <c r="F62" s="60">
        <v>0.02</v>
      </c>
      <c r="H62" s="55">
        <f t="shared" si="15"/>
        <v>2.0454545454545454</v>
      </c>
      <c r="I62" s="56">
        <v>45</v>
      </c>
      <c r="J62" s="61">
        <v>344500</v>
      </c>
      <c r="K62" s="62"/>
      <c r="L62" s="87">
        <f t="shared" si="13"/>
        <v>0.16404761904761905</v>
      </c>
      <c r="M62" s="60">
        <v>0.01</v>
      </c>
      <c r="O62" s="55">
        <f t="shared" si="16"/>
        <v>2.0454545454545454</v>
      </c>
      <c r="P62" s="56">
        <v>45</v>
      </c>
      <c r="Q62" s="61">
        <v>100000</v>
      </c>
      <c r="R62" s="62"/>
      <c r="S62" s="87">
        <f t="shared" si="17"/>
        <v>0.4</v>
      </c>
      <c r="T62" s="60">
        <v>0.03</v>
      </c>
    </row>
    <row r="63" spans="1:21" x14ac:dyDescent="0.3">
      <c r="A63" s="55">
        <f t="shared" si="14"/>
        <v>2.2727272727272729</v>
      </c>
      <c r="B63" s="56">
        <v>50</v>
      </c>
      <c r="C63" s="61">
        <v>50000</v>
      </c>
      <c r="D63" s="62"/>
      <c r="E63" s="59">
        <f t="shared" si="12"/>
        <v>2.8571428571428571E-2</v>
      </c>
      <c r="F63" s="60">
        <v>8.346826899600656E-3</v>
      </c>
      <c r="H63" s="55">
        <f t="shared" si="15"/>
        <v>2.2727272727272729</v>
      </c>
      <c r="I63" s="56">
        <v>50</v>
      </c>
      <c r="J63" s="61">
        <v>310000</v>
      </c>
      <c r="K63" s="62"/>
      <c r="L63" s="87">
        <f t="shared" si="13"/>
        <v>0.14761904761904762</v>
      </c>
      <c r="M63" s="60">
        <v>0.01</v>
      </c>
      <c r="O63" s="55">
        <f t="shared" si="16"/>
        <v>2.2727272727272729</v>
      </c>
      <c r="P63" s="56">
        <v>50</v>
      </c>
      <c r="Q63" s="61">
        <v>77000</v>
      </c>
      <c r="R63" s="62"/>
      <c r="S63" s="87">
        <f t="shared" si="17"/>
        <v>0.308</v>
      </c>
      <c r="T63" s="60">
        <v>0.02</v>
      </c>
    </row>
    <row r="64" spans="1:21" x14ac:dyDescent="0.3">
      <c r="A64" s="55">
        <f t="shared" si="14"/>
        <v>2.7272727272727271</v>
      </c>
      <c r="B64" s="56">
        <v>60</v>
      </c>
      <c r="C64" s="61">
        <v>47000</v>
      </c>
      <c r="D64" s="62"/>
      <c r="E64" s="59">
        <f t="shared" si="12"/>
        <v>2.6857142857142857E-2</v>
      </c>
      <c r="F64" s="60">
        <v>1.2554853968060442E-3</v>
      </c>
      <c r="H64" s="55">
        <f t="shared" si="15"/>
        <v>2.7272727272727271</v>
      </c>
      <c r="I64" s="56">
        <v>60</v>
      </c>
      <c r="J64" s="61">
        <v>120000</v>
      </c>
      <c r="K64" s="62"/>
      <c r="L64" s="87">
        <f t="shared" si="13"/>
        <v>5.7142857142857141E-2</v>
      </c>
      <c r="M64" s="60">
        <v>0.02</v>
      </c>
      <c r="O64" s="55">
        <f t="shared" si="16"/>
        <v>2.5</v>
      </c>
      <c r="P64" s="56">
        <v>55</v>
      </c>
      <c r="Q64" s="61">
        <v>48000</v>
      </c>
      <c r="R64" s="62"/>
      <c r="S64" s="87">
        <f t="shared" si="17"/>
        <v>0.192</v>
      </c>
      <c r="T64" s="60">
        <v>0.03</v>
      </c>
    </row>
    <row r="65" spans="1:20" x14ac:dyDescent="0.3">
      <c r="A65" s="55">
        <f t="shared" si="14"/>
        <v>3.1818181818181817</v>
      </c>
      <c r="B65" s="56">
        <v>70</v>
      </c>
      <c r="C65" s="61">
        <v>40325</v>
      </c>
      <c r="D65" s="62"/>
      <c r="E65" s="59">
        <f t="shared" si="12"/>
        <v>2.3042857142857143E-2</v>
      </c>
      <c r="F65" s="60">
        <v>3.6167275657025492E-3</v>
      </c>
      <c r="H65" s="55">
        <f t="shared" si="15"/>
        <v>3.1818181818181817</v>
      </c>
      <c r="I65" s="56">
        <v>70</v>
      </c>
      <c r="J65" s="61">
        <v>120000</v>
      </c>
      <c r="K65" s="62"/>
      <c r="L65" s="87">
        <f t="shared" si="13"/>
        <v>5.7142857142857141E-2</v>
      </c>
      <c r="M65" s="60">
        <v>0.05</v>
      </c>
      <c r="O65" s="55">
        <f t="shared" si="16"/>
        <v>2.7272727272727271</v>
      </c>
      <c r="P65" s="56">
        <v>60</v>
      </c>
      <c r="Q65" s="61">
        <v>35890</v>
      </c>
      <c r="R65" s="62"/>
      <c r="S65" s="87">
        <f t="shared" si="17"/>
        <v>0.14355999999999999</v>
      </c>
      <c r="T65" s="60">
        <v>0.01</v>
      </c>
    </row>
    <row r="66" spans="1:20" x14ac:dyDescent="0.3">
      <c r="A66" s="55">
        <f t="shared" si="14"/>
        <v>3.6363636363636362</v>
      </c>
      <c r="B66" s="56">
        <v>80</v>
      </c>
      <c r="C66" s="61">
        <v>31250</v>
      </c>
      <c r="D66" s="62"/>
      <c r="E66" s="59">
        <f t="shared" si="12"/>
        <v>1.7857142857142856E-2</v>
      </c>
      <c r="F66" s="60">
        <v>3.6167275657025492E-3</v>
      </c>
      <c r="H66" s="55">
        <f t="shared" si="15"/>
        <v>3.6363636363636362</v>
      </c>
      <c r="I66" s="56">
        <v>80</v>
      </c>
      <c r="J66" s="61">
        <v>95600</v>
      </c>
      <c r="K66" s="62"/>
      <c r="L66" s="87">
        <f t="shared" si="13"/>
        <v>4.5523809523809522E-2</v>
      </c>
      <c r="M66" s="60">
        <v>0.04</v>
      </c>
      <c r="O66" s="55">
        <f t="shared" si="16"/>
        <v>3.1818181818181817</v>
      </c>
      <c r="P66" s="56">
        <v>70</v>
      </c>
      <c r="Q66" s="61">
        <v>12000</v>
      </c>
      <c r="R66" s="62"/>
      <c r="S66" s="87">
        <f t="shared" si="17"/>
        <v>4.8000000000000001E-2</v>
      </c>
      <c r="T66" s="60">
        <v>0.04</v>
      </c>
    </row>
    <row r="67" spans="1:20" x14ac:dyDescent="0.3">
      <c r="A67" s="55">
        <f t="shared" si="14"/>
        <v>4.0909090909090908</v>
      </c>
      <c r="B67" s="56">
        <v>90</v>
      </c>
      <c r="C67" s="61">
        <v>20000</v>
      </c>
      <c r="D67" s="62"/>
      <c r="E67" s="59">
        <f t="shared" si="12"/>
        <v>1.1428571428571429E-2</v>
      </c>
      <c r="F67" s="60">
        <v>1E-4</v>
      </c>
      <c r="H67" s="55">
        <f t="shared" si="15"/>
        <v>4.5454545454545459</v>
      </c>
      <c r="I67" s="56">
        <v>100</v>
      </c>
      <c r="J67" s="61">
        <v>70000</v>
      </c>
      <c r="K67" s="62"/>
      <c r="L67" s="87">
        <f t="shared" si="13"/>
        <v>3.3333333333333333E-2</v>
      </c>
      <c r="M67" s="60">
        <v>0.03</v>
      </c>
      <c r="O67" s="55">
        <f t="shared" si="16"/>
        <v>3.6363636363636362</v>
      </c>
      <c r="P67" s="56">
        <v>80</v>
      </c>
      <c r="Q67" s="61">
        <v>21900</v>
      </c>
      <c r="R67" s="62"/>
      <c r="S67" s="87">
        <f t="shared" si="17"/>
        <v>8.7599999999999997E-2</v>
      </c>
      <c r="T67" s="60">
        <v>0.02</v>
      </c>
    </row>
    <row r="68" spans="1:20" x14ac:dyDescent="0.3">
      <c r="A68" s="55">
        <f t="shared" si="14"/>
        <v>4.5454545454545459</v>
      </c>
      <c r="B68" s="56">
        <v>100</v>
      </c>
      <c r="C68" s="61">
        <v>17150</v>
      </c>
      <c r="D68" s="62"/>
      <c r="E68" s="59">
        <f t="shared" si="12"/>
        <v>9.7999999999999997E-3</v>
      </c>
      <c r="F68" s="64">
        <v>0.01</v>
      </c>
      <c r="H68" s="55">
        <f t="shared" si="15"/>
        <v>5.4545454545454541</v>
      </c>
      <c r="I68" s="56">
        <v>120</v>
      </c>
      <c r="J68" s="61">
        <v>47000</v>
      </c>
      <c r="K68" s="62"/>
      <c r="L68" s="87">
        <f t="shared" si="13"/>
        <v>2.238095238095238E-2</v>
      </c>
      <c r="M68" s="65">
        <v>1.6869547494021923E-2</v>
      </c>
      <c r="O68" s="55">
        <f t="shared" si="16"/>
        <v>4.5454545454545459</v>
      </c>
      <c r="P68" s="56">
        <v>100</v>
      </c>
      <c r="Q68" s="61">
        <v>11000</v>
      </c>
      <c r="R68" s="62"/>
      <c r="S68" s="87">
        <f t="shared" si="17"/>
        <v>4.3999999999999997E-2</v>
      </c>
      <c r="T68" s="65">
        <v>0.04</v>
      </c>
    </row>
    <row r="69" spans="1:20" x14ac:dyDescent="0.3">
      <c r="A69" s="55">
        <f t="shared" si="14"/>
        <v>5.4545454545454541</v>
      </c>
      <c r="B69" s="56">
        <v>120</v>
      </c>
      <c r="C69" s="61">
        <v>12050</v>
      </c>
      <c r="D69" s="62"/>
      <c r="E69" s="59">
        <f t="shared" si="12"/>
        <v>6.8857142857142858E-3</v>
      </c>
      <c r="F69" s="64">
        <v>0.02</v>
      </c>
      <c r="H69" s="55">
        <f t="shared" si="15"/>
        <v>5.9090909090909092</v>
      </c>
      <c r="I69" s="56">
        <v>130</v>
      </c>
      <c r="J69" s="61">
        <v>36000</v>
      </c>
      <c r="K69" s="62"/>
      <c r="L69" s="87">
        <f t="shared" si="13"/>
        <v>1.7142857142857144E-2</v>
      </c>
      <c r="M69" s="65">
        <v>1.4E-2</v>
      </c>
      <c r="O69" s="55">
        <f t="shared" si="16"/>
        <v>5.4545454545454541</v>
      </c>
      <c r="P69" s="56">
        <v>120</v>
      </c>
      <c r="Q69" s="61">
        <v>9800</v>
      </c>
      <c r="R69" s="62"/>
      <c r="S69" s="87">
        <f t="shared" si="17"/>
        <v>3.9199999999999999E-2</v>
      </c>
      <c r="T69" s="65">
        <v>0.02</v>
      </c>
    </row>
    <row r="70" spans="1:20" x14ac:dyDescent="0.3">
      <c r="A70" s="55">
        <f t="shared" si="14"/>
        <v>5.9090909090909092</v>
      </c>
      <c r="B70" s="56">
        <v>130</v>
      </c>
      <c r="C70" s="61">
        <v>9000</v>
      </c>
      <c r="D70" s="62"/>
      <c r="E70" s="59">
        <f t="shared" si="12"/>
        <v>5.1428571428571426E-3</v>
      </c>
      <c r="F70" s="65">
        <v>1.8283761056395013E-3</v>
      </c>
      <c r="H70" s="55"/>
      <c r="I70" s="56"/>
      <c r="J70" s="61"/>
      <c r="K70" s="62"/>
      <c r="L70" s="59"/>
      <c r="M70" s="65"/>
      <c r="O70" s="55">
        <f t="shared" si="16"/>
        <v>5.9090909090909092</v>
      </c>
      <c r="P70" s="56">
        <v>130</v>
      </c>
      <c r="Q70" s="61">
        <v>18200</v>
      </c>
      <c r="R70" s="62"/>
      <c r="S70" s="59">
        <f t="shared" si="17"/>
        <v>7.2800000000000004E-2</v>
      </c>
      <c r="T70" s="65">
        <v>0.01</v>
      </c>
    </row>
    <row r="71" spans="1:20" x14ac:dyDescent="0.3">
      <c r="O71" s="1"/>
      <c r="P71" s="1"/>
      <c r="S71" s="1"/>
      <c r="T71" s="1"/>
    </row>
  </sheetData>
  <mergeCells count="12">
    <mergeCell ref="A49:T49"/>
    <mergeCell ref="A51:F51"/>
    <mergeCell ref="H51:M51"/>
    <mergeCell ref="O51:T51"/>
    <mergeCell ref="A4:T4"/>
    <mergeCell ref="A6:F6"/>
    <mergeCell ref="H6:M6"/>
    <mergeCell ref="O6:T6"/>
    <mergeCell ref="A26:T26"/>
    <mergeCell ref="A28:F28"/>
    <mergeCell ref="H28:M28"/>
    <mergeCell ref="O28:T2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U74"/>
  <sheetViews>
    <sheetView topLeftCell="B1" zoomScale="85" zoomScaleNormal="66" workbookViewId="0">
      <selection activeCell="L77" sqref="L77"/>
    </sheetView>
  </sheetViews>
  <sheetFormatPr defaultRowHeight="14.4" x14ac:dyDescent="0.3"/>
  <cols>
    <col min="1" max="1" width="7.77734375" style="1" hidden="1" customWidth="1"/>
    <col min="2" max="2" width="5.21875" style="1" customWidth="1"/>
    <col min="3" max="3" width="8.88671875" style="1"/>
    <col min="4" max="4" width="10.33203125" customWidth="1"/>
    <col min="5" max="5" width="11.6640625" customWidth="1"/>
    <col min="6" max="6" width="8.77734375" customWidth="1"/>
    <col min="7" max="7" width="12.109375" customWidth="1"/>
    <col min="8" max="8" width="8.5546875" style="1" hidden="1" customWidth="1"/>
    <col min="9" max="9" width="6.33203125" style="1" customWidth="1"/>
    <col min="10" max="10" width="8.88671875" style="1"/>
    <col min="11" max="11" width="9.77734375" style="1" customWidth="1"/>
    <col min="12" max="13" width="8.88671875" style="1"/>
    <col min="14" max="14" width="10.6640625" customWidth="1"/>
    <col min="15" max="15" width="8.33203125" hidden="1" customWidth="1"/>
    <col min="16" max="16" width="8.88671875" customWidth="1"/>
    <col min="17" max="17" width="9.88671875" style="1" bestFit="1" customWidth="1"/>
    <col min="18" max="18" width="8.6640625" style="1" customWidth="1"/>
    <col min="19" max="19" width="7.6640625" customWidth="1"/>
    <col min="20" max="20" width="9" bestFit="1" customWidth="1"/>
    <col min="21" max="21" width="17.77734375" customWidth="1"/>
  </cols>
  <sheetData>
    <row r="4" spans="1:21" ht="18" x14ac:dyDescent="0.35">
      <c r="A4" s="100" t="s">
        <v>18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</row>
    <row r="5" spans="1:21" ht="15.6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1" x14ac:dyDescent="0.3">
      <c r="A6" s="101" t="s">
        <v>15</v>
      </c>
      <c r="B6" s="102"/>
      <c r="C6" s="102"/>
      <c r="D6" s="102"/>
      <c r="E6" s="102"/>
      <c r="F6" s="103"/>
      <c r="G6" s="32" t="s">
        <v>46</v>
      </c>
      <c r="H6" s="104" t="s">
        <v>16</v>
      </c>
      <c r="I6" s="105"/>
      <c r="J6" s="105"/>
      <c r="K6" s="105"/>
      <c r="L6" s="105"/>
      <c r="M6" s="106"/>
      <c r="N6" s="32" t="s">
        <v>46</v>
      </c>
      <c r="O6" s="104" t="s">
        <v>17</v>
      </c>
      <c r="P6" s="105"/>
      <c r="Q6" s="105"/>
      <c r="R6" s="105"/>
      <c r="S6" s="105"/>
      <c r="T6" s="106"/>
      <c r="U6" s="32" t="s">
        <v>46</v>
      </c>
    </row>
    <row r="7" spans="1:21" ht="43.2" x14ac:dyDescent="0.3">
      <c r="A7" s="25" t="s">
        <v>0</v>
      </c>
      <c r="B7" s="26" t="s">
        <v>1</v>
      </c>
      <c r="C7" s="26" t="s">
        <v>2</v>
      </c>
      <c r="D7" s="26" t="s">
        <v>3</v>
      </c>
      <c r="E7" s="26" t="s">
        <v>4</v>
      </c>
      <c r="F7" s="27" t="s">
        <v>5</v>
      </c>
      <c r="G7" s="28"/>
      <c r="H7" s="29" t="s">
        <v>0</v>
      </c>
      <c r="I7" s="30" t="s">
        <v>1</v>
      </c>
      <c r="J7" s="30" t="s">
        <v>2</v>
      </c>
      <c r="K7" s="30" t="s">
        <v>3</v>
      </c>
      <c r="L7" s="30" t="s">
        <v>4</v>
      </c>
      <c r="M7" s="31" t="s">
        <v>5</v>
      </c>
      <c r="N7" s="28"/>
      <c r="O7" s="29" t="s">
        <v>0</v>
      </c>
      <c r="P7" s="30" t="s">
        <v>1</v>
      </c>
      <c r="Q7" s="30" t="s">
        <v>2</v>
      </c>
      <c r="R7" s="30" t="s">
        <v>3</v>
      </c>
      <c r="S7" s="30" t="s">
        <v>4</v>
      </c>
      <c r="T7" s="31" t="s">
        <v>5</v>
      </c>
    </row>
    <row r="8" spans="1:21" x14ac:dyDescent="0.3">
      <c r="A8" s="8">
        <f>B8/15</f>
        <v>6.6666666666666666E-2</v>
      </c>
      <c r="B8" s="7">
        <v>1</v>
      </c>
      <c r="C8" s="9">
        <v>0</v>
      </c>
      <c r="D8" s="10">
        <v>9800000</v>
      </c>
      <c r="E8" s="84">
        <f t="shared" ref="E8:E9" si="0">C8/$D$8</f>
        <v>0</v>
      </c>
      <c r="F8" s="11">
        <v>0</v>
      </c>
      <c r="G8" s="6"/>
      <c r="H8" s="13">
        <f>I8/15</f>
        <v>6.6666666666666666E-2</v>
      </c>
      <c r="I8" s="12">
        <v>1</v>
      </c>
      <c r="J8" s="14">
        <v>0</v>
      </c>
      <c r="K8" s="45">
        <v>3850000</v>
      </c>
      <c r="L8" s="78">
        <f t="shared" ref="L8:L10" si="1">J8/$K$8</f>
        <v>0</v>
      </c>
      <c r="M8" s="15">
        <v>0</v>
      </c>
      <c r="N8" s="6"/>
      <c r="O8" s="13">
        <f>P8/15</f>
        <v>6.6666666666666666E-2</v>
      </c>
      <c r="P8" s="12">
        <v>1</v>
      </c>
      <c r="Q8" s="14">
        <v>0</v>
      </c>
      <c r="R8" s="45">
        <v>2350000</v>
      </c>
      <c r="S8" s="78">
        <f t="shared" ref="S8:S24" si="2">Q8/$R$8</f>
        <v>0</v>
      </c>
      <c r="T8" s="15">
        <v>4.0000000000000002E-4</v>
      </c>
    </row>
    <row r="9" spans="1:21" x14ac:dyDescent="0.3">
      <c r="A9" s="8">
        <f t="shared" ref="A9:A24" si="3">B9/15</f>
        <v>0.2</v>
      </c>
      <c r="B9" s="7">
        <v>3</v>
      </c>
      <c r="C9" s="9">
        <v>2300</v>
      </c>
      <c r="D9" s="10">
        <v>9800000</v>
      </c>
      <c r="E9" s="84">
        <f t="shared" si="0"/>
        <v>2.3469387755102041E-4</v>
      </c>
      <c r="F9" s="11">
        <v>0</v>
      </c>
      <c r="G9" s="6"/>
      <c r="H9" s="13">
        <f t="shared" ref="H9:H24" si="4">I9/15</f>
        <v>0.33333333333333331</v>
      </c>
      <c r="I9" s="12">
        <v>5</v>
      </c>
      <c r="J9" s="14">
        <v>25000</v>
      </c>
      <c r="K9" s="45">
        <v>3850000</v>
      </c>
      <c r="L9" s="78">
        <f t="shared" si="1"/>
        <v>6.4935064935064939E-3</v>
      </c>
      <c r="M9" s="15">
        <v>0.01</v>
      </c>
      <c r="N9" s="6"/>
      <c r="O9" s="13">
        <f t="shared" ref="O9:O24" si="5">P9/15</f>
        <v>0.33333333333333331</v>
      </c>
      <c r="P9" s="12">
        <v>5</v>
      </c>
      <c r="Q9" s="14">
        <v>37000</v>
      </c>
      <c r="R9" s="45">
        <v>2350000</v>
      </c>
      <c r="S9" s="78">
        <f t="shared" si="2"/>
        <v>1.5744680851063831E-2</v>
      </c>
      <c r="T9" s="15">
        <v>0</v>
      </c>
    </row>
    <row r="10" spans="1:21" x14ac:dyDescent="0.3">
      <c r="A10" s="8">
        <f t="shared" si="3"/>
        <v>0.33333333333333331</v>
      </c>
      <c r="B10" s="7">
        <v>5</v>
      </c>
      <c r="C10" s="9">
        <v>30000</v>
      </c>
      <c r="D10" s="10">
        <v>9800000</v>
      </c>
      <c r="E10" s="84">
        <f>C10/$D$8</f>
        <v>3.0612244897959182E-3</v>
      </c>
      <c r="F10" s="11">
        <v>0.09</v>
      </c>
      <c r="G10" s="6"/>
      <c r="H10" s="13">
        <f t="shared" si="4"/>
        <v>0.66666666666666663</v>
      </c>
      <c r="I10" s="12">
        <v>10</v>
      </c>
      <c r="J10" s="14">
        <v>500000</v>
      </c>
      <c r="K10" s="45">
        <v>3850000</v>
      </c>
      <c r="L10" s="78">
        <f t="shared" si="1"/>
        <v>0.12987012987012986</v>
      </c>
      <c r="M10" s="15">
        <v>0.04</v>
      </c>
      <c r="N10" s="6"/>
      <c r="O10" s="13">
        <f t="shared" si="5"/>
        <v>0.66666666666666663</v>
      </c>
      <c r="P10" s="12">
        <v>10</v>
      </c>
      <c r="Q10" s="14">
        <v>435000</v>
      </c>
      <c r="R10" s="45">
        <v>2350000</v>
      </c>
      <c r="S10" s="78">
        <f t="shared" si="2"/>
        <v>0.18510638297872339</v>
      </c>
      <c r="T10" s="15">
        <v>0.01</v>
      </c>
    </row>
    <row r="11" spans="1:21" x14ac:dyDescent="0.3">
      <c r="A11" s="8">
        <f t="shared" si="3"/>
        <v>0.66666666666666663</v>
      </c>
      <c r="B11" s="7">
        <v>10</v>
      </c>
      <c r="C11" s="9">
        <v>700200</v>
      </c>
      <c r="D11" s="10">
        <v>9800000</v>
      </c>
      <c r="E11" s="84">
        <f t="shared" ref="E11:E24" si="6">C11/$D$8</f>
        <v>7.1448979591836728E-2</v>
      </c>
      <c r="F11" s="11">
        <v>0.01</v>
      </c>
      <c r="G11" s="6"/>
      <c r="H11" s="13">
        <f t="shared" si="4"/>
        <v>1</v>
      </c>
      <c r="I11" s="12">
        <v>15</v>
      </c>
      <c r="J11" s="14">
        <v>850000</v>
      </c>
      <c r="K11" s="45">
        <v>3850000</v>
      </c>
      <c r="L11" s="78">
        <f t="shared" ref="L11:L24" si="7">J11/$K$8</f>
        <v>0.22077922077922077</v>
      </c>
      <c r="M11" s="15">
        <v>0.01</v>
      </c>
      <c r="N11" s="6"/>
      <c r="O11" s="13">
        <f t="shared" si="5"/>
        <v>1</v>
      </c>
      <c r="P11" s="12">
        <v>15</v>
      </c>
      <c r="Q11" s="14">
        <v>750000</v>
      </c>
      <c r="R11" s="45">
        <v>2350000</v>
      </c>
      <c r="S11" s="78">
        <f t="shared" si="2"/>
        <v>0.31914893617021278</v>
      </c>
      <c r="T11" s="15">
        <v>0.03</v>
      </c>
    </row>
    <row r="12" spans="1:21" x14ac:dyDescent="0.3">
      <c r="A12" s="8">
        <f t="shared" si="3"/>
        <v>1</v>
      </c>
      <c r="B12" s="7">
        <v>15</v>
      </c>
      <c r="C12" s="9">
        <v>1500000</v>
      </c>
      <c r="D12" s="10">
        <v>9800000</v>
      </c>
      <c r="E12" s="84">
        <f t="shared" si="6"/>
        <v>0.15306122448979592</v>
      </c>
      <c r="F12" s="11">
        <v>0.01</v>
      </c>
      <c r="G12" s="6"/>
      <c r="H12" s="13">
        <f t="shared" si="4"/>
        <v>1.3333333333333333</v>
      </c>
      <c r="I12" s="12">
        <v>20</v>
      </c>
      <c r="J12" s="14">
        <v>1100000</v>
      </c>
      <c r="K12" s="45">
        <v>3850000</v>
      </c>
      <c r="L12" s="78">
        <f t="shared" si="7"/>
        <v>0.2857142857142857</v>
      </c>
      <c r="M12" s="15">
        <v>0.02</v>
      </c>
      <c r="N12" s="6"/>
      <c r="O12" s="13">
        <f t="shared" si="5"/>
        <v>1.3333333333333333</v>
      </c>
      <c r="P12" s="12">
        <v>20</v>
      </c>
      <c r="Q12" s="14">
        <v>1035000</v>
      </c>
      <c r="R12" s="45">
        <v>2350000</v>
      </c>
      <c r="S12" s="78">
        <f t="shared" si="2"/>
        <v>0.44042553191489364</v>
      </c>
      <c r="T12" s="15">
        <v>0</v>
      </c>
    </row>
    <row r="13" spans="1:21" x14ac:dyDescent="0.3">
      <c r="A13" s="8">
        <f t="shared" si="3"/>
        <v>1.3333333333333333</v>
      </c>
      <c r="B13" s="7">
        <v>20</v>
      </c>
      <c r="C13" s="9">
        <v>1950000</v>
      </c>
      <c r="D13" s="10">
        <v>9800000</v>
      </c>
      <c r="E13" s="84">
        <f t="shared" si="6"/>
        <v>0.19897959183673469</v>
      </c>
      <c r="F13" s="11">
        <v>0.04</v>
      </c>
      <c r="G13" s="6"/>
      <c r="H13" s="13">
        <f t="shared" si="4"/>
        <v>1.6666666666666667</v>
      </c>
      <c r="I13" s="12">
        <v>25</v>
      </c>
      <c r="J13" s="14">
        <v>1350000</v>
      </c>
      <c r="K13" s="45">
        <v>3850000</v>
      </c>
      <c r="L13" s="78">
        <f t="shared" si="7"/>
        <v>0.35064935064935066</v>
      </c>
      <c r="M13" s="15">
        <v>0.02</v>
      </c>
      <c r="N13" s="6"/>
      <c r="O13" s="13">
        <f t="shared" si="5"/>
        <v>1.6666666666666667</v>
      </c>
      <c r="P13" s="12">
        <v>25</v>
      </c>
      <c r="Q13" s="14">
        <v>1140000</v>
      </c>
      <c r="R13" s="45">
        <v>2350000</v>
      </c>
      <c r="S13" s="78">
        <f t="shared" si="2"/>
        <v>0.48510638297872338</v>
      </c>
      <c r="T13" s="15">
        <v>0.03</v>
      </c>
    </row>
    <row r="14" spans="1:21" ht="15.6" x14ac:dyDescent="0.3">
      <c r="A14" s="8">
        <f t="shared" si="3"/>
        <v>1.6666666666666667</v>
      </c>
      <c r="B14" s="7">
        <v>25</v>
      </c>
      <c r="C14" s="9">
        <v>2600000</v>
      </c>
      <c r="D14" s="10">
        <v>9800000</v>
      </c>
      <c r="E14" s="84">
        <f t="shared" si="6"/>
        <v>0.26530612244897961</v>
      </c>
      <c r="F14" s="11">
        <v>0.01</v>
      </c>
      <c r="G14" s="95">
        <f>LOG10(D14/C14)</f>
        <v>0.57625272772167691</v>
      </c>
      <c r="H14" s="13">
        <f t="shared" si="4"/>
        <v>2</v>
      </c>
      <c r="I14" s="12">
        <v>30</v>
      </c>
      <c r="J14" s="14">
        <v>1350000</v>
      </c>
      <c r="K14" s="45">
        <v>3850000</v>
      </c>
      <c r="L14" s="78">
        <f t="shared" si="7"/>
        <v>0.35064935064935066</v>
      </c>
      <c r="M14" s="15">
        <v>0.03</v>
      </c>
      <c r="N14" s="95">
        <f>LOG10(K15/J14)</f>
        <v>0.45512696101349454</v>
      </c>
      <c r="O14" s="13">
        <f t="shared" si="5"/>
        <v>2</v>
      </c>
      <c r="P14" s="12">
        <v>30</v>
      </c>
      <c r="Q14" s="14">
        <v>1050000</v>
      </c>
      <c r="R14" s="45">
        <v>2350000</v>
      </c>
      <c r="S14" s="78">
        <f t="shared" si="2"/>
        <v>0.44680851063829785</v>
      </c>
      <c r="T14" s="15">
        <v>0</v>
      </c>
      <c r="U14" s="94">
        <f>LOG10(R15/Q14)</f>
        <v>0.34987856320179822</v>
      </c>
    </row>
    <row r="15" spans="1:21" x14ac:dyDescent="0.3">
      <c r="A15" s="8">
        <f t="shared" si="3"/>
        <v>2</v>
      </c>
      <c r="B15" s="7">
        <v>30</v>
      </c>
      <c r="C15" s="9">
        <v>2500000</v>
      </c>
      <c r="D15" s="10">
        <v>9800000</v>
      </c>
      <c r="E15" s="84">
        <f t="shared" si="6"/>
        <v>0.25510204081632654</v>
      </c>
      <c r="F15" s="11">
        <v>0.03</v>
      </c>
      <c r="G15" s="6"/>
      <c r="H15" s="13">
        <f t="shared" si="4"/>
        <v>2.3333333333333335</v>
      </c>
      <c r="I15" s="12">
        <v>35</v>
      </c>
      <c r="J15" s="14">
        <v>1100000</v>
      </c>
      <c r="K15" s="45">
        <v>3850000</v>
      </c>
      <c r="L15" s="78">
        <f t="shared" si="7"/>
        <v>0.2857142857142857</v>
      </c>
      <c r="M15" s="15">
        <v>0.02</v>
      </c>
      <c r="N15" s="6"/>
      <c r="O15" s="13">
        <f t="shared" si="5"/>
        <v>2.3333333333333335</v>
      </c>
      <c r="P15" s="12">
        <v>35</v>
      </c>
      <c r="Q15" s="14">
        <v>1000000</v>
      </c>
      <c r="R15" s="45">
        <v>2350000</v>
      </c>
      <c r="S15" s="78">
        <f t="shared" si="2"/>
        <v>0.42553191489361702</v>
      </c>
      <c r="T15" s="15">
        <v>0.02</v>
      </c>
    </row>
    <row r="16" spans="1:21" x14ac:dyDescent="0.3">
      <c r="A16" s="8">
        <f t="shared" si="3"/>
        <v>2.3333333333333335</v>
      </c>
      <c r="B16" s="7">
        <v>35</v>
      </c>
      <c r="C16" s="9">
        <v>2220000</v>
      </c>
      <c r="D16" s="10">
        <v>9800000</v>
      </c>
      <c r="E16" s="84">
        <f t="shared" si="6"/>
        <v>0.22653061224489796</v>
      </c>
      <c r="F16" s="11">
        <v>0.01</v>
      </c>
      <c r="G16" s="6"/>
      <c r="H16" s="13">
        <f t="shared" si="4"/>
        <v>2.6666666666666665</v>
      </c>
      <c r="I16" s="12">
        <v>40</v>
      </c>
      <c r="J16" s="14">
        <v>580000</v>
      </c>
      <c r="K16" s="45"/>
      <c r="L16" s="78">
        <f t="shared" si="7"/>
        <v>0.15064935064935064</v>
      </c>
      <c r="M16" s="15">
        <v>0.01</v>
      </c>
      <c r="N16" s="6"/>
      <c r="O16" s="13">
        <f t="shared" si="5"/>
        <v>2.6666666666666665</v>
      </c>
      <c r="P16" s="12">
        <v>40</v>
      </c>
      <c r="Q16" s="14">
        <v>650000</v>
      </c>
      <c r="R16" s="45"/>
      <c r="S16" s="78">
        <f t="shared" si="2"/>
        <v>0.27659574468085107</v>
      </c>
      <c r="T16" s="15">
        <v>0.02</v>
      </c>
    </row>
    <row r="17" spans="1:20" x14ac:dyDescent="0.3">
      <c r="A17" s="8">
        <f t="shared" si="3"/>
        <v>2.6666666666666665</v>
      </c>
      <c r="B17" s="7">
        <v>40</v>
      </c>
      <c r="C17" s="9">
        <v>900000</v>
      </c>
      <c r="D17" s="10"/>
      <c r="E17" s="84">
        <f t="shared" si="6"/>
        <v>9.1836734693877556E-2</v>
      </c>
      <c r="F17" s="11">
        <v>0</v>
      </c>
      <c r="G17" s="6"/>
      <c r="H17" s="13">
        <f t="shared" si="4"/>
        <v>3</v>
      </c>
      <c r="I17" s="12">
        <v>45</v>
      </c>
      <c r="J17" s="14">
        <v>480000</v>
      </c>
      <c r="K17" s="45"/>
      <c r="L17" s="78">
        <f t="shared" si="7"/>
        <v>0.12467532467532468</v>
      </c>
      <c r="M17" s="15">
        <v>0.01</v>
      </c>
      <c r="N17" s="6"/>
      <c r="O17" s="13">
        <f t="shared" si="5"/>
        <v>3</v>
      </c>
      <c r="P17" s="12">
        <v>45</v>
      </c>
      <c r="Q17" s="14">
        <v>530000</v>
      </c>
      <c r="R17" s="45"/>
      <c r="S17" s="78">
        <f t="shared" si="2"/>
        <v>0.22553191489361701</v>
      </c>
      <c r="T17" s="15">
        <v>0.03</v>
      </c>
    </row>
    <row r="18" spans="1:20" x14ac:dyDescent="0.3">
      <c r="A18" s="8">
        <f t="shared" si="3"/>
        <v>3</v>
      </c>
      <c r="B18" s="7">
        <v>45</v>
      </c>
      <c r="C18" s="9">
        <v>645000</v>
      </c>
      <c r="D18" s="10"/>
      <c r="E18" s="84">
        <f t="shared" si="6"/>
        <v>6.5816326530612243E-2</v>
      </c>
      <c r="F18" s="11">
        <v>0.01</v>
      </c>
      <c r="G18" s="6"/>
      <c r="H18" s="13">
        <f t="shared" si="4"/>
        <v>3.3333333333333335</v>
      </c>
      <c r="I18" s="12">
        <v>50</v>
      </c>
      <c r="J18" s="14">
        <v>370000</v>
      </c>
      <c r="K18" s="45"/>
      <c r="L18" s="78">
        <f t="shared" si="7"/>
        <v>9.6103896103896108E-2</v>
      </c>
      <c r="M18" s="15">
        <v>0</v>
      </c>
      <c r="N18" s="6"/>
      <c r="O18" s="13">
        <f t="shared" si="5"/>
        <v>3.3333333333333335</v>
      </c>
      <c r="P18" s="12">
        <v>50</v>
      </c>
      <c r="Q18" s="14">
        <v>220000</v>
      </c>
      <c r="R18" s="45"/>
      <c r="S18" s="78">
        <f t="shared" si="2"/>
        <v>9.3617021276595741E-2</v>
      </c>
      <c r="T18" s="15">
        <v>0.04</v>
      </c>
    </row>
    <row r="19" spans="1:20" x14ac:dyDescent="0.3">
      <c r="A19" s="8">
        <f t="shared" si="3"/>
        <v>3.3333333333333335</v>
      </c>
      <c r="B19" s="7">
        <v>50</v>
      </c>
      <c r="C19" s="9">
        <v>255000</v>
      </c>
      <c r="D19" s="10"/>
      <c r="E19" s="84">
        <f t="shared" si="6"/>
        <v>2.6020408163265306E-2</v>
      </c>
      <c r="F19" s="11">
        <v>4.0000000000000001E-3</v>
      </c>
      <c r="G19" s="6"/>
      <c r="H19" s="13">
        <f t="shared" si="4"/>
        <v>4</v>
      </c>
      <c r="I19" s="12">
        <v>60</v>
      </c>
      <c r="J19" s="14">
        <v>350000</v>
      </c>
      <c r="K19" s="45"/>
      <c r="L19" s="78">
        <f t="shared" si="7"/>
        <v>9.0909090909090912E-2</v>
      </c>
      <c r="M19" s="15">
        <v>0.02</v>
      </c>
      <c r="N19" s="6"/>
      <c r="O19" s="13">
        <f t="shared" si="5"/>
        <v>4</v>
      </c>
      <c r="P19" s="12">
        <v>60</v>
      </c>
      <c r="Q19" s="14">
        <v>180000</v>
      </c>
      <c r="R19" s="45"/>
      <c r="S19" s="78">
        <f t="shared" si="2"/>
        <v>7.6595744680851063E-2</v>
      </c>
      <c r="T19" s="15">
        <v>0.3</v>
      </c>
    </row>
    <row r="20" spans="1:20" x14ac:dyDescent="0.3">
      <c r="A20" s="8">
        <f t="shared" si="3"/>
        <v>4</v>
      </c>
      <c r="B20" s="7">
        <v>60</v>
      </c>
      <c r="C20" s="9">
        <v>315000</v>
      </c>
      <c r="D20" s="10"/>
      <c r="E20" s="84">
        <f t="shared" si="6"/>
        <v>3.214285714285714E-2</v>
      </c>
      <c r="F20" s="11">
        <v>8.0000000000000002E-3</v>
      </c>
      <c r="G20" s="6"/>
      <c r="H20" s="13">
        <f t="shared" si="4"/>
        <v>4.666666666666667</v>
      </c>
      <c r="I20" s="12">
        <v>70</v>
      </c>
      <c r="J20" s="14">
        <v>320000</v>
      </c>
      <c r="K20" s="45"/>
      <c r="L20" s="78">
        <f t="shared" si="7"/>
        <v>8.3116883116883117E-2</v>
      </c>
      <c r="M20" s="15">
        <v>0.01</v>
      </c>
      <c r="N20" s="6"/>
      <c r="O20" s="13">
        <f t="shared" si="5"/>
        <v>4.666666666666667</v>
      </c>
      <c r="P20" s="12">
        <v>70</v>
      </c>
      <c r="Q20" s="14">
        <v>120000</v>
      </c>
      <c r="R20" s="45"/>
      <c r="S20" s="78">
        <f t="shared" si="2"/>
        <v>5.106382978723404E-2</v>
      </c>
      <c r="T20" s="15">
        <v>0.1</v>
      </c>
    </row>
    <row r="21" spans="1:20" x14ac:dyDescent="0.3">
      <c r="A21" s="8">
        <f t="shared" si="3"/>
        <v>4.666666666666667</v>
      </c>
      <c r="B21" s="7">
        <v>70</v>
      </c>
      <c r="C21" s="9">
        <v>295000</v>
      </c>
      <c r="D21" s="10"/>
      <c r="E21" s="84">
        <f t="shared" si="6"/>
        <v>3.0102040816326531E-2</v>
      </c>
      <c r="F21" s="11">
        <v>0.01</v>
      </c>
      <c r="G21" s="6"/>
      <c r="H21" s="13">
        <f t="shared" si="4"/>
        <v>5.333333333333333</v>
      </c>
      <c r="I21" s="12">
        <v>80</v>
      </c>
      <c r="J21" s="14">
        <v>160000</v>
      </c>
      <c r="K21" s="45"/>
      <c r="L21" s="78">
        <f t="shared" si="7"/>
        <v>4.1558441558441558E-2</v>
      </c>
      <c r="M21" s="15">
        <v>0</v>
      </c>
      <c r="N21" s="6"/>
      <c r="O21" s="13">
        <f t="shared" si="5"/>
        <v>5.333333333333333</v>
      </c>
      <c r="P21" s="12">
        <v>80</v>
      </c>
      <c r="Q21" s="14">
        <v>120000</v>
      </c>
      <c r="R21" s="45"/>
      <c r="S21" s="78">
        <f t="shared" si="2"/>
        <v>5.106382978723404E-2</v>
      </c>
      <c r="T21" s="15">
        <v>0.02</v>
      </c>
    </row>
    <row r="22" spans="1:20" x14ac:dyDescent="0.3">
      <c r="A22" s="8">
        <f t="shared" si="3"/>
        <v>5.333333333333333</v>
      </c>
      <c r="B22" s="7">
        <v>80</v>
      </c>
      <c r="C22" s="9">
        <v>280000</v>
      </c>
      <c r="D22" s="10"/>
      <c r="E22" s="84">
        <f t="shared" si="6"/>
        <v>2.8571428571428571E-2</v>
      </c>
      <c r="F22" s="11">
        <v>0</v>
      </c>
      <c r="G22" s="6"/>
      <c r="H22" s="13">
        <f t="shared" si="4"/>
        <v>6</v>
      </c>
      <c r="I22" s="12">
        <v>90</v>
      </c>
      <c r="J22" s="14">
        <v>173900</v>
      </c>
      <c r="K22" s="45"/>
      <c r="L22" s="78">
        <f t="shared" si="7"/>
        <v>4.5168831168831171E-2</v>
      </c>
      <c r="M22" s="15">
        <v>0.01</v>
      </c>
      <c r="N22" s="6"/>
      <c r="O22" s="13">
        <f t="shared" si="5"/>
        <v>6</v>
      </c>
      <c r="P22" s="12">
        <v>90</v>
      </c>
      <c r="Q22" s="14">
        <v>150000</v>
      </c>
      <c r="R22" s="45"/>
      <c r="S22" s="78">
        <f t="shared" si="2"/>
        <v>6.3829787234042548E-2</v>
      </c>
      <c r="T22" s="15">
        <v>0.3</v>
      </c>
    </row>
    <row r="23" spans="1:20" x14ac:dyDescent="0.3">
      <c r="A23" s="8">
        <f t="shared" si="3"/>
        <v>6</v>
      </c>
      <c r="B23" s="7">
        <v>90</v>
      </c>
      <c r="C23" s="9">
        <v>155000</v>
      </c>
      <c r="D23" s="10"/>
      <c r="E23" s="84">
        <f t="shared" si="6"/>
        <v>1.5816326530612244E-2</v>
      </c>
      <c r="F23" s="11">
        <v>1E-3</v>
      </c>
      <c r="G23" s="6"/>
      <c r="H23" s="13">
        <f t="shared" si="4"/>
        <v>6.666666666666667</v>
      </c>
      <c r="I23" s="12">
        <v>100</v>
      </c>
      <c r="J23" s="14">
        <v>300000</v>
      </c>
      <c r="K23" s="45"/>
      <c r="L23" s="78">
        <f t="shared" si="7"/>
        <v>7.792207792207792E-2</v>
      </c>
      <c r="M23" s="15">
        <v>0.02</v>
      </c>
      <c r="N23" s="6"/>
      <c r="O23" s="13">
        <f t="shared" si="5"/>
        <v>6.666666666666667</v>
      </c>
      <c r="P23" s="12">
        <v>100</v>
      </c>
      <c r="Q23" s="14">
        <v>120000</v>
      </c>
      <c r="R23" s="45"/>
      <c r="S23" s="78">
        <f t="shared" si="2"/>
        <v>5.106382978723404E-2</v>
      </c>
      <c r="T23" s="15">
        <v>0.01</v>
      </c>
    </row>
    <row r="24" spans="1:20" x14ac:dyDescent="0.3">
      <c r="A24" s="8">
        <f t="shared" si="3"/>
        <v>6.666666666666667</v>
      </c>
      <c r="B24" s="7">
        <v>100</v>
      </c>
      <c r="C24" s="9">
        <v>150000</v>
      </c>
      <c r="D24" s="10"/>
      <c r="E24" s="84">
        <f t="shared" si="6"/>
        <v>1.5306122448979591E-2</v>
      </c>
      <c r="F24" s="11">
        <v>1E-3</v>
      </c>
      <c r="G24" s="6"/>
      <c r="H24" s="13">
        <f t="shared" si="4"/>
        <v>8</v>
      </c>
      <c r="I24" s="12">
        <v>120</v>
      </c>
      <c r="J24" s="14">
        <v>180000</v>
      </c>
      <c r="K24" s="45"/>
      <c r="L24" s="78">
        <f t="shared" si="7"/>
        <v>4.6753246753246755E-2</v>
      </c>
      <c r="M24" s="15">
        <v>0</v>
      </c>
      <c r="N24" s="6"/>
      <c r="O24" s="13">
        <f t="shared" si="5"/>
        <v>8</v>
      </c>
      <c r="P24" s="12">
        <v>120</v>
      </c>
      <c r="Q24" s="14">
        <v>130000</v>
      </c>
      <c r="R24" s="45"/>
      <c r="S24" s="78">
        <f t="shared" si="2"/>
        <v>5.5319148936170209E-2</v>
      </c>
      <c r="T24" s="15">
        <v>0</v>
      </c>
    </row>
    <row r="26" spans="1:20" ht="18" x14ac:dyDescent="0.35">
      <c r="A26" s="100" t="s">
        <v>19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15.6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 x14ac:dyDescent="0.3">
      <c r="A28" s="110" t="s">
        <v>22</v>
      </c>
      <c r="B28" s="111"/>
      <c r="C28" s="111"/>
      <c r="D28" s="111"/>
      <c r="E28" s="111"/>
      <c r="F28" s="112"/>
      <c r="G28" s="32"/>
      <c r="H28" s="113" t="s">
        <v>23</v>
      </c>
      <c r="I28" s="114"/>
      <c r="J28" s="114"/>
      <c r="K28" s="114"/>
      <c r="L28" s="114"/>
      <c r="M28" s="115"/>
      <c r="N28" s="32"/>
      <c r="O28" s="113" t="s">
        <v>24</v>
      </c>
      <c r="P28" s="114"/>
      <c r="Q28" s="114"/>
      <c r="R28" s="114"/>
      <c r="S28" s="114"/>
      <c r="T28" s="115"/>
    </row>
    <row r="29" spans="1:20" ht="43.2" x14ac:dyDescent="0.3">
      <c r="A29" s="34" t="s">
        <v>0</v>
      </c>
      <c r="B29" s="35" t="s">
        <v>1</v>
      </c>
      <c r="C29" s="35" t="s">
        <v>2</v>
      </c>
      <c r="D29" s="35" t="s">
        <v>3</v>
      </c>
      <c r="E29" s="35" t="s">
        <v>4</v>
      </c>
      <c r="F29" s="36" t="s">
        <v>5</v>
      </c>
      <c r="G29" s="28"/>
      <c r="H29" s="37" t="s">
        <v>0</v>
      </c>
      <c r="I29" s="38" t="s">
        <v>1</v>
      </c>
      <c r="J29" s="38" t="s">
        <v>2</v>
      </c>
      <c r="K29" s="38" t="s">
        <v>3</v>
      </c>
      <c r="L29" s="38" t="s">
        <v>4</v>
      </c>
      <c r="M29" s="39" t="s">
        <v>5</v>
      </c>
      <c r="N29" s="28"/>
      <c r="O29" s="37" t="s">
        <v>0</v>
      </c>
      <c r="P29" s="38" t="s">
        <v>1</v>
      </c>
      <c r="Q29" s="38" t="s">
        <v>2</v>
      </c>
      <c r="R29" s="38" t="s">
        <v>3</v>
      </c>
      <c r="S29" s="38" t="s">
        <v>4</v>
      </c>
      <c r="T29" s="39" t="s">
        <v>5</v>
      </c>
    </row>
    <row r="30" spans="1:20" x14ac:dyDescent="0.3">
      <c r="A30" s="17">
        <f>B30/21.5</f>
        <v>4.6511627906976744E-2</v>
      </c>
      <c r="B30" s="16">
        <v>1</v>
      </c>
      <c r="C30" s="18">
        <v>0</v>
      </c>
      <c r="D30" s="42">
        <v>440000</v>
      </c>
      <c r="E30" s="85">
        <f t="shared" ref="E30:E44" si="8">C30/$D$30</f>
        <v>0</v>
      </c>
      <c r="F30" s="19">
        <v>0</v>
      </c>
      <c r="G30" s="6"/>
      <c r="H30" s="21">
        <f>I30/21.5</f>
        <v>4.6511627906976744E-2</v>
      </c>
      <c r="I30" s="20">
        <v>1</v>
      </c>
      <c r="J30" s="22">
        <v>0</v>
      </c>
      <c r="K30" s="22">
        <v>5100000</v>
      </c>
      <c r="L30" s="86">
        <f t="shared" ref="L30:L44" si="9">J30/$K$30</f>
        <v>0</v>
      </c>
      <c r="M30" s="24">
        <v>0</v>
      </c>
      <c r="N30" s="6"/>
      <c r="O30" s="44">
        <f>P30/21.5</f>
        <v>4.6511627906976744E-2</v>
      </c>
      <c r="P30" s="81">
        <v>1</v>
      </c>
      <c r="Q30" s="47">
        <v>0</v>
      </c>
      <c r="R30" s="47">
        <v>2550000</v>
      </c>
      <c r="S30" s="86">
        <f t="shared" ref="S30:S45" si="10">Q30/$R$30</f>
        <v>0</v>
      </c>
      <c r="T30" s="49">
        <v>0</v>
      </c>
    </row>
    <row r="31" spans="1:20" x14ac:dyDescent="0.3">
      <c r="A31" s="17">
        <f t="shared" ref="A31:A44" si="11">B31/21.5</f>
        <v>0.23255813953488372</v>
      </c>
      <c r="B31" s="16">
        <v>5</v>
      </c>
      <c r="C31" s="40">
        <v>1090.75</v>
      </c>
      <c r="D31" s="41">
        <v>440000</v>
      </c>
      <c r="E31" s="85">
        <f t="shared" si="8"/>
        <v>2.4789772727272729E-3</v>
      </c>
      <c r="F31" s="19">
        <v>2.874228359436683E-3</v>
      </c>
      <c r="G31" s="6"/>
      <c r="H31" s="21">
        <f t="shared" ref="H31:H44" si="12">I31/21.5</f>
        <v>0.23255813953488372</v>
      </c>
      <c r="I31" s="20">
        <v>5</v>
      </c>
      <c r="J31" s="22">
        <v>1200</v>
      </c>
      <c r="K31" s="22">
        <v>5100000</v>
      </c>
      <c r="L31" s="86">
        <f t="shared" si="9"/>
        <v>2.3529411764705883E-4</v>
      </c>
      <c r="M31" s="24">
        <v>0</v>
      </c>
      <c r="N31" s="6"/>
      <c r="O31" s="44">
        <f t="shared" ref="O31:O45" si="13">P31/21.5</f>
        <v>0.23255813953488372</v>
      </c>
      <c r="P31" s="81">
        <v>5</v>
      </c>
      <c r="Q31" s="47">
        <v>50000</v>
      </c>
      <c r="R31" s="47">
        <v>2550000</v>
      </c>
      <c r="S31" s="86">
        <f t="shared" si="10"/>
        <v>1.9607843137254902E-2</v>
      </c>
      <c r="T31" s="49">
        <v>0</v>
      </c>
    </row>
    <row r="32" spans="1:20" x14ac:dyDescent="0.3">
      <c r="A32" s="17">
        <f t="shared" si="11"/>
        <v>0.46511627906976744</v>
      </c>
      <c r="B32" s="16">
        <v>10</v>
      </c>
      <c r="C32" s="40">
        <v>36602.5</v>
      </c>
      <c r="D32" s="41">
        <v>440000</v>
      </c>
      <c r="E32" s="85">
        <f t="shared" si="8"/>
        <v>8.3187499999999998E-2</v>
      </c>
      <c r="F32" s="19">
        <v>3.4061655061929264E-2</v>
      </c>
      <c r="G32" s="6"/>
      <c r="H32" s="21">
        <f t="shared" si="12"/>
        <v>0.46511627906976744</v>
      </c>
      <c r="I32" s="20">
        <v>10</v>
      </c>
      <c r="J32" s="22">
        <v>702000</v>
      </c>
      <c r="K32" s="22">
        <v>5100000</v>
      </c>
      <c r="L32" s="86">
        <f t="shared" si="9"/>
        <v>0.1376470588235294</v>
      </c>
      <c r="M32" s="24">
        <v>0</v>
      </c>
      <c r="N32" s="6"/>
      <c r="O32" s="44">
        <f t="shared" si="13"/>
        <v>0.46511627906976744</v>
      </c>
      <c r="P32" s="81">
        <v>10</v>
      </c>
      <c r="Q32" s="47">
        <v>310000</v>
      </c>
      <c r="R32" s="47">
        <v>2550000</v>
      </c>
      <c r="S32" s="86">
        <f t="shared" si="10"/>
        <v>0.12156862745098039</v>
      </c>
      <c r="T32" s="49">
        <v>0.02</v>
      </c>
    </row>
    <row r="33" spans="1:21" x14ac:dyDescent="0.3">
      <c r="A33" s="17">
        <f t="shared" si="11"/>
        <v>0.69767441860465118</v>
      </c>
      <c r="B33" s="16">
        <v>15</v>
      </c>
      <c r="C33" s="40">
        <v>84700</v>
      </c>
      <c r="D33" s="41">
        <v>440000</v>
      </c>
      <c r="E33" s="85">
        <f t="shared" si="8"/>
        <v>0.1925</v>
      </c>
      <c r="F33" s="19">
        <v>0.03</v>
      </c>
      <c r="G33" s="6"/>
      <c r="H33" s="21">
        <f t="shared" si="12"/>
        <v>0.69767441860465118</v>
      </c>
      <c r="I33" s="20">
        <v>15</v>
      </c>
      <c r="J33" s="22">
        <v>1200000</v>
      </c>
      <c r="K33" s="22">
        <v>5100000</v>
      </c>
      <c r="L33" s="86">
        <f t="shared" si="9"/>
        <v>0.23529411764705882</v>
      </c>
      <c r="M33" s="24">
        <v>0</v>
      </c>
      <c r="N33" s="6"/>
      <c r="O33" s="44">
        <f t="shared" si="13"/>
        <v>0.69767441860465118</v>
      </c>
      <c r="P33" s="81">
        <v>15</v>
      </c>
      <c r="Q33" s="47">
        <v>490000</v>
      </c>
      <c r="R33" s="47">
        <v>2550000</v>
      </c>
      <c r="S33" s="86">
        <f t="shared" si="10"/>
        <v>0.19215686274509805</v>
      </c>
      <c r="T33" s="49">
        <v>0.01</v>
      </c>
    </row>
    <row r="34" spans="1:21" x14ac:dyDescent="0.3">
      <c r="A34" s="17">
        <f t="shared" si="11"/>
        <v>0.93023255813953487</v>
      </c>
      <c r="B34" s="16">
        <v>20</v>
      </c>
      <c r="C34" s="40">
        <v>121750</v>
      </c>
      <c r="D34" s="41">
        <v>440000</v>
      </c>
      <c r="E34" s="85">
        <f t="shared" si="8"/>
        <v>0.27670454545454548</v>
      </c>
      <c r="F34" s="19">
        <v>0.04</v>
      </c>
      <c r="G34" s="6"/>
      <c r="H34" s="21">
        <f t="shared" si="12"/>
        <v>0.93023255813953487</v>
      </c>
      <c r="I34" s="20">
        <v>20</v>
      </c>
      <c r="J34" s="22">
        <v>1800000</v>
      </c>
      <c r="K34" s="22">
        <v>5100000</v>
      </c>
      <c r="L34" s="86">
        <f t="shared" si="9"/>
        <v>0.35294117647058826</v>
      </c>
      <c r="M34" s="24">
        <v>0.02</v>
      </c>
      <c r="N34" s="6"/>
      <c r="O34" s="44">
        <f t="shared" si="13"/>
        <v>0.93023255813953487</v>
      </c>
      <c r="P34" s="81">
        <v>20</v>
      </c>
      <c r="Q34" s="47">
        <v>775000</v>
      </c>
      <c r="R34" s="47">
        <v>2550000</v>
      </c>
      <c r="S34" s="86">
        <f t="shared" si="10"/>
        <v>0.30392156862745096</v>
      </c>
      <c r="T34" s="49">
        <v>0.03</v>
      </c>
    </row>
    <row r="35" spans="1:21" x14ac:dyDescent="0.3">
      <c r="A35" s="17">
        <f t="shared" si="11"/>
        <v>1.1627906976744187</v>
      </c>
      <c r="B35" s="16">
        <v>25</v>
      </c>
      <c r="C35" s="40">
        <v>151000</v>
      </c>
      <c r="D35" s="41">
        <v>440000</v>
      </c>
      <c r="E35" s="85">
        <f t="shared" si="8"/>
        <v>0.3431818181818182</v>
      </c>
      <c r="F35" s="19">
        <v>0.01</v>
      </c>
      <c r="G35" s="6"/>
      <c r="H35" s="21">
        <f t="shared" si="12"/>
        <v>1.1627906976744187</v>
      </c>
      <c r="I35" s="20">
        <v>25</v>
      </c>
      <c r="J35" s="22">
        <v>2100000</v>
      </c>
      <c r="K35" s="22">
        <v>5100000</v>
      </c>
      <c r="L35" s="86">
        <f t="shared" si="9"/>
        <v>0.41176470588235292</v>
      </c>
      <c r="M35" s="24">
        <v>0</v>
      </c>
      <c r="N35" s="6"/>
      <c r="O35" s="44">
        <f t="shared" si="13"/>
        <v>1.1627906976744187</v>
      </c>
      <c r="P35" s="81">
        <v>25</v>
      </c>
      <c r="Q35" s="47">
        <v>1190000</v>
      </c>
      <c r="R35" s="47">
        <v>2550000</v>
      </c>
      <c r="S35" s="86">
        <f t="shared" si="10"/>
        <v>0.46666666666666667</v>
      </c>
      <c r="T35" s="49">
        <v>0.02</v>
      </c>
    </row>
    <row r="36" spans="1:21" ht="15.6" x14ac:dyDescent="0.3">
      <c r="A36" s="17">
        <f t="shared" si="11"/>
        <v>1.3953488372093024</v>
      </c>
      <c r="B36" s="16">
        <v>30</v>
      </c>
      <c r="C36" s="40">
        <v>150000</v>
      </c>
      <c r="D36" s="41">
        <v>440000</v>
      </c>
      <c r="E36" s="85">
        <f t="shared" si="8"/>
        <v>0.34090909090909088</v>
      </c>
      <c r="F36" s="19">
        <v>0.02</v>
      </c>
      <c r="G36" s="95">
        <f>LOG10(D37/C37)</f>
        <v>0.41300375510791354</v>
      </c>
      <c r="H36" s="21">
        <f t="shared" si="12"/>
        <v>1.3953488372093024</v>
      </c>
      <c r="I36" s="20">
        <v>30</v>
      </c>
      <c r="J36" s="22">
        <v>2300000</v>
      </c>
      <c r="K36" s="22">
        <v>5100000</v>
      </c>
      <c r="L36" s="86">
        <f t="shared" si="9"/>
        <v>0.45098039215686275</v>
      </c>
      <c r="M36" s="24">
        <v>0.02</v>
      </c>
      <c r="N36" s="95">
        <f>LOG10(K37/J38)</f>
        <v>0.31840409173340389</v>
      </c>
      <c r="O36" s="44">
        <f t="shared" si="13"/>
        <v>1.3953488372093024</v>
      </c>
      <c r="P36" s="81">
        <v>30</v>
      </c>
      <c r="Q36" s="47">
        <v>1400000</v>
      </c>
      <c r="R36" s="47">
        <v>2550000</v>
      </c>
      <c r="S36" s="86">
        <f t="shared" si="10"/>
        <v>0.5490196078431373</v>
      </c>
      <c r="T36" s="49">
        <v>0.01</v>
      </c>
      <c r="U36" s="94">
        <f>LOG10(R37/Q36)</f>
        <v>0.26041214475571711</v>
      </c>
    </row>
    <row r="37" spans="1:21" x14ac:dyDescent="0.3">
      <c r="A37" s="17">
        <f t="shared" si="11"/>
        <v>1.6279069767441861</v>
      </c>
      <c r="B37" s="16">
        <v>35</v>
      </c>
      <c r="C37" s="40">
        <v>170000</v>
      </c>
      <c r="D37" s="41">
        <v>440000</v>
      </c>
      <c r="E37" s="85">
        <f t="shared" si="8"/>
        <v>0.38636363636363635</v>
      </c>
      <c r="F37" s="19">
        <v>0.01</v>
      </c>
      <c r="G37" s="6"/>
      <c r="H37" s="21">
        <f t="shared" si="12"/>
        <v>1.6279069767441861</v>
      </c>
      <c r="I37" s="20">
        <v>35</v>
      </c>
      <c r="J37" s="22">
        <v>2300000</v>
      </c>
      <c r="K37" s="22">
        <v>5100000</v>
      </c>
      <c r="L37" s="86">
        <f t="shared" si="9"/>
        <v>0.45098039215686275</v>
      </c>
      <c r="M37" s="24">
        <v>0</v>
      </c>
      <c r="N37" s="6"/>
      <c r="O37" s="44">
        <f t="shared" si="13"/>
        <v>1.6279069767441861</v>
      </c>
      <c r="P37" s="81">
        <v>35</v>
      </c>
      <c r="Q37" s="47">
        <v>1350000</v>
      </c>
      <c r="R37" s="47">
        <v>2550000</v>
      </c>
      <c r="S37" s="86">
        <f t="shared" si="10"/>
        <v>0.52941176470588236</v>
      </c>
      <c r="T37" s="49">
        <v>0.03</v>
      </c>
    </row>
    <row r="38" spans="1:21" x14ac:dyDescent="0.3">
      <c r="A38" s="17">
        <f t="shared" si="11"/>
        <v>1.8604651162790697</v>
      </c>
      <c r="B38" s="16">
        <v>40</v>
      </c>
      <c r="C38" s="40">
        <v>152750</v>
      </c>
      <c r="D38" s="41"/>
      <c r="E38" s="85">
        <f t="shared" si="8"/>
        <v>0.34715909090909092</v>
      </c>
      <c r="F38" s="19">
        <v>4.7408295556825325E-2</v>
      </c>
      <c r="G38" s="6"/>
      <c r="H38" s="21">
        <f t="shared" si="12"/>
        <v>1.8604651162790697</v>
      </c>
      <c r="I38" s="20">
        <v>40</v>
      </c>
      <c r="J38" s="22">
        <v>2450000</v>
      </c>
      <c r="K38" s="22"/>
      <c r="L38" s="86">
        <f t="shared" si="9"/>
        <v>0.48039215686274511</v>
      </c>
      <c r="M38" s="24">
        <v>0</v>
      </c>
      <c r="N38" s="6"/>
      <c r="O38" s="44">
        <f t="shared" si="13"/>
        <v>1.8604651162790697</v>
      </c>
      <c r="P38" s="81">
        <v>40</v>
      </c>
      <c r="Q38" s="47">
        <v>1340000</v>
      </c>
      <c r="R38" s="47"/>
      <c r="S38" s="86">
        <f t="shared" si="10"/>
        <v>0.52549019607843139</v>
      </c>
      <c r="T38" s="49">
        <v>0.02</v>
      </c>
    </row>
    <row r="39" spans="1:21" x14ac:dyDescent="0.3">
      <c r="A39" s="17">
        <f t="shared" si="11"/>
        <v>2.0930232558139537</v>
      </c>
      <c r="B39" s="16">
        <v>45</v>
      </c>
      <c r="C39" s="40">
        <v>110000</v>
      </c>
      <c r="D39" s="41"/>
      <c r="E39" s="85">
        <f t="shared" si="8"/>
        <v>0.25</v>
      </c>
      <c r="F39" s="19">
        <v>0.03</v>
      </c>
      <c r="G39" s="6"/>
      <c r="H39" s="21">
        <f t="shared" si="12"/>
        <v>2.0930232558139537</v>
      </c>
      <c r="I39" s="20">
        <v>45</v>
      </c>
      <c r="J39" s="22">
        <v>1900000</v>
      </c>
      <c r="K39" s="22"/>
      <c r="L39" s="86">
        <f t="shared" si="9"/>
        <v>0.37254901960784315</v>
      </c>
      <c r="M39" s="24">
        <v>0</v>
      </c>
      <c r="N39" s="6"/>
      <c r="O39" s="44">
        <f t="shared" si="13"/>
        <v>2.0930232558139537</v>
      </c>
      <c r="P39" s="81">
        <v>45</v>
      </c>
      <c r="Q39" s="47">
        <v>1050000</v>
      </c>
      <c r="R39" s="47"/>
      <c r="S39" s="86">
        <f t="shared" si="10"/>
        <v>0.41176470588235292</v>
      </c>
      <c r="T39" s="49">
        <v>0.01</v>
      </c>
    </row>
    <row r="40" spans="1:21" x14ac:dyDescent="0.3">
      <c r="A40" s="17">
        <f t="shared" si="11"/>
        <v>2.3255813953488373</v>
      </c>
      <c r="B40" s="16">
        <v>50</v>
      </c>
      <c r="C40" s="40">
        <v>90000</v>
      </c>
      <c r="D40" s="41"/>
      <c r="E40" s="85">
        <f t="shared" si="8"/>
        <v>0.20454545454545456</v>
      </c>
      <c r="F40" s="19">
        <v>1.2213662584131299E-2</v>
      </c>
      <c r="G40" s="6"/>
      <c r="H40" s="21">
        <f t="shared" si="12"/>
        <v>2.3255813953488373</v>
      </c>
      <c r="I40" s="20">
        <v>50</v>
      </c>
      <c r="J40" s="22">
        <v>1400000</v>
      </c>
      <c r="K40" s="46"/>
      <c r="L40" s="86">
        <f t="shared" si="9"/>
        <v>0.27450980392156865</v>
      </c>
      <c r="M40" s="24">
        <v>0</v>
      </c>
      <c r="N40" s="6"/>
      <c r="O40" s="44">
        <f t="shared" si="13"/>
        <v>2.3255813953488373</v>
      </c>
      <c r="P40" s="81">
        <v>50</v>
      </c>
      <c r="Q40" s="47">
        <v>650000</v>
      </c>
      <c r="R40" s="47"/>
      <c r="S40" s="86">
        <f t="shared" si="10"/>
        <v>0.25490196078431371</v>
      </c>
      <c r="T40" s="49">
        <v>0.02</v>
      </c>
    </row>
    <row r="41" spans="1:21" x14ac:dyDescent="0.3">
      <c r="A41" s="17">
        <f t="shared" si="11"/>
        <v>2.7906976744186047</v>
      </c>
      <c r="B41" s="16">
        <v>60</v>
      </c>
      <c r="C41" s="40">
        <v>53000</v>
      </c>
      <c r="D41" s="41"/>
      <c r="E41" s="85">
        <f t="shared" si="8"/>
        <v>0.12045454545454545</v>
      </c>
      <c r="F41" s="19">
        <v>1.0767307804431506E-2</v>
      </c>
      <c r="G41" s="6"/>
      <c r="H41" s="21">
        <f t="shared" si="12"/>
        <v>2.7906976744186047</v>
      </c>
      <c r="I41" s="20">
        <v>60</v>
      </c>
      <c r="J41" s="22">
        <v>700000</v>
      </c>
      <c r="K41" s="46"/>
      <c r="L41" s="86">
        <f t="shared" si="9"/>
        <v>0.13725490196078433</v>
      </c>
      <c r="M41" s="24">
        <v>0</v>
      </c>
      <c r="N41" s="6"/>
      <c r="O41" s="44">
        <f t="shared" si="13"/>
        <v>2.7906976744186047</v>
      </c>
      <c r="P41" s="81">
        <v>60</v>
      </c>
      <c r="Q41" s="47">
        <v>565000</v>
      </c>
      <c r="R41" s="47"/>
      <c r="S41" s="86">
        <f t="shared" si="10"/>
        <v>0.22156862745098038</v>
      </c>
      <c r="T41" s="49">
        <v>0.04</v>
      </c>
    </row>
    <row r="42" spans="1:21" x14ac:dyDescent="0.3">
      <c r="A42" s="17">
        <f t="shared" si="11"/>
        <v>3.7209302325581395</v>
      </c>
      <c r="B42" s="16">
        <v>80</v>
      </c>
      <c r="C42" s="40">
        <v>32000</v>
      </c>
      <c r="D42" s="41"/>
      <c r="E42" s="85">
        <f t="shared" si="8"/>
        <v>7.2727272727272724E-2</v>
      </c>
      <c r="F42" s="19">
        <v>1.3740370407147687E-2</v>
      </c>
      <c r="G42" s="6"/>
      <c r="H42" s="21">
        <f t="shared" si="12"/>
        <v>3.7209302325581395</v>
      </c>
      <c r="I42" s="20">
        <v>80</v>
      </c>
      <c r="J42" s="22">
        <v>320000</v>
      </c>
      <c r="K42" s="46"/>
      <c r="L42" s="86">
        <f t="shared" si="9"/>
        <v>6.2745098039215685E-2</v>
      </c>
      <c r="M42" s="24">
        <v>0</v>
      </c>
      <c r="N42" s="6"/>
      <c r="O42" s="44">
        <f t="shared" si="13"/>
        <v>3.2558139534883721</v>
      </c>
      <c r="P42" s="81">
        <v>70</v>
      </c>
      <c r="Q42" s="47">
        <v>162000</v>
      </c>
      <c r="R42" s="47"/>
      <c r="S42" s="86">
        <f t="shared" si="10"/>
        <v>6.3529411764705876E-2</v>
      </c>
      <c r="T42" s="49">
        <v>0.03</v>
      </c>
    </row>
    <row r="43" spans="1:21" x14ac:dyDescent="0.3">
      <c r="A43" s="17">
        <f t="shared" si="11"/>
        <v>4.6511627906976747</v>
      </c>
      <c r="B43" s="16">
        <v>100</v>
      </c>
      <c r="C43" s="40">
        <v>11000</v>
      </c>
      <c r="D43" s="41"/>
      <c r="E43" s="85">
        <f t="shared" si="8"/>
        <v>2.5000000000000001E-2</v>
      </c>
      <c r="F43" s="19">
        <v>1.5636702229420697E-2</v>
      </c>
      <c r="G43" s="6"/>
      <c r="H43" s="21">
        <f t="shared" si="12"/>
        <v>4.6511627906976747</v>
      </c>
      <c r="I43" s="20">
        <v>100</v>
      </c>
      <c r="J43" s="22">
        <v>210000</v>
      </c>
      <c r="K43" s="46"/>
      <c r="L43" s="86">
        <f t="shared" si="9"/>
        <v>4.1176470588235294E-2</v>
      </c>
      <c r="M43" s="24">
        <v>0</v>
      </c>
      <c r="N43" s="6"/>
      <c r="O43" s="44">
        <f t="shared" si="13"/>
        <v>3.7209302325581395</v>
      </c>
      <c r="P43" s="81">
        <v>80</v>
      </c>
      <c r="Q43" s="47">
        <v>315000</v>
      </c>
      <c r="R43" s="47"/>
      <c r="S43" s="86">
        <f t="shared" si="10"/>
        <v>0.12352941176470589</v>
      </c>
      <c r="T43" s="49">
        <v>0.02</v>
      </c>
    </row>
    <row r="44" spans="1:21" x14ac:dyDescent="0.3">
      <c r="A44" s="17">
        <f t="shared" si="11"/>
        <v>5.5813953488372094</v>
      </c>
      <c r="B44" s="16">
        <v>120</v>
      </c>
      <c r="C44" s="40">
        <v>9800</v>
      </c>
      <c r="D44" s="41"/>
      <c r="E44" s="85">
        <f t="shared" si="8"/>
        <v>2.2272727272727274E-2</v>
      </c>
      <c r="F44" s="19">
        <v>0.01</v>
      </c>
      <c r="G44" s="6"/>
      <c r="H44" s="21">
        <f t="shared" si="12"/>
        <v>5.5813953488372094</v>
      </c>
      <c r="I44" s="20">
        <v>120</v>
      </c>
      <c r="J44" s="22">
        <v>110000</v>
      </c>
      <c r="K44" s="46"/>
      <c r="L44" s="86">
        <f t="shared" si="9"/>
        <v>2.1568627450980392E-2</v>
      </c>
      <c r="M44" s="24">
        <v>0</v>
      </c>
      <c r="N44" s="6"/>
      <c r="O44" s="44">
        <f t="shared" si="13"/>
        <v>4.6511627906976747</v>
      </c>
      <c r="P44" s="81">
        <v>100</v>
      </c>
      <c r="Q44" s="47">
        <v>156000</v>
      </c>
      <c r="R44" s="47"/>
      <c r="S44" s="86">
        <f t="shared" si="10"/>
        <v>6.1176470588235297E-2</v>
      </c>
      <c r="T44" s="49">
        <v>4.3258297202000556E-2</v>
      </c>
    </row>
    <row r="45" spans="1:21" x14ac:dyDescent="0.3">
      <c r="A45" s="17"/>
      <c r="B45" s="16"/>
      <c r="C45" s="40"/>
      <c r="D45" s="41"/>
      <c r="E45" s="85"/>
      <c r="F45" s="3"/>
      <c r="H45" s="21"/>
      <c r="I45" s="20"/>
      <c r="J45" s="47"/>
      <c r="K45" s="20"/>
      <c r="L45" s="86"/>
      <c r="M45" s="20"/>
      <c r="O45" s="44">
        <f t="shared" si="13"/>
        <v>5.5813953488372094</v>
      </c>
      <c r="P45" s="81">
        <v>120</v>
      </c>
      <c r="Q45" s="47">
        <v>110000</v>
      </c>
      <c r="R45" s="47"/>
      <c r="S45" s="86">
        <f t="shared" si="10"/>
        <v>4.3137254901960784E-2</v>
      </c>
      <c r="T45" s="50">
        <v>0.01</v>
      </c>
    </row>
    <row r="46" spans="1:21" x14ac:dyDescent="0.3">
      <c r="A46" s="16"/>
      <c r="B46" s="16"/>
      <c r="C46" s="40"/>
      <c r="D46" s="41"/>
      <c r="E46" s="43"/>
      <c r="F46" s="3"/>
      <c r="H46" s="48"/>
      <c r="I46" s="20"/>
      <c r="J46" s="47"/>
      <c r="K46" s="20"/>
      <c r="L46" s="23"/>
      <c r="M46" s="20"/>
      <c r="O46" s="44"/>
      <c r="P46" s="81"/>
      <c r="Q46" s="47"/>
      <c r="R46" s="47"/>
      <c r="S46" s="86"/>
      <c r="T46" s="50"/>
    </row>
    <row r="47" spans="1:21" x14ac:dyDescent="0.3">
      <c r="A47" s="16"/>
      <c r="B47" s="16"/>
      <c r="C47" s="40"/>
      <c r="D47" s="41"/>
      <c r="E47" s="43"/>
      <c r="F47" s="3"/>
      <c r="H47" s="48"/>
      <c r="I47" s="20"/>
      <c r="J47" s="47"/>
      <c r="K47" s="20"/>
      <c r="L47" s="23"/>
      <c r="M47" s="20"/>
      <c r="O47" s="50"/>
      <c r="P47" s="50"/>
      <c r="Q47" s="47"/>
      <c r="R47" s="47"/>
      <c r="S47" s="48"/>
      <c r="T47" s="50"/>
    </row>
    <row r="48" spans="1:21" x14ac:dyDescent="0.3">
      <c r="A48" s="16"/>
      <c r="B48" s="16"/>
      <c r="C48" s="40"/>
      <c r="D48" s="41"/>
      <c r="E48" s="43"/>
      <c r="F48" s="3"/>
      <c r="H48" s="48"/>
      <c r="I48" s="20"/>
      <c r="J48" s="47"/>
      <c r="K48" s="20"/>
      <c r="L48" s="23"/>
      <c r="M48" s="20"/>
      <c r="O48" s="50"/>
      <c r="P48" s="50"/>
      <c r="Q48" s="47"/>
      <c r="R48" s="47"/>
      <c r="S48" s="48"/>
      <c r="T48" s="50"/>
    </row>
    <row r="50" spans="1:21" ht="18" x14ac:dyDescent="0.35">
      <c r="A50" s="100" t="s">
        <v>21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</row>
    <row r="52" spans="1:21" x14ac:dyDescent="0.3">
      <c r="A52" s="107" t="s">
        <v>25</v>
      </c>
      <c r="B52" s="108"/>
      <c r="C52" s="108"/>
      <c r="D52" s="108"/>
      <c r="E52" s="108"/>
      <c r="F52" s="109"/>
      <c r="H52" s="107" t="s">
        <v>26</v>
      </c>
      <c r="I52" s="108"/>
      <c r="J52" s="108"/>
      <c r="K52" s="108"/>
      <c r="L52" s="108"/>
      <c r="M52" s="109"/>
      <c r="O52" s="107" t="s">
        <v>27</v>
      </c>
      <c r="P52" s="108"/>
      <c r="Q52" s="108"/>
      <c r="R52" s="108"/>
      <c r="S52" s="108"/>
      <c r="T52" s="109"/>
    </row>
    <row r="53" spans="1:21" ht="43.2" x14ac:dyDescent="0.3">
      <c r="A53" s="52" t="s">
        <v>0</v>
      </c>
      <c r="B53" s="53" t="s">
        <v>1</v>
      </c>
      <c r="C53" s="53" t="s">
        <v>2</v>
      </c>
      <c r="D53" s="53" t="s">
        <v>3</v>
      </c>
      <c r="E53" s="53" t="s">
        <v>4</v>
      </c>
      <c r="F53" s="54" t="s">
        <v>5</v>
      </c>
      <c r="H53" s="52" t="s">
        <v>0</v>
      </c>
      <c r="I53" s="53" t="s">
        <v>1</v>
      </c>
      <c r="J53" s="53" t="s">
        <v>2</v>
      </c>
      <c r="K53" s="53" t="s">
        <v>3</v>
      </c>
      <c r="L53" s="53" t="s">
        <v>4</v>
      </c>
      <c r="M53" s="54" t="s">
        <v>5</v>
      </c>
      <c r="O53" s="52" t="s">
        <v>0</v>
      </c>
      <c r="P53" s="53" t="s">
        <v>1</v>
      </c>
      <c r="Q53" s="53" t="s">
        <v>2</v>
      </c>
      <c r="R53" s="53" t="s">
        <v>3</v>
      </c>
      <c r="S53" s="53" t="s">
        <v>4</v>
      </c>
      <c r="T53" s="54" t="s">
        <v>5</v>
      </c>
    </row>
    <row r="54" spans="1:21" x14ac:dyDescent="0.3">
      <c r="A54" s="55">
        <f>B54/22</f>
        <v>4.5454545454545456E-2</v>
      </c>
      <c r="B54" s="56">
        <v>1</v>
      </c>
      <c r="C54" s="57">
        <v>0</v>
      </c>
      <c r="D54" s="58">
        <v>111000</v>
      </c>
      <c r="E54" s="87">
        <f t="shared" ref="E54:E70" si="14">C54/$D$54</f>
        <v>0</v>
      </c>
      <c r="F54" s="60">
        <v>1.6329063812967697E-6</v>
      </c>
      <c r="H54" s="55">
        <f>I54/22</f>
        <v>4.5454545454545456E-2</v>
      </c>
      <c r="I54" s="56">
        <v>1</v>
      </c>
      <c r="J54" s="57">
        <v>0</v>
      </c>
      <c r="K54" s="58">
        <v>3900000</v>
      </c>
      <c r="L54" s="87">
        <f t="shared" ref="L54:L70" si="15">J54/$K$54</f>
        <v>0</v>
      </c>
      <c r="M54" s="60">
        <v>0</v>
      </c>
      <c r="O54" s="55">
        <f>P54/22</f>
        <v>4.5454545454545456E-2</v>
      </c>
      <c r="P54" s="56">
        <v>1</v>
      </c>
      <c r="Q54" s="57">
        <v>0</v>
      </c>
      <c r="R54" s="58">
        <v>2250000</v>
      </c>
      <c r="S54" s="87">
        <f t="shared" ref="S54:S70" si="16">Q54/$R$54</f>
        <v>0</v>
      </c>
      <c r="T54" s="60">
        <v>0</v>
      </c>
    </row>
    <row r="55" spans="1:21" x14ac:dyDescent="0.3">
      <c r="A55" s="55">
        <f t="shared" ref="A55:A70" si="17">B55/22</f>
        <v>0.22727272727272727</v>
      </c>
      <c r="B55" s="56">
        <v>5</v>
      </c>
      <c r="C55" s="61">
        <v>70</v>
      </c>
      <c r="D55" s="62">
        <v>111000</v>
      </c>
      <c r="E55" s="87">
        <f t="shared" si="14"/>
        <v>6.3063063063063059E-4</v>
      </c>
      <c r="F55" s="60">
        <v>6.6045231314949693E-5</v>
      </c>
      <c r="H55" s="55">
        <f t="shared" ref="H55:H70" si="18">I55/22</f>
        <v>0.22727272727272727</v>
      </c>
      <c r="I55" s="56">
        <v>5</v>
      </c>
      <c r="J55" s="61">
        <v>9000</v>
      </c>
      <c r="K55" s="62">
        <v>3900000</v>
      </c>
      <c r="L55" s="87">
        <f t="shared" si="15"/>
        <v>2.3076923076923079E-3</v>
      </c>
      <c r="M55" s="60">
        <v>0</v>
      </c>
      <c r="O55" s="55">
        <f t="shared" ref="O55:O70" si="19">P55/22</f>
        <v>0.22727272727272727</v>
      </c>
      <c r="P55" s="56">
        <v>5</v>
      </c>
      <c r="Q55" s="61">
        <v>10000</v>
      </c>
      <c r="R55" s="62">
        <v>2250000</v>
      </c>
      <c r="S55" s="87">
        <f t="shared" si="16"/>
        <v>4.4444444444444444E-3</v>
      </c>
      <c r="T55" s="60">
        <v>0</v>
      </c>
    </row>
    <row r="56" spans="1:21" x14ac:dyDescent="0.3">
      <c r="A56" s="55">
        <f t="shared" si="17"/>
        <v>0.45454545454545453</v>
      </c>
      <c r="B56" s="56">
        <v>10</v>
      </c>
      <c r="C56" s="61">
        <v>900</v>
      </c>
      <c r="D56" s="62">
        <v>111000</v>
      </c>
      <c r="E56" s="87">
        <f t="shared" si="14"/>
        <v>8.1081081081081086E-3</v>
      </c>
      <c r="F56" s="60">
        <v>2.59250131169133E-3</v>
      </c>
      <c r="H56" s="55">
        <f t="shared" si="18"/>
        <v>0.45454545454545453</v>
      </c>
      <c r="I56" s="56">
        <v>10</v>
      </c>
      <c r="J56" s="61">
        <v>120000</v>
      </c>
      <c r="K56" s="62">
        <v>3900000</v>
      </c>
      <c r="L56" s="87">
        <f t="shared" si="15"/>
        <v>3.0769230769230771E-2</v>
      </c>
      <c r="M56" s="60">
        <v>0</v>
      </c>
      <c r="O56" s="55">
        <f t="shared" si="19"/>
        <v>0.45454545454545453</v>
      </c>
      <c r="P56" s="56">
        <v>10</v>
      </c>
      <c r="Q56" s="61">
        <v>130000</v>
      </c>
      <c r="R56" s="62">
        <v>2250000</v>
      </c>
      <c r="S56" s="87">
        <f t="shared" si="16"/>
        <v>5.7777777777777775E-2</v>
      </c>
      <c r="T56" s="60">
        <v>0.03</v>
      </c>
    </row>
    <row r="57" spans="1:21" x14ac:dyDescent="0.3">
      <c r="A57" s="55">
        <f t="shared" si="17"/>
        <v>0.68181818181818177</v>
      </c>
      <c r="B57" s="56">
        <v>15</v>
      </c>
      <c r="C57" s="61">
        <v>9625</v>
      </c>
      <c r="D57" s="62">
        <v>111000</v>
      </c>
      <c r="E57" s="87">
        <f t="shared" si="14"/>
        <v>8.6711711711711714E-2</v>
      </c>
      <c r="F57" s="60">
        <v>3.4028602624523786E-3</v>
      </c>
      <c r="H57" s="55">
        <f t="shared" si="18"/>
        <v>0.68181818181818177</v>
      </c>
      <c r="I57" s="56">
        <v>15</v>
      </c>
      <c r="J57" s="61">
        <v>625000</v>
      </c>
      <c r="K57" s="62">
        <v>3900000</v>
      </c>
      <c r="L57" s="87">
        <f t="shared" si="15"/>
        <v>0.16025641025641027</v>
      </c>
      <c r="M57" s="60">
        <v>0</v>
      </c>
      <c r="O57" s="55">
        <f t="shared" si="19"/>
        <v>0.68181818181818177</v>
      </c>
      <c r="P57" s="56">
        <v>15</v>
      </c>
      <c r="Q57" s="61">
        <v>375000</v>
      </c>
      <c r="R57" s="62">
        <v>2250000</v>
      </c>
      <c r="S57" s="87">
        <f t="shared" si="16"/>
        <v>0.16666666666666666</v>
      </c>
      <c r="T57" s="60">
        <v>1.8384776310850236E-2</v>
      </c>
    </row>
    <row r="58" spans="1:21" x14ac:dyDescent="0.3">
      <c r="A58" s="55">
        <f t="shared" si="17"/>
        <v>0.90909090909090906</v>
      </c>
      <c r="B58" s="56">
        <v>20</v>
      </c>
      <c r="C58" s="61">
        <v>20325</v>
      </c>
      <c r="D58" s="62">
        <v>111000</v>
      </c>
      <c r="E58" s="87">
        <f t="shared" si="14"/>
        <v>0.1831081081081081</v>
      </c>
      <c r="F58" s="60">
        <v>5.5667528080958262E-2</v>
      </c>
      <c r="H58" s="55">
        <f t="shared" si="18"/>
        <v>0.90909090909090906</v>
      </c>
      <c r="I58" s="56">
        <v>20</v>
      </c>
      <c r="J58" s="61">
        <v>1030000</v>
      </c>
      <c r="K58" s="62">
        <v>3900000</v>
      </c>
      <c r="L58" s="87">
        <f t="shared" si="15"/>
        <v>0.26410256410256411</v>
      </c>
      <c r="M58" s="60">
        <v>1.8130943107347388E-2</v>
      </c>
      <c r="O58" s="55">
        <f t="shared" si="19"/>
        <v>0.90909090909090906</v>
      </c>
      <c r="P58" s="56">
        <v>20</v>
      </c>
      <c r="Q58" s="61">
        <v>775000</v>
      </c>
      <c r="R58" s="62">
        <v>2250000</v>
      </c>
      <c r="S58" s="87">
        <f t="shared" si="16"/>
        <v>0.34444444444444444</v>
      </c>
      <c r="T58" s="60">
        <v>2.8284271247461901E-2</v>
      </c>
    </row>
    <row r="59" spans="1:21" x14ac:dyDescent="0.3">
      <c r="A59" s="55">
        <f t="shared" si="17"/>
        <v>1.1363636363636365</v>
      </c>
      <c r="B59" s="56">
        <v>25</v>
      </c>
      <c r="C59" s="61">
        <v>31500</v>
      </c>
      <c r="D59" s="62">
        <v>111000</v>
      </c>
      <c r="E59" s="87">
        <f t="shared" si="14"/>
        <v>0.28378378378378377</v>
      </c>
      <c r="F59" s="60">
        <v>0.02</v>
      </c>
      <c r="H59" s="55">
        <f t="shared" si="18"/>
        <v>1.1363636363636365</v>
      </c>
      <c r="I59" s="56">
        <v>25</v>
      </c>
      <c r="J59" s="61">
        <v>1500000</v>
      </c>
      <c r="K59" s="62">
        <v>3900000</v>
      </c>
      <c r="L59" s="87">
        <f t="shared" si="15"/>
        <v>0.38461538461538464</v>
      </c>
      <c r="M59" s="60">
        <v>0</v>
      </c>
      <c r="O59" s="55">
        <f t="shared" si="19"/>
        <v>1.1363636363636365</v>
      </c>
      <c r="P59" s="56">
        <v>25</v>
      </c>
      <c r="Q59" s="61">
        <v>1090000</v>
      </c>
      <c r="R59" s="62">
        <v>2250000</v>
      </c>
      <c r="S59" s="87">
        <f t="shared" si="16"/>
        <v>0.48444444444444446</v>
      </c>
      <c r="T59" s="60">
        <v>0.04</v>
      </c>
    </row>
    <row r="60" spans="1:21" x14ac:dyDescent="0.3">
      <c r="A60" s="55">
        <f t="shared" si="17"/>
        <v>1.3636363636363635</v>
      </c>
      <c r="B60" s="56">
        <v>30</v>
      </c>
      <c r="C60" s="61">
        <v>41500</v>
      </c>
      <c r="D60" s="62">
        <v>111000</v>
      </c>
      <c r="E60" s="87">
        <f t="shared" si="14"/>
        <v>0.37387387387387389</v>
      </c>
      <c r="F60" s="60">
        <v>0</v>
      </c>
      <c r="H60" s="55">
        <f t="shared" si="18"/>
        <v>1.3636363636363635</v>
      </c>
      <c r="I60" s="56">
        <v>30</v>
      </c>
      <c r="J60" s="61">
        <v>1655000</v>
      </c>
      <c r="K60" s="62">
        <v>3900000</v>
      </c>
      <c r="L60" s="87">
        <f t="shared" si="15"/>
        <v>0.42435897435897435</v>
      </c>
      <c r="M60" s="60">
        <v>0</v>
      </c>
      <c r="O60" s="55">
        <f t="shared" si="19"/>
        <v>1.3636363636363635</v>
      </c>
      <c r="P60" s="56">
        <v>30</v>
      </c>
      <c r="Q60" s="61">
        <v>1200000</v>
      </c>
      <c r="R60" s="62">
        <v>2250000</v>
      </c>
      <c r="S60" s="87">
        <f t="shared" si="16"/>
        <v>0.53333333333333333</v>
      </c>
      <c r="T60" s="60">
        <v>0.06</v>
      </c>
    </row>
    <row r="61" spans="1:21" ht="15.6" x14ac:dyDescent="0.3">
      <c r="A61" s="55">
        <f t="shared" si="17"/>
        <v>1.5909090909090908</v>
      </c>
      <c r="B61" s="56">
        <v>35</v>
      </c>
      <c r="C61" s="61">
        <v>42000</v>
      </c>
      <c r="D61" s="62">
        <v>111000</v>
      </c>
      <c r="E61" s="87">
        <f t="shared" si="14"/>
        <v>0.3783783783783784</v>
      </c>
      <c r="F61" s="60">
        <v>0.02</v>
      </c>
      <c r="G61" s="94">
        <f>LOG10(D61/C61)</f>
        <v>0.42207368838875697</v>
      </c>
      <c r="H61" s="55">
        <f t="shared" si="18"/>
        <v>1.5909090909090908</v>
      </c>
      <c r="I61" s="56">
        <v>35</v>
      </c>
      <c r="J61" s="61">
        <v>1690000</v>
      </c>
      <c r="K61" s="62">
        <v>3900000</v>
      </c>
      <c r="L61" s="87">
        <f t="shared" si="15"/>
        <v>0.43333333333333335</v>
      </c>
      <c r="M61" s="60">
        <v>0.04</v>
      </c>
      <c r="N61" s="94">
        <f>LOG10(K61/J61)</f>
        <v>0.3631779024128256</v>
      </c>
      <c r="O61" s="55">
        <f t="shared" si="19"/>
        <v>1.5909090909090908</v>
      </c>
      <c r="P61" s="56">
        <v>35</v>
      </c>
      <c r="Q61" s="61">
        <v>1195000</v>
      </c>
      <c r="R61" s="62">
        <v>2250000</v>
      </c>
      <c r="S61" s="87">
        <f t="shared" si="16"/>
        <v>0.53111111111111109</v>
      </c>
      <c r="T61" s="60">
        <v>0.01</v>
      </c>
      <c r="U61" s="94">
        <f>LOG10(R61/Q61)</f>
        <v>0.27481461282720598</v>
      </c>
    </row>
    <row r="62" spans="1:21" x14ac:dyDescent="0.3">
      <c r="A62" s="55">
        <f t="shared" si="17"/>
        <v>1.8181818181818181</v>
      </c>
      <c r="B62" s="56">
        <v>40</v>
      </c>
      <c r="C62" s="61">
        <v>40750</v>
      </c>
      <c r="D62" s="62"/>
      <c r="E62" s="87">
        <f t="shared" si="14"/>
        <v>0.36711711711711714</v>
      </c>
      <c r="F62" s="60">
        <v>0.04</v>
      </c>
      <c r="H62" s="55">
        <f t="shared" si="18"/>
        <v>1.8181818181818181</v>
      </c>
      <c r="I62" s="56">
        <v>40</v>
      </c>
      <c r="J62" s="61">
        <v>1710000</v>
      </c>
      <c r="K62" s="62"/>
      <c r="L62" s="87">
        <f t="shared" si="15"/>
        <v>0.43846153846153846</v>
      </c>
      <c r="M62" s="60">
        <v>0</v>
      </c>
      <c r="O62" s="55">
        <f t="shared" si="19"/>
        <v>1.8181818181818181</v>
      </c>
      <c r="P62" s="56">
        <v>40</v>
      </c>
      <c r="Q62" s="61">
        <v>1140000</v>
      </c>
      <c r="R62" s="62"/>
      <c r="S62" s="87">
        <f t="shared" si="16"/>
        <v>0.50666666666666671</v>
      </c>
      <c r="T62" s="60">
        <v>0.05</v>
      </c>
    </row>
    <row r="63" spans="1:21" x14ac:dyDescent="0.3">
      <c r="A63" s="55">
        <f t="shared" si="17"/>
        <v>2.0454545454545454</v>
      </c>
      <c r="B63" s="56">
        <v>45</v>
      </c>
      <c r="C63" s="61">
        <v>31750</v>
      </c>
      <c r="D63" s="62"/>
      <c r="E63" s="87">
        <f t="shared" si="14"/>
        <v>0.28603603603603606</v>
      </c>
      <c r="F63" s="60">
        <v>0.01</v>
      </c>
      <c r="H63" s="55">
        <f t="shared" si="18"/>
        <v>2.0454545454545454</v>
      </c>
      <c r="I63" s="56">
        <v>45</v>
      </c>
      <c r="J63" s="61">
        <v>1430000</v>
      </c>
      <c r="K63" s="62"/>
      <c r="L63" s="87">
        <f t="shared" si="15"/>
        <v>0.36666666666666664</v>
      </c>
      <c r="M63" s="60">
        <v>0.01</v>
      </c>
      <c r="O63" s="55">
        <f t="shared" si="19"/>
        <v>2.0454545454545454</v>
      </c>
      <c r="P63" s="56">
        <v>45</v>
      </c>
      <c r="Q63" s="61">
        <v>1050000</v>
      </c>
      <c r="R63" s="62"/>
      <c r="S63" s="87">
        <f t="shared" si="16"/>
        <v>0.46666666666666667</v>
      </c>
      <c r="T63" s="60">
        <v>7.0000000000000007E-2</v>
      </c>
    </row>
    <row r="64" spans="1:21" x14ac:dyDescent="0.3">
      <c r="A64" s="55">
        <f t="shared" si="17"/>
        <v>2.2727272727272729</v>
      </c>
      <c r="B64" s="56">
        <v>50</v>
      </c>
      <c r="C64" s="61">
        <v>14750</v>
      </c>
      <c r="D64" s="62"/>
      <c r="E64" s="87">
        <f t="shared" si="14"/>
        <v>0.13288288288288289</v>
      </c>
      <c r="F64" s="60">
        <v>0.99</v>
      </c>
      <c r="H64" s="55">
        <f t="shared" si="18"/>
        <v>2.2727272727272729</v>
      </c>
      <c r="I64" s="56">
        <v>50</v>
      </c>
      <c r="J64" s="61">
        <v>1100000</v>
      </c>
      <c r="K64" s="62"/>
      <c r="L64" s="87">
        <f t="shared" si="15"/>
        <v>0.28205128205128205</v>
      </c>
      <c r="M64" s="60">
        <v>0.01</v>
      </c>
      <c r="O64" s="55">
        <f t="shared" si="19"/>
        <v>2.2727272727272729</v>
      </c>
      <c r="P64" s="56">
        <v>50</v>
      </c>
      <c r="Q64" s="61">
        <v>850000</v>
      </c>
      <c r="R64" s="62"/>
      <c r="S64" s="87">
        <f t="shared" si="16"/>
        <v>0.37777777777777777</v>
      </c>
      <c r="T64" s="60">
        <v>1E-3</v>
      </c>
    </row>
    <row r="65" spans="1:20" x14ac:dyDescent="0.3">
      <c r="A65" s="55">
        <f t="shared" si="17"/>
        <v>2.7272727272727271</v>
      </c>
      <c r="B65" s="56">
        <v>60</v>
      </c>
      <c r="C65" s="61">
        <v>9000</v>
      </c>
      <c r="D65" s="62"/>
      <c r="E65" s="87">
        <f t="shared" si="14"/>
        <v>8.1081081081081086E-2</v>
      </c>
      <c r="F65" s="60">
        <v>3.0267086139036574E-3</v>
      </c>
      <c r="H65" s="55">
        <f t="shared" si="18"/>
        <v>2.7272727272727271</v>
      </c>
      <c r="I65" s="56">
        <v>60</v>
      </c>
      <c r="J65" s="61">
        <v>400000</v>
      </c>
      <c r="K65" s="62"/>
      <c r="L65" s="87">
        <f t="shared" si="15"/>
        <v>0.10256410256410256</v>
      </c>
      <c r="M65" s="60">
        <v>0</v>
      </c>
      <c r="O65" s="55">
        <f t="shared" si="19"/>
        <v>2.7272727272727271</v>
      </c>
      <c r="P65" s="56">
        <v>60</v>
      </c>
      <c r="Q65" s="61">
        <v>352500</v>
      </c>
      <c r="R65" s="62"/>
      <c r="S65" s="87">
        <f t="shared" si="16"/>
        <v>0.15666666666666668</v>
      </c>
      <c r="T65" s="60">
        <v>0.01</v>
      </c>
    </row>
    <row r="66" spans="1:20" x14ac:dyDescent="0.3">
      <c r="A66" s="55">
        <f t="shared" si="17"/>
        <v>3.1818181818181817</v>
      </c>
      <c r="B66" s="56">
        <v>70</v>
      </c>
      <c r="C66" s="61">
        <v>7200</v>
      </c>
      <c r="D66" s="62"/>
      <c r="E66" s="87">
        <f t="shared" si="14"/>
        <v>6.4864864864864868E-2</v>
      </c>
      <c r="F66" s="60">
        <v>3.3058656234033479E-2</v>
      </c>
      <c r="H66" s="55">
        <f t="shared" si="18"/>
        <v>3.1818181818181817</v>
      </c>
      <c r="I66" s="56">
        <v>70</v>
      </c>
      <c r="J66" s="61">
        <v>485000</v>
      </c>
      <c r="K66" s="62"/>
      <c r="L66" s="87">
        <f t="shared" si="15"/>
        <v>0.12435897435897436</v>
      </c>
      <c r="M66" s="60">
        <v>0.02</v>
      </c>
      <c r="O66" s="55">
        <f t="shared" si="19"/>
        <v>3.1818181818181817</v>
      </c>
      <c r="P66" s="56">
        <v>70</v>
      </c>
      <c r="Q66" s="61">
        <v>262000</v>
      </c>
      <c r="R66" s="62"/>
      <c r="S66" s="87">
        <f t="shared" si="16"/>
        <v>0.11644444444444445</v>
      </c>
      <c r="T66" s="60">
        <v>0.01</v>
      </c>
    </row>
    <row r="67" spans="1:20" x14ac:dyDescent="0.3">
      <c r="A67" s="55">
        <f t="shared" si="17"/>
        <v>3.6363636363636362</v>
      </c>
      <c r="B67" s="56">
        <v>80</v>
      </c>
      <c r="C67" s="61">
        <v>7000</v>
      </c>
      <c r="D67" s="62"/>
      <c r="E67" s="87">
        <f t="shared" si="14"/>
        <v>6.3063063063063057E-2</v>
      </c>
      <c r="F67" s="60">
        <v>3.3058656234033479E-2</v>
      </c>
      <c r="H67" s="55">
        <f t="shared" si="18"/>
        <v>3.6363636363636362</v>
      </c>
      <c r="I67" s="56">
        <v>80</v>
      </c>
      <c r="J67" s="61">
        <v>405000</v>
      </c>
      <c r="K67" s="62"/>
      <c r="L67" s="87">
        <f t="shared" si="15"/>
        <v>0.10384615384615385</v>
      </c>
      <c r="M67" s="60">
        <v>0</v>
      </c>
      <c r="O67" s="55">
        <f t="shared" si="19"/>
        <v>3.6363636363636362</v>
      </c>
      <c r="P67" s="56">
        <v>80</v>
      </c>
      <c r="Q67" s="61">
        <v>265000</v>
      </c>
      <c r="R67" s="62"/>
      <c r="S67" s="87">
        <f t="shared" si="16"/>
        <v>0.11777777777777777</v>
      </c>
      <c r="T67" s="60">
        <v>0.04</v>
      </c>
    </row>
    <row r="68" spans="1:20" x14ac:dyDescent="0.3">
      <c r="A68" s="55">
        <f t="shared" si="17"/>
        <v>4.5454545454545459</v>
      </c>
      <c r="B68" s="56">
        <v>100</v>
      </c>
      <c r="C68" s="61">
        <v>4000</v>
      </c>
      <c r="D68" s="62"/>
      <c r="E68" s="87">
        <f t="shared" si="14"/>
        <v>3.6036036036036036E-2</v>
      </c>
      <c r="F68" s="60">
        <v>8.1569505554278247E-4</v>
      </c>
      <c r="H68" s="55">
        <f t="shared" si="18"/>
        <v>4.5454545454545459</v>
      </c>
      <c r="I68" s="56">
        <v>100</v>
      </c>
      <c r="J68" s="61">
        <v>385000</v>
      </c>
      <c r="K68" s="62"/>
      <c r="L68" s="87">
        <f t="shared" si="15"/>
        <v>9.8717948717948714E-2</v>
      </c>
      <c r="M68" s="60">
        <v>0</v>
      </c>
      <c r="O68" s="55">
        <f t="shared" si="19"/>
        <v>4.5454545454545459</v>
      </c>
      <c r="P68" s="56">
        <v>100</v>
      </c>
      <c r="Q68" s="61">
        <v>126000</v>
      </c>
      <c r="R68" s="62"/>
      <c r="S68" s="87">
        <f t="shared" si="16"/>
        <v>5.6000000000000001E-2</v>
      </c>
      <c r="T68" s="60">
        <v>0.01</v>
      </c>
    </row>
    <row r="69" spans="1:20" x14ac:dyDescent="0.3">
      <c r="A69" s="55">
        <f t="shared" si="17"/>
        <v>5.4545454545454541</v>
      </c>
      <c r="B69" s="56">
        <v>120</v>
      </c>
      <c r="C69" s="61">
        <v>1800</v>
      </c>
      <c r="D69" s="62"/>
      <c r="E69" s="87">
        <f t="shared" si="14"/>
        <v>1.6216216216216217E-2</v>
      </c>
      <c r="F69" s="64">
        <v>0</v>
      </c>
      <c r="H69" s="55">
        <f t="shared" si="18"/>
        <v>5.4545454545454541</v>
      </c>
      <c r="I69" s="56">
        <v>120</v>
      </c>
      <c r="J69" s="61">
        <v>130000</v>
      </c>
      <c r="K69" s="62"/>
      <c r="L69" s="87">
        <f t="shared" si="15"/>
        <v>3.3333333333333333E-2</v>
      </c>
      <c r="M69" s="65">
        <v>0</v>
      </c>
      <c r="O69" s="55">
        <f t="shared" si="19"/>
        <v>5.4545454545454541</v>
      </c>
      <c r="P69" s="56">
        <v>120</v>
      </c>
      <c r="Q69" s="61">
        <v>120000</v>
      </c>
      <c r="R69" s="62"/>
      <c r="S69" s="87">
        <f t="shared" si="16"/>
        <v>5.3333333333333337E-2</v>
      </c>
      <c r="T69" s="65">
        <v>0.02</v>
      </c>
    </row>
    <row r="70" spans="1:20" x14ac:dyDescent="0.3">
      <c r="A70" s="55">
        <f t="shared" si="17"/>
        <v>5.9090909090909092</v>
      </c>
      <c r="B70" s="56">
        <v>130</v>
      </c>
      <c r="C70" s="61">
        <v>2300</v>
      </c>
      <c r="D70" s="62"/>
      <c r="E70" s="87">
        <f t="shared" si="14"/>
        <v>2.0720720720720721E-2</v>
      </c>
      <c r="F70" s="64">
        <v>0</v>
      </c>
      <c r="H70" s="55">
        <f t="shared" si="18"/>
        <v>5.9090909090909092</v>
      </c>
      <c r="I70" s="56">
        <v>130</v>
      </c>
      <c r="J70" s="61">
        <v>120000</v>
      </c>
      <c r="K70" s="62"/>
      <c r="L70" s="87">
        <f t="shared" si="15"/>
        <v>3.0769230769230771E-2</v>
      </c>
      <c r="M70" s="65">
        <v>0.01</v>
      </c>
      <c r="O70" s="55">
        <f t="shared" si="19"/>
        <v>5.9090909090909092</v>
      </c>
      <c r="P70" s="56">
        <v>130</v>
      </c>
      <c r="Q70" s="61">
        <v>100000</v>
      </c>
      <c r="R70" s="62"/>
      <c r="S70" s="87">
        <f t="shared" si="16"/>
        <v>4.4444444444444446E-2</v>
      </c>
      <c r="T70" s="65">
        <v>3.1199999999999999E-2</v>
      </c>
    </row>
    <row r="71" spans="1:20" x14ac:dyDescent="0.3">
      <c r="A71" s="63"/>
      <c r="B71" s="56"/>
      <c r="C71" s="61"/>
      <c r="D71" s="62"/>
      <c r="E71" s="59"/>
      <c r="F71" s="65"/>
      <c r="H71" s="55"/>
      <c r="I71" s="56"/>
      <c r="J71" s="61"/>
      <c r="K71" s="62"/>
      <c r="L71" s="59"/>
      <c r="M71" s="65"/>
      <c r="O71" s="55"/>
      <c r="P71" s="56"/>
      <c r="Q71" s="61"/>
      <c r="R71" s="62"/>
      <c r="S71" s="59"/>
      <c r="T71" s="65"/>
    </row>
    <row r="72" spans="1:20" x14ac:dyDescent="0.3">
      <c r="A72" s="63"/>
      <c r="B72" s="56"/>
      <c r="C72" s="61"/>
      <c r="D72" s="62"/>
      <c r="E72" s="59"/>
      <c r="F72" s="64"/>
      <c r="H72" s="73"/>
      <c r="I72" s="67"/>
      <c r="J72" s="71"/>
      <c r="K72" s="72"/>
      <c r="L72" s="69"/>
      <c r="M72" s="74"/>
      <c r="O72" s="55"/>
      <c r="P72" s="56"/>
      <c r="Q72" s="61"/>
      <c r="R72" s="62"/>
      <c r="S72" s="59"/>
      <c r="T72" s="64"/>
    </row>
    <row r="73" spans="1:20" x14ac:dyDescent="0.3">
      <c r="A73" s="66"/>
      <c r="B73" s="67"/>
      <c r="C73" s="67"/>
      <c r="D73" s="68"/>
      <c r="E73" s="69"/>
      <c r="F73" s="70"/>
      <c r="O73" s="73"/>
      <c r="P73" s="67"/>
      <c r="Q73" s="75"/>
      <c r="R73" s="67"/>
      <c r="S73" s="69"/>
      <c r="T73" s="74"/>
    </row>
    <row r="74" spans="1:20" x14ac:dyDescent="0.3">
      <c r="O74" s="1"/>
      <c r="P74" s="1"/>
      <c r="S74" s="1"/>
      <c r="T74" s="1"/>
    </row>
  </sheetData>
  <mergeCells count="12">
    <mergeCell ref="A50:T50"/>
    <mergeCell ref="A52:F52"/>
    <mergeCell ref="H52:M52"/>
    <mergeCell ref="O52:T52"/>
    <mergeCell ref="A4:T4"/>
    <mergeCell ref="A6:F6"/>
    <mergeCell ref="H6:M6"/>
    <mergeCell ref="O6:T6"/>
    <mergeCell ref="A26:T26"/>
    <mergeCell ref="A28:F28"/>
    <mergeCell ref="H28:M28"/>
    <mergeCell ref="O28:T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H29"/>
  <sheetViews>
    <sheetView topLeftCell="A25" workbookViewId="0">
      <selection activeCell="S23" sqref="S23"/>
    </sheetView>
  </sheetViews>
  <sheetFormatPr defaultRowHeight="14.4" x14ac:dyDescent="0.3"/>
  <sheetData>
    <row r="3" spans="1:8" ht="18" x14ac:dyDescent="0.35">
      <c r="A3" s="99" t="s">
        <v>6</v>
      </c>
      <c r="B3" s="99"/>
      <c r="C3" s="79"/>
      <c r="D3" s="99" t="s">
        <v>28</v>
      </c>
      <c r="E3" s="99"/>
      <c r="G3" s="99" t="s">
        <v>30</v>
      </c>
      <c r="H3" s="99"/>
    </row>
    <row r="4" spans="1:8" ht="31.8" x14ac:dyDescent="0.35">
      <c r="A4" s="80" t="s">
        <v>29</v>
      </c>
      <c r="B4" s="51">
        <v>15</v>
      </c>
      <c r="C4" s="79"/>
      <c r="D4" s="80" t="s">
        <v>29</v>
      </c>
      <c r="E4" s="51">
        <v>21.5</v>
      </c>
      <c r="G4" s="80" t="s">
        <v>29</v>
      </c>
      <c r="H4" s="51">
        <v>22</v>
      </c>
    </row>
    <row r="5" spans="1:8" ht="15.6" x14ac:dyDescent="0.3">
      <c r="A5" s="33"/>
      <c r="B5" s="33"/>
      <c r="C5" s="33"/>
      <c r="D5" s="33"/>
      <c r="E5" s="33"/>
      <c r="G5" s="33"/>
      <c r="H5" s="33"/>
    </row>
    <row r="6" spans="1:8" x14ac:dyDescent="0.3">
      <c r="A6" s="102"/>
      <c r="B6" s="102"/>
      <c r="C6" s="32"/>
      <c r="D6" s="102"/>
      <c r="E6" s="102"/>
      <c r="G6" s="102"/>
      <c r="H6" s="102"/>
    </row>
    <row r="7" spans="1:8" x14ac:dyDescent="0.3">
      <c r="A7" s="26" t="s">
        <v>1</v>
      </c>
      <c r="B7" s="26" t="s">
        <v>4</v>
      </c>
      <c r="C7" s="28"/>
      <c r="D7" s="26" t="s">
        <v>1</v>
      </c>
      <c r="E7" s="26" t="s">
        <v>4</v>
      </c>
      <c r="G7" s="26" t="s">
        <v>1</v>
      </c>
      <c r="H7" s="26" t="s">
        <v>4</v>
      </c>
    </row>
    <row r="8" spans="1:8" x14ac:dyDescent="0.3">
      <c r="A8" s="26"/>
      <c r="B8" s="26"/>
      <c r="C8" s="28"/>
      <c r="D8" s="26"/>
      <c r="E8" s="26"/>
      <c r="G8" s="26"/>
      <c r="H8" s="26"/>
    </row>
    <row r="9" spans="1:8" x14ac:dyDescent="0.3">
      <c r="A9" s="7">
        <v>0</v>
      </c>
      <c r="B9" s="76">
        <v>0</v>
      </c>
      <c r="C9" s="6"/>
      <c r="D9" s="7">
        <v>0</v>
      </c>
      <c r="E9" s="76">
        <v>0</v>
      </c>
      <c r="G9" s="7">
        <v>0</v>
      </c>
      <c r="H9" s="76">
        <v>0</v>
      </c>
    </row>
    <row r="10" spans="1:8" x14ac:dyDescent="0.3">
      <c r="A10" s="7">
        <v>5</v>
      </c>
      <c r="B10" s="76">
        <v>0.14725274725274726</v>
      </c>
      <c r="C10" s="6"/>
      <c r="D10" s="7">
        <v>5</v>
      </c>
      <c r="E10" s="76">
        <v>0.12</v>
      </c>
      <c r="G10" s="7">
        <v>5</v>
      </c>
      <c r="H10" s="76">
        <v>0.13</v>
      </c>
    </row>
    <row r="11" spans="1:8" x14ac:dyDescent="0.3">
      <c r="A11" s="7">
        <v>10</v>
      </c>
      <c r="B11" s="76">
        <v>0.3208791208791209</v>
      </c>
      <c r="C11" s="6"/>
      <c r="D11" s="7">
        <v>10</v>
      </c>
      <c r="E11" s="76">
        <v>0.16</v>
      </c>
      <c r="G11" s="7">
        <v>10</v>
      </c>
      <c r="H11" s="76">
        <v>0.19</v>
      </c>
    </row>
    <row r="12" spans="1:8" x14ac:dyDescent="0.3">
      <c r="A12" s="7">
        <v>15</v>
      </c>
      <c r="B12" s="76">
        <v>0.53846153846153844</v>
      </c>
      <c r="C12" s="6"/>
      <c r="D12" s="7">
        <v>15</v>
      </c>
      <c r="E12" s="76">
        <v>0.28000000000000003</v>
      </c>
      <c r="G12" s="7">
        <v>15</v>
      </c>
      <c r="H12" s="76">
        <v>0.27</v>
      </c>
    </row>
    <row r="13" spans="1:8" x14ac:dyDescent="0.3">
      <c r="A13" s="7">
        <v>20</v>
      </c>
      <c r="B13" s="76">
        <v>0.72307692307692306</v>
      </c>
      <c r="C13" s="6"/>
      <c r="D13" s="7">
        <v>20</v>
      </c>
      <c r="E13" s="76">
        <v>0.36483516483516487</v>
      </c>
      <c r="G13" s="7">
        <v>20</v>
      </c>
      <c r="H13" s="76">
        <v>0.42</v>
      </c>
    </row>
    <row r="14" spans="1:8" x14ac:dyDescent="0.3">
      <c r="A14" s="7">
        <v>25</v>
      </c>
      <c r="B14" s="76">
        <v>0.83736263736263739</v>
      </c>
      <c r="C14" s="6"/>
      <c r="D14" s="7">
        <v>25</v>
      </c>
      <c r="E14" s="76">
        <v>0.57362637362637359</v>
      </c>
      <c r="G14" s="7">
        <v>25</v>
      </c>
      <c r="H14" s="76">
        <v>0.57999999999999996</v>
      </c>
    </row>
    <row r="15" spans="1:8" x14ac:dyDescent="0.3">
      <c r="A15" s="7">
        <v>30</v>
      </c>
      <c r="B15" s="76">
        <v>0.91868131868131864</v>
      </c>
      <c r="C15" s="6"/>
      <c r="D15" s="7">
        <v>30</v>
      </c>
      <c r="E15" s="76">
        <v>0.71208791208791211</v>
      </c>
      <c r="G15" s="7">
        <v>30</v>
      </c>
      <c r="H15" s="76">
        <v>0.79</v>
      </c>
    </row>
    <row r="16" spans="1:8" x14ac:dyDescent="0.3">
      <c r="A16" s="7">
        <v>35</v>
      </c>
      <c r="B16" s="76">
        <v>0.98461538461538467</v>
      </c>
      <c r="C16" s="6"/>
      <c r="D16" s="7">
        <v>35</v>
      </c>
      <c r="E16" s="76">
        <v>0.83296703296703301</v>
      </c>
      <c r="G16" s="7">
        <v>35</v>
      </c>
      <c r="H16" s="76">
        <v>0.9</v>
      </c>
    </row>
    <row r="17" spans="1:8" x14ac:dyDescent="0.3">
      <c r="A17" s="7">
        <v>40</v>
      </c>
      <c r="B17" s="76">
        <v>0.98021978021978018</v>
      </c>
      <c r="C17" s="6"/>
      <c r="D17" s="7">
        <v>40</v>
      </c>
      <c r="E17" s="76">
        <v>0.95</v>
      </c>
      <c r="G17" s="7">
        <v>40</v>
      </c>
      <c r="H17" s="76">
        <v>0.97</v>
      </c>
    </row>
    <row r="18" spans="1:8" x14ac:dyDescent="0.3">
      <c r="A18" s="7">
        <v>45</v>
      </c>
      <c r="B18" s="76">
        <v>0.99</v>
      </c>
      <c r="C18" s="6"/>
      <c r="D18" s="7">
        <v>45</v>
      </c>
      <c r="E18" s="76">
        <v>0.96703296703296704</v>
      </c>
      <c r="G18" s="7">
        <v>45</v>
      </c>
      <c r="H18" s="76">
        <v>0.9758241758241758</v>
      </c>
    </row>
    <row r="19" spans="1:8" x14ac:dyDescent="0.3">
      <c r="A19" s="7">
        <v>50</v>
      </c>
      <c r="B19" s="76">
        <v>0.99</v>
      </c>
      <c r="C19" s="6"/>
      <c r="D19" s="7">
        <v>50</v>
      </c>
      <c r="E19" s="76">
        <v>0.96923076923076923</v>
      </c>
      <c r="G19" s="7">
        <v>50</v>
      </c>
      <c r="H19" s="76">
        <v>0.99</v>
      </c>
    </row>
    <row r="20" spans="1:8" x14ac:dyDescent="0.3">
      <c r="A20" s="7">
        <v>60</v>
      </c>
      <c r="B20" s="76">
        <v>0.99340659340659343</v>
      </c>
      <c r="C20" s="6"/>
      <c r="D20" s="7">
        <v>60</v>
      </c>
      <c r="E20" s="76">
        <v>0.94</v>
      </c>
      <c r="G20" s="7">
        <v>60</v>
      </c>
      <c r="H20" s="76">
        <v>0.96</v>
      </c>
    </row>
    <row r="21" spans="1:8" x14ac:dyDescent="0.3">
      <c r="A21" s="7">
        <v>70</v>
      </c>
      <c r="B21" s="76">
        <v>0.76</v>
      </c>
      <c r="C21" s="6"/>
      <c r="D21" s="7">
        <v>70</v>
      </c>
      <c r="E21" s="76">
        <v>0.81</v>
      </c>
      <c r="G21" s="7">
        <v>70</v>
      </c>
      <c r="H21" s="76">
        <v>0.78</v>
      </c>
    </row>
    <row r="22" spans="1:8" x14ac:dyDescent="0.3">
      <c r="A22" s="7">
        <v>80</v>
      </c>
      <c r="B22" s="76">
        <v>0.49</v>
      </c>
      <c r="C22" s="6"/>
      <c r="D22" s="7">
        <v>80</v>
      </c>
      <c r="E22" s="76">
        <v>0.52</v>
      </c>
      <c r="G22" s="7">
        <v>80</v>
      </c>
      <c r="H22" s="76">
        <v>0.51</v>
      </c>
    </row>
    <row r="23" spans="1:8" x14ac:dyDescent="0.3">
      <c r="A23" s="7">
        <v>90</v>
      </c>
      <c r="B23" s="76">
        <v>0.27</v>
      </c>
      <c r="C23" s="6"/>
      <c r="D23" s="7">
        <v>90</v>
      </c>
      <c r="E23" s="76">
        <v>0.31</v>
      </c>
      <c r="G23" s="7">
        <v>90</v>
      </c>
      <c r="H23" s="76">
        <v>0.37</v>
      </c>
    </row>
    <row r="24" spans="1:8" x14ac:dyDescent="0.3">
      <c r="A24" s="7">
        <v>100</v>
      </c>
      <c r="B24" s="76">
        <v>0.15164835164835164</v>
      </c>
      <c r="C24" s="6"/>
      <c r="D24" s="7">
        <v>100</v>
      </c>
      <c r="E24" s="76">
        <v>0.16</v>
      </c>
      <c r="G24" s="7">
        <v>100</v>
      </c>
      <c r="H24" s="76">
        <v>0.13846153846153847</v>
      </c>
    </row>
    <row r="25" spans="1:8" x14ac:dyDescent="0.3">
      <c r="A25" s="7">
        <v>120</v>
      </c>
      <c r="B25" s="76">
        <v>7.0000000000000007E-2</v>
      </c>
      <c r="C25" s="6"/>
      <c r="D25" s="7">
        <v>120</v>
      </c>
      <c r="E25" s="76">
        <v>0.09</v>
      </c>
      <c r="G25" s="7">
        <v>120</v>
      </c>
      <c r="H25" s="76">
        <v>7.0000000000000007E-2</v>
      </c>
    </row>
    <row r="26" spans="1:8" x14ac:dyDescent="0.3">
      <c r="A26" s="7"/>
      <c r="B26" s="76"/>
      <c r="C26" s="6"/>
      <c r="D26" s="7"/>
      <c r="E26" s="76"/>
      <c r="G26" s="7"/>
      <c r="H26" s="76"/>
    </row>
    <row r="27" spans="1:8" x14ac:dyDescent="0.3">
      <c r="A27" s="7"/>
      <c r="B27" s="76"/>
      <c r="C27" s="6"/>
      <c r="D27" s="7"/>
      <c r="E27" s="76"/>
    </row>
    <row r="28" spans="1:8" x14ac:dyDescent="0.3">
      <c r="D28" s="7"/>
      <c r="E28" s="76"/>
    </row>
    <row r="29" spans="1:8" x14ac:dyDescent="0.3">
      <c r="D29" s="7"/>
      <c r="E29" s="76"/>
    </row>
  </sheetData>
  <mergeCells count="6">
    <mergeCell ref="G3:H3"/>
    <mergeCell ref="G6:H6"/>
    <mergeCell ref="A6:B6"/>
    <mergeCell ref="A3:B3"/>
    <mergeCell ref="D3:E3"/>
    <mergeCell ref="D6:E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4"/>
  <sheetViews>
    <sheetView tabSelected="1" zoomScale="85" zoomScaleNormal="85" workbookViewId="0">
      <selection activeCell="W19" sqref="W19"/>
    </sheetView>
  </sheetViews>
  <sheetFormatPr defaultRowHeight="14.4" x14ac:dyDescent="0.3"/>
  <sheetData>
    <row r="1" spans="1:8" x14ac:dyDescent="0.3">
      <c r="A1" s="116" t="s">
        <v>40</v>
      </c>
      <c r="B1" s="116"/>
      <c r="C1" s="116"/>
      <c r="D1" s="116"/>
      <c r="E1" s="116"/>
      <c r="F1" s="116"/>
      <c r="G1" s="116"/>
      <c r="H1" s="116"/>
    </row>
    <row r="2" spans="1:8" x14ac:dyDescent="0.3">
      <c r="A2" s="102" t="s">
        <v>6</v>
      </c>
      <c r="B2" s="102"/>
      <c r="C2" s="32"/>
      <c r="D2" s="102" t="s">
        <v>28</v>
      </c>
      <c r="E2" s="102"/>
      <c r="G2" s="102" t="s">
        <v>30</v>
      </c>
      <c r="H2" s="102"/>
    </row>
    <row r="3" spans="1:8" x14ac:dyDescent="0.3">
      <c r="A3" s="26" t="s">
        <v>1</v>
      </c>
      <c r="B3" s="26" t="s">
        <v>4</v>
      </c>
      <c r="C3" s="28"/>
      <c r="D3" s="26" t="s">
        <v>1</v>
      </c>
      <c r="E3" s="26" t="s">
        <v>4</v>
      </c>
      <c r="G3" s="26" t="s">
        <v>1</v>
      </c>
      <c r="H3" s="26" t="s">
        <v>4</v>
      </c>
    </row>
    <row r="4" spans="1:8" x14ac:dyDescent="0.3">
      <c r="A4" s="26"/>
      <c r="B4" s="26"/>
      <c r="C4" s="28"/>
      <c r="D4" s="26"/>
      <c r="E4" s="26"/>
      <c r="G4" s="26"/>
      <c r="H4" s="26"/>
    </row>
    <row r="5" spans="1:8" x14ac:dyDescent="0.3">
      <c r="A5" s="7">
        <v>0</v>
      </c>
      <c r="B5" s="84">
        <v>0</v>
      </c>
      <c r="C5" s="6"/>
      <c r="D5" s="7">
        <v>0</v>
      </c>
      <c r="E5" s="84">
        <v>0</v>
      </c>
      <c r="G5" s="7">
        <v>0</v>
      </c>
      <c r="H5" s="84">
        <v>0</v>
      </c>
    </row>
    <row r="6" spans="1:8" x14ac:dyDescent="0.3">
      <c r="A6" s="7">
        <v>5</v>
      </c>
      <c r="B6" s="84">
        <v>0.02</v>
      </c>
      <c r="C6" s="6"/>
      <c r="D6" s="7">
        <v>5</v>
      </c>
      <c r="E6" s="84">
        <v>0</v>
      </c>
      <c r="G6" s="7">
        <v>5</v>
      </c>
      <c r="H6" s="84">
        <v>0</v>
      </c>
    </row>
    <row r="7" spans="1:8" x14ac:dyDescent="0.3">
      <c r="A7" s="7">
        <v>10</v>
      </c>
      <c r="B7" s="84">
        <v>0.2</v>
      </c>
      <c r="C7" s="6"/>
      <c r="D7" s="7">
        <v>10</v>
      </c>
      <c r="E7" s="84">
        <v>0.1</v>
      </c>
      <c r="G7" s="7">
        <v>10</v>
      </c>
      <c r="H7" s="84">
        <v>0.06</v>
      </c>
    </row>
    <row r="8" spans="1:8" x14ac:dyDescent="0.3">
      <c r="A8" s="7">
        <v>15</v>
      </c>
      <c r="B8" s="84">
        <v>0.6</v>
      </c>
      <c r="C8" s="6"/>
      <c r="D8" s="7">
        <v>15</v>
      </c>
      <c r="E8" s="84">
        <v>0.3</v>
      </c>
      <c r="G8" s="7">
        <v>15</v>
      </c>
      <c r="H8" s="84">
        <v>0.3</v>
      </c>
    </row>
    <row r="9" spans="1:8" x14ac:dyDescent="0.3">
      <c r="A9" s="7">
        <v>20</v>
      </c>
      <c r="B9" s="84">
        <v>0.8</v>
      </c>
      <c r="C9" s="6"/>
      <c r="D9" s="7">
        <v>20</v>
      </c>
      <c r="E9" s="84">
        <v>0.6</v>
      </c>
      <c r="G9" s="7">
        <v>20</v>
      </c>
      <c r="H9" s="84">
        <v>0.55000000000000004</v>
      </c>
    </row>
    <row r="10" spans="1:8" x14ac:dyDescent="0.3">
      <c r="A10" s="7">
        <v>25</v>
      </c>
      <c r="B10" s="84">
        <v>1</v>
      </c>
      <c r="C10" s="6"/>
      <c r="D10" s="7">
        <v>25</v>
      </c>
      <c r="E10" s="84">
        <v>0.92</v>
      </c>
      <c r="G10" s="7">
        <v>25</v>
      </c>
      <c r="H10" s="84">
        <v>0.79</v>
      </c>
    </row>
    <row r="11" spans="1:8" x14ac:dyDescent="0.3">
      <c r="A11" s="7">
        <v>30</v>
      </c>
      <c r="B11" s="84">
        <v>0.97</v>
      </c>
      <c r="C11" s="6"/>
      <c r="D11" s="7">
        <v>30</v>
      </c>
      <c r="E11" s="84">
        <v>0.98</v>
      </c>
      <c r="G11" s="7">
        <v>30</v>
      </c>
      <c r="H11" s="84">
        <v>1</v>
      </c>
    </row>
    <row r="12" spans="1:8" x14ac:dyDescent="0.3">
      <c r="A12" s="7">
        <v>35</v>
      </c>
      <c r="B12" s="84">
        <v>0.98</v>
      </c>
      <c r="C12" s="6"/>
      <c r="D12" s="7">
        <v>35</v>
      </c>
      <c r="E12" s="84">
        <v>1</v>
      </c>
      <c r="G12" s="7">
        <v>35</v>
      </c>
      <c r="H12" s="84">
        <v>0.98</v>
      </c>
    </row>
    <row r="13" spans="1:8" x14ac:dyDescent="0.3">
      <c r="A13" s="7">
        <v>40</v>
      </c>
      <c r="B13" s="84">
        <v>0.92</v>
      </c>
      <c r="C13" s="6"/>
      <c r="D13" s="7">
        <v>40</v>
      </c>
      <c r="E13" s="84">
        <v>0.9</v>
      </c>
      <c r="G13" s="7">
        <v>40</v>
      </c>
      <c r="H13" s="84">
        <v>1</v>
      </c>
    </row>
    <row r="14" spans="1:8" x14ac:dyDescent="0.3">
      <c r="A14" s="7">
        <v>45</v>
      </c>
      <c r="B14" s="84">
        <v>0.63</v>
      </c>
      <c r="C14" s="6"/>
      <c r="D14" s="7">
        <v>45</v>
      </c>
      <c r="E14" s="84">
        <v>0.85</v>
      </c>
      <c r="G14" s="7">
        <v>45</v>
      </c>
      <c r="H14" s="84">
        <v>0.9</v>
      </c>
    </row>
    <row r="15" spans="1:8" x14ac:dyDescent="0.3">
      <c r="A15" s="7">
        <v>50</v>
      </c>
      <c r="B15" s="84">
        <v>0.39</v>
      </c>
      <c r="C15" s="6"/>
      <c r="D15" s="7">
        <v>50</v>
      </c>
      <c r="E15" s="84">
        <v>0.55000000000000004</v>
      </c>
      <c r="G15" s="7">
        <v>50</v>
      </c>
      <c r="H15" s="84">
        <v>0.63</v>
      </c>
    </row>
    <row r="16" spans="1:8" x14ac:dyDescent="0.3">
      <c r="A16" s="7">
        <v>60</v>
      </c>
      <c r="B16" s="84">
        <v>0.17</v>
      </c>
      <c r="C16" s="6"/>
      <c r="D16" s="7">
        <v>60</v>
      </c>
      <c r="E16" s="84">
        <v>0.23</v>
      </c>
      <c r="G16" s="7">
        <v>60</v>
      </c>
      <c r="H16" s="84">
        <v>0.23</v>
      </c>
    </row>
    <row r="17" spans="1:23" x14ac:dyDescent="0.3">
      <c r="A17" s="7">
        <v>70</v>
      </c>
      <c r="B17" s="84">
        <v>0.06</v>
      </c>
      <c r="C17" s="6"/>
      <c r="D17" s="7">
        <v>70</v>
      </c>
      <c r="E17" s="84">
        <v>0.05</v>
      </c>
      <c r="G17" s="7">
        <v>70</v>
      </c>
      <c r="H17" s="84">
        <v>0.1</v>
      </c>
    </row>
    <row r="18" spans="1:23" x14ac:dyDescent="0.3">
      <c r="A18" s="7">
        <v>80</v>
      </c>
      <c r="B18" s="84">
        <v>0.02</v>
      </c>
      <c r="C18" s="6"/>
      <c r="D18" s="7">
        <v>80</v>
      </c>
      <c r="E18" s="84">
        <v>0.1</v>
      </c>
      <c r="G18" s="7">
        <v>80</v>
      </c>
      <c r="H18" s="84">
        <v>0</v>
      </c>
      <c r="V18">
        <f>40/60</f>
        <v>0.66666666666666663</v>
      </c>
      <c r="W18">
        <f>V18*5</f>
        <v>3.333333333333333</v>
      </c>
    </row>
    <row r="19" spans="1:23" x14ac:dyDescent="0.3">
      <c r="A19" s="7">
        <v>100</v>
      </c>
      <c r="B19" s="84">
        <v>0</v>
      </c>
      <c r="C19" s="6"/>
      <c r="D19" s="7">
        <v>100</v>
      </c>
      <c r="E19" s="84">
        <v>0</v>
      </c>
      <c r="G19" s="7">
        <v>100</v>
      </c>
      <c r="H19" s="84">
        <v>0</v>
      </c>
    </row>
    <row r="20" spans="1:23" x14ac:dyDescent="0.3">
      <c r="A20" s="7">
        <v>120</v>
      </c>
      <c r="B20" s="84">
        <v>0</v>
      </c>
      <c r="C20" s="6"/>
      <c r="D20" s="7">
        <v>120</v>
      </c>
      <c r="E20" s="84">
        <v>0.01</v>
      </c>
      <c r="G20" s="7">
        <v>120</v>
      </c>
      <c r="H20" s="84">
        <v>0</v>
      </c>
    </row>
    <row r="21" spans="1:23" x14ac:dyDescent="0.3">
      <c r="A21" s="117"/>
      <c r="B21" s="117"/>
      <c r="C21" s="6"/>
      <c r="D21" s="117"/>
      <c r="E21" s="117"/>
      <c r="G21" s="117"/>
      <c r="H21" s="117"/>
    </row>
    <row r="23" spans="1:23" x14ac:dyDescent="0.3">
      <c r="A23" s="116" t="s">
        <v>42</v>
      </c>
      <c r="B23" s="116"/>
      <c r="C23" s="116"/>
      <c r="D23" s="116"/>
      <c r="E23" s="116"/>
      <c r="F23" s="116"/>
      <c r="G23" s="116"/>
      <c r="H23" s="116"/>
    </row>
    <row r="25" spans="1:23" x14ac:dyDescent="0.3">
      <c r="A25" s="102" t="s">
        <v>6</v>
      </c>
      <c r="B25" s="102"/>
      <c r="C25" s="32"/>
      <c r="D25" s="102" t="s">
        <v>28</v>
      </c>
      <c r="E25" s="102"/>
      <c r="G25" s="102" t="s">
        <v>30</v>
      </c>
      <c r="H25" s="102"/>
    </row>
    <row r="26" spans="1:23" x14ac:dyDescent="0.3">
      <c r="A26" s="26" t="s">
        <v>1</v>
      </c>
      <c r="B26" s="26" t="s">
        <v>4</v>
      </c>
      <c r="C26" s="28"/>
      <c r="D26" s="26" t="s">
        <v>1</v>
      </c>
      <c r="E26" s="26" t="s">
        <v>4</v>
      </c>
      <c r="G26" s="26" t="s">
        <v>1</v>
      </c>
      <c r="H26" s="26" t="s">
        <v>4</v>
      </c>
    </row>
    <row r="27" spans="1:23" x14ac:dyDescent="0.3">
      <c r="A27" s="26"/>
      <c r="B27" s="26"/>
      <c r="C27" s="28"/>
      <c r="D27" s="26"/>
      <c r="E27" s="26"/>
      <c r="G27" s="26"/>
      <c r="H27" s="26"/>
    </row>
    <row r="28" spans="1:23" x14ac:dyDescent="0.3">
      <c r="A28" s="7">
        <v>0</v>
      </c>
      <c r="B28" s="84">
        <v>0</v>
      </c>
      <c r="C28" s="6"/>
      <c r="D28" s="7">
        <v>0</v>
      </c>
      <c r="E28" s="84">
        <v>0</v>
      </c>
      <c r="G28" s="7">
        <v>0</v>
      </c>
      <c r="H28" s="84">
        <v>0</v>
      </c>
    </row>
    <row r="29" spans="1:23" x14ac:dyDescent="0.3">
      <c r="A29" s="7">
        <v>5</v>
      </c>
      <c r="B29" s="84">
        <v>0.04</v>
      </c>
      <c r="C29" s="6"/>
      <c r="D29" s="7">
        <v>5</v>
      </c>
      <c r="E29" s="84">
        <v>0</v>
      </c>
      <c r="G29" s="7">
        <v>5</v>
      </c>
      <c r="H29" s="84">
        <v>0</v>
      </c>
    </row>
    <row r="30" spans="1:23" x14ac:dyDescent="0.3">
      <c r="A30" s="7">
        <v>10</v>
      </c>
      <c r="B30" s="84">
        <v>0.34</v>
      </c>
      <c r="C30" s="6"/>
      <c r="D30" s="7">
        <v>10</v>
      </c>
      <c r="E30" s="84">
        <v>0.1</v>
      </c>
      <c r="G30" s="7">
        <v>10</v>
      </c>
      <c r="H30" s="84">
        <v>0.1</v>
      </c>
    </row>
    <row r="31" spans="1:23" x14ac:dyDescent="0.3">
      <c r="A31" s="7">
        <v>15</v>
      </c>
      <c r="B31" s="84">
        <v>0.56000000000000005</v>
      </c>
      <c r="C31" s="6"/>
      <c r="D31" s="7">
        <v>15</v>
      </c>
      <c r="E31" s="84">
        <v>0.4</v>
      </c>
      <c r="G31" s="7">
        <v>15</v>
      </c>
      <c r="H31" s="84">
        <v>0.34</v>
      </c>
    </row>
    <row r="32" spans="1:23" x14ac:dyDescent="0.3">
      <c r="A32" s="7">
        <v>20</v>
      </c>
      <c r="B32" s="84">
        <v>0.87</v>
      </c>
      <c r="C32" s="6"/>
      <c r="D32" s="7">
        <v>20</v>
      </c>
      <c r="E32" s="84">
        <v>0.62</v>
      </c>
      <c r="G32" s="7">
        <v>20</v>
      </c>
      <c r="H32" s="84">
        <v>0.67</v>
      </c>
    </row>
    <row r="33" spans="1:8" x14ac:dyDescent="0.3">
      <c r="A33" s="7">
        <v>25</v>
      </c>
      <c r="B33" s="84">
        <v>1</v>
      </c>
      <c r="C33" s="6"/>
      <c r="D33" s="7">
        <v>25</v>
      </c>
      <c r="E33" s="84">
        <v>0.91</v>
      </c>
      <c r="G33" s="7">
        <v>25</v>
      </c>
      <c r="H33" s="84">
        <v>0.92</v>
      </c>
    </row>
    <row r="34" spans="1:8" x14ac:dyDescent="0.3">
      <c r="A34" s="7">
        <v>30</v>
      </c>
      <c r="B34" s="84">
        <v>0.99</v>
      </c>
      <c r="C34" s="6"/>
      <c r="D34" s="7">
        <v>30</v>
      </c>
      <c r="E34" s="84">
        <v>1</v>
      </c>
      <c r="G34" s="7">
        <v>30</v>
      </c>
      <c r="H34" s="84">
        <v>1</v>
      </c>
    </row>
    <row r="35" spans="1:8" x14ac:dyDescent="0.3">
      <c r="A35" s="7">
        <v>35</v>
      </c>
      <c r="B35" s="84">
        <v>0.9</v>
      </c>
      <c r="C35" s="6"/>
      <c r="D35" s="7">
        <v>35</v>
      </c>
      <c r="E35" s="84">
        <v>1</v>
      </c>
      <c r="G35" s="7">
        <v>35</v>
      </c>
      <c r="H35" s="84">
        <v>0.98</v>
      </c>
    </row>
    <row r="36" spans="1:8" x14ac:dyDescent="0.3">
      <c r="A36" s="7">
        <v>40</v>
      </c>
      <c r="B36" s="84">
        <v>0.9</v>
      </c>
      <c r="C36" s="6"/>
      <c r="D36" s="7">
        <v>40</v>
      </c>
      <c r="E36" s="84">
        <v>1</v>
      </c>
      <c r="G36" s="7">
        <v>40</v>
      </c>
      <c r="H36" s="84">
        <v>0.96</v>
      </c>
    </row>
    <row r="37" spans="1:8" x14ac:dyDescent="0.3">
      <c r="A37" s="7">
        <v>45</v>
      </c>
      <c r="B37" s="84">
        <v>0.6</v>
      </c>
      <c r="C37" s="6"/>
      <c r="D37" s="7">
        <v>45</v>
      </c>
      <c r="E37" s="84">
        <v>0.9</v>
      </c>
      <c r="G37" s="7">
        <v>45</v>
      </c>
      <c r="H37" s="84">
        <v>0.9</v>
      </c>
    </row>
    <row r="38" spans="1:8" x14ac:dyDescent="0.3">
      <c r="A38" s="7">
        <v>50</v>
      </c>
      <c r="B38" s="84">
        <v>0.3</v>
      </c>
      <c r="C38" s="6"/>
      <c r="D38" s="7">
        <v>50</v>
      </c>
      <c r="E38" s="84">
        <v>0.6</v>
      </c>
      <c r="G38" s="7">
        <v>50</v>
      </c>
      <c r="H38" s="84">
        <v>0.7</v>
      </c>
    </row>
    <row r="39" spans="1:8" x14ac:dyDescent="0.3">
      <c r="A39" s="7">
        <v>60</v>
      </c>
      <c r="B39" s="84">
        <v>0.1</v>
      </c>
      <c r="C39" s="6"/>
      <c r="D39" s="7">
        <v>60</v>
      </c>
      <c r="E39" s="84">
        <v>0.4</v>
      </c>
      <c r="G39" s="7">
        <v>60</v>
      </c>
      <c r="H39" s="84">
        <v>0.4</v>
      </c>
    </row>
    <row r="40" spans="1:8" x14ac:dyDescent="0.3">
      <c r="A40" s="7">
        <v>70</v>
      </c>
      <c r="B40" s="84">
        <v>0</v>
      </c>
      <c r="C40" s="6"/>
      <c r="D40" s="7">
        <v>70</v>
      </c>
      <c r="E40" s="84">
        <v>0.1</v>
      </c>
      <c r="G40" s="7">
        <v>70</v>
      </c>
      <c r="H40" s="84">
        <v>0.2</v>
      </c>
    </row>
    <row r="41" spans="1:8" x14ac:dyDescent="0.3">
      <c r="A41" s="7">
        <v>80</v>
      </c>
      <c r="B41" s="84">
        <v>0</v>
      </c>
      <c r="C41" s="6"/>
      <c r="D41" s="7">
        <v>80</v>
      </c>
      <c r="E41" s="84">
        <v>0.05</v>
      </c>
      <c r="G41" s="7">
        <v>80</v>
      </c>
      <c r="H41" s="84">
        <v>0.06</v>
      </c>
    </row>
    <row r="42" spans="1:8" x14ac:dyDescent="0.3">
      <c r="A42" s="7">
        <v>100</v>
      </c>
      <c r="B42" s="84">
        <v>0.01</v>
      </c>
      <c r="C42" s="6"/>
      <c r="D42" s="7">
        <v>100</v>
      </c>
      <c r="E42" s="84">
        <v>0</v>
      </c>
      <c r="G42" s="7">
        <v>100</v>
      </c>
      <c r="H42" s="84">
        <v>0</v>
      </c>
    </row>
    <row r="43" spans="1:8" x14ac:dyDescent="0.3">
      <c r="A43" s="7"/>
      <c r="B43" s="84"/>
      <c r="C43" s="6"/>
      <c r="D43" s="7">
        <v>120</v>
      </c>
      <c r="E43" s="84">
        <v>0.01</v>
      </c>
      <c r="G43" s="7">
        <v>120</v>
      </c>
      <c r="H43" s="84">
        <v>0</v>
      </c>
    </row>
    <row r="44" spans="1:8" x14ac:dyDescent="0.3">
      <c r="A44" s="7"/>
      <c r="B44" s="76"/>
      <c r="C44" s="6"/>
      <c r="D44" s="7"/>
      <c r="E44" s="84"/>
      <c r="G44" s="7"/>
      <c r="H44" s="84"/>
    </row>
  </sheetData>
  <mergeCells count="11">
    <mergeCell ref="A1:H1"/>
    <mergeCell ref="A23:H23"/>
    <mergeCell ref="A25:B25"/>
    <mergeCell ref="D25:E25"/>
    <mergeCell ref="G25:H25"/>
    <mergeCell ref="A2:B2"/>
    <mergeCell ref="D2:E2"/>
    <mergeCell ref="G2:H2"/>
    <mergeCell ref="A21:B21"/>
    <mergeCell ref="D21:E21"/>
    <mergeCell ref="G21:H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Column description</vt:lpstr>
      <vt:lpstr>E.coli WR1-3 conditions</vt:lpstr>
      <vt:lpstr>PhiX-3 conditions</vt:lpstr>
      <vt:lpstr>NaCl</vt:lpstr>
      <vt:lpstr>Deuterium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Shreya Trikannad</dc:creator>
  <cp:lastModifiedBy>Shreya Trikannad</cp:lastModifiedBy>
  <dcterms:created xsi:type="dcterms:W3CDTF">2022-03-06T10:22:50Z</dcterms:created>
  <dcterms:modified xsi:type="dcterms:W3CDTF">2024-04-23T08:02:33Z</dcterms:modified>
</cp:coreProperties>
</file>