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. Caculation model\1. DSR test\"/>
    </mc:Choice>
  </mc:AlternateContent>
  <xr:revisionPtr revIDLastSave="0" documentId="13_ncr:1_{CF365781-024B-47F1-AC40-B738EB8BE608}" xr6:coauthVersionLast="36" xr6:coauthVersionMax="45" xr10:uidLastSave="{00000000-0000-0000-0000-000000000000}"/>
  <bookViews>
    <workbookView xWindow="-90" yWindow="-90" windowWidth="19380" windowHeight="10380" activeTab="1" xr2:uid="{00000000-000D-0000-FFFF-FFFF00000000}"/>
  </bookViews>
  <sheets>
    <sheet name="1$-M" sheetId="11" r:id="rId1"/>
    <sheet name="1$-phase" sheetId="12" r:id="rId2"/>
  </sheets>
  <definedNames>
    <definedName name="solver_adj" localSheetId="0" hidden="1">'1$-M'!$N$2:$S$2,'1$-M'!$U$2:$Y$2</definedName>
    <definedName name="solver_adj" localSheetId="1" hidden="1">'1$-phase'!$K$2:$O$2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'1$-M'!$R$2</definedName>
    <definedName name="solver_lhs1" localSheetId="1" hidden="1">'1$-phase'!$K$2</definedName>
    <definedName name="solver_lhs10" localSheetId="0" hidden="1">'1$-M'!$W$2</definedName>
    <definedName name="solver_lhs11" localSheetId="0" hidden="1">'1$-M'!$W$2</definedName>
    <definedName name="solver_lhs12" localSheetId="0" hidden="1">'1$-M'!$X$2</definedName>
    <definedName name="solver_lhs13" localSheetId="0" hidden="1">'1$-M'!$X$2</definedName>
    <definedName name="solver_lhs14" localSheetId="0" hidden="1">'1$-M'!$Y$2</definedName>
    <definedName name="solver_lhs2" localSheetId="0" hidden="1">'1$-M'!$R$2</definedName>
    <definedName name="solver_lhs2" localSheetId="1" hidden="1">'1$-phase'!$P$2</definedName>
    <definedName name="solver_lhs3" localSheetId="0" hidden="1">'1$-M'!$S$2</definedName>
    <definedName name="solver_lhs3" localSheetId="1" hidden="1">'1$-phase'!$Q$2</definedName>
    <definedName name="solver_lhs4" localSheetId="0" hidden="1">'1$-M'!$S$2</definedName>
    <definedName name="solver_lhs4" localSheetId="1" hidden="1">'1$-phase'!$R$2</definedName>
    <definedName name="solver_lhs5" localSheetId="0" hidden="1">'1$-M'!$T$2</definedName>
    <definedName name="solver_lhs5" localSheetId="1" hidden="1">'1$-phase'!$S$2</definedName>
    <definedName name="solver_lhs6" localSheetId="0" hidden="1">'1$-M'!$U$2</definedName>
    <definedName name="solver_lhs6" localSheetId="1" hidden="1">'1$-phase'!$T$2</definedName>
    <definedName name="solver_lhs7" localSheetId="0" hidden="1">'1$-M'!$U$2</definedName>
    <definedName name="solver_lhs7" localSheetId="1" hidden="1">'1$-phase'!$T$2</definedName>
    <definedName name="solver_lhs8" localSheetId="0" hidden="1">'1$-M'!$V$2</definedName>
    <definedName name="solver_lhs8" localSheetId="1" hidden="1">'1$-phase'!$T$2</definedName>
    <definedName name="solver_lhs9" localSheetId="0" hidden="1">'1$-M'!$V$2</definedName>
    <definedName name="solver_lhs9" localSheetId="1" hidden="1">'1$-phase'!$T$2</definedName>
    <definedName name="solver_lin" localSheetId="0" hidden="1">0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14</definedName>
    <definedName name="solver_num" localSheetId="1" hidden="1">6</definedName>
    <definedName name="solver_nwt" localSheetId="0" hidden="1">1</definedName>
    <definedName name="solver_nwt" localSheetId="1" hidden="1">1</definedName>
    <definedName name="solver_opt" localSheetId="0" hidden="1">'1$-M'!$J$171</definedName>
    <definedName name="solver_opt" localSheetId="1" hidden="1">'1$-phase'!$H$129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2</definedName>
    <definedName name="solver_rel1" localSheetId="0" hidden="1">3</definedName>
    <definedName name="solver_rel1" localSheetId="1" hidden="1">1</definedName>
    <definedName name="solver_rel10" localSheetId="0" hidden="1">3</definedName>
    <definedName name="solver_rel11" localSheetId="0" hidden="1">3</definedName>
    <definedName name="solver_rel12" localSheetId="0" hidden="1">2</definedName>
    <definedName name="solver_rel13" localSheetId="0" hidden="1">3</definedName>
    <definedName name="solver_rel14" localSheetId="0" hidden="1">3</definedName>
    <definedName name="solver_rel2" localSheetId="0" hidden="1">3</definedName>
    <definedName name="solver_rel2" localSheetId="1" hidden="1">1</definedName>
    <definedName name="solver_rel3" localSheetId="0" hidden="1">3</definedName>
    <definedName name="solver_rel3" localSheetId="1" hidden="1">2</definedName>
    <definedName name="solver_rel4" localSheetId="0" hidden="1">3</definedName>
    <definedName name="solver_rel4" localSheetId="1" hidden="1">2</definedName>
    <definedName name="solver_rel5" localSheetId="0" hidden="1">3</definedName>
    <definedName name="solver_rel5" localSheetId="1" hidden="1">2</definedName>
    <definedName name="solver_rel6" localSheetId="0" hidden="1">3</definedName>
    <definedName name="solver_rel6" localSheetId="1" hidden="1">2</definedName>
    <definedName name="solver_rel7" localSheetId="0" hidden="1">3</definedName>
    <definedName name="solver_rel7" localSheetId="1" hidden="1">2</definedName>
    <definedName name="solver_rel8" localSheetId="0" hidden="1">3</definedName>
    <definedName name="solver_rel8" localSheetId="1" hidden="1">2</definedName>
    <definedName name="solver_rel9" localSheetId="0" hidden="1">3</definedName>
    <definedName name="solver_rel9" localSheetId="1" hidden="1">2</definedName>
    <definedName name="solver_rhs1" localSheetId="0" hidden="1">'1$-M'!$S$2</definedName>
    <definedName name="solver_rhs1" localSheetId="1" hidden="1">90</definedName>
    <definedName name="solver_rhs10" localSheetId="0" hidden="1">'1$-M'!$X$2</definedName>
    <definedName name="solver_rhs11" localSheetId="0" hidden="1">0</definedName>
    <definedName name="solver_rhs12" localSheetId="0" hidden="1">'1$-M'!$Y$2</definedName>
    <definedName name="solver_rhs13" localSheetId="0" hidden="1">0</definedName>
    <definedName name="solver_rhs14" localSheetId="0" hidden="1">0</definedName>
    <definedName name="solver_rhs2" localSheetId="0" hidden="1">0</definedName>
    <definedName name="solver_rhs2" localSheetId="1" hidden="1">90</definedName>
    <definedName name="solver_rhs3" localSheetId="0" hidden="1">'1$-M'!$T$2</definedName>
    <definedName name="solver_rhs3" localSheetId="1" hidden="1">1</definedName>
    <definedName name="solver_rhs4" localSheetId="0" hidden="1">0</definedName>
    <definedName name="solver_rhs4" localSheetId="1" hidden="1">1</definedName>
    <definedName name="solver_rhs5" localSheetId="0" hidden="1">'1$-M'!$U$2</definedName>
    <definedName name="solver_rhs5" localSheetId="1" hidden="1">1</definedName>
    <definedName name="solver_rhs6" localSheetId="0" hidden="1">'1$-M'!$V$2</definedName>
    <definedName name="solver_rhs6" localSheetId="1" hidden="1">1</definedName>
    <definedName name="solver_rhs7" localSheetId="0" hidden="1">0</definedName>
    <definedName name="solver_rhs7" localSheetId="1" hidden="1">1</definedName>
    <definedName name="solver_rhs8" localSheetId="0" hidden="1">'1$-M'!$W$2</definedName>
    <definedName name="solver_rhs8" localSheetId="1" hidden="1">1</definedName>
    <definedName name="solver_rhs9" localSheetId="0" hidden="1">0</definedName>
    <definedName name="solver_rhs9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3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79021"/>
</workbook>
</file>

<file path=xl/calcChain.xml><?xml version="1.0" encoding="utf-8"?>
<calcChain xmlns="http://schemas.openxmlformats.org/spreadsheetml/2006/main">
  <c r="E6" i="11" l="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F131" i="11" s="1"/>
  <c r="E132" i="11"/>
  <c r="F132" i="11" s="1"/>
  <c r="E133" i="11"/>
  <c r="F133" i="11" s="1"/>
  <c r="E134" i="11"/>
  <c r="F134" i="11" s="1"/>
  <c r="E135" i="11"/>
  <c r="E136" i="11"/>
  <c r="E137" i="11"/>
  <c r="E138" i="11"/>
  <c r="F138" i="11" s="1"/>
  <c r="E139" i="11"/>
  <c r="F139" i="11" s="1"/>
  <c r="E140" i="11"/>
  <c r="E141" i="11"/>
  <c r="F141" i="11" s="1"/>
  <c r="E142" i="11"/>
  <c r="E143" i="11"/>
  <c r="E144" i="11"/>
  <c r="E145" i="11"/>
  <c r="F145" i="11" s="1"/>
  <c r="E146" i="11"/>
  <c r="F146" i="11" s="1"/>
  <c r="E147" i="11"/>
  <c r="F147" i="11" s="1"/>
  <c r="E148" i="11"/>
  <c r="E149" i="11"/>
  <c r="E150" i="11"/>
  <c r="E151" i="11"/>
  <c r="F151" i="11" s="1"/>
  <c r="E152" i="11"/>
  <c r="E153" i="11"/>
  <c r="F153" i="11" s="1"/>
  <c r="E154" i="11"/>
  <c r="E155" i="11"/>
  <c r="E156" i="11"/>
  <c r="F156" i="11" s="1"/>
  <c r="E157" i="11"/>
  <c r="F157" i="11" s="1"/>
  <c r="E158" i="11"/>
  <c r="F158" i="11" s="1"/>
  <c r="E159" i="11"/>
  <c r="E160" i="11"/>
  <c r="E161" i="11"/>
  <c r="E162" i="11"/>
  <c r="E163" i="11"/>
  <c r="F163" i="11" s="1"/>
  <c r="E164" i="11"/>
  <c r="F164" i="11" s="1"/>
  <c r="E165" i="11"/>
  <c r="F165" i="11" s="1"/>
  <c r="E166" i="11"/>
  <c r="E167" i="11"/>
  <c r="E168" i="11"/>
  <c r="E169" i="11"/>
  <c r="F169" i="11" s="1"/>
  <c r="E170" i="11"/>
  <c r="F170" i="11" s="1"/>
  <c r="F136" i="11"/>
  <c r="F137" i="11"/>
  <c r="F148" i="11"/>
  <c r="F149" i="11"/>
  <c r="F160" i="11"/>
  <c r="F161" i="11"/>
  <c r="F129" i="11"/>
  <c r="F130" i="11"/>
  <c r="F135" i="11"/>
  <c r="F142" i="11"/>
  <c r="F143" i="11"/>
  <c r="F154" i="11"/>
  <c r="F155" i="11"/>
  <c r="F159" i="11"/>
  <c r="F166" i="11"/>
  <c r="F167" i="11"/>
  <c r="I170" i="11"/>
  <c r="I169" i="11"/>
  <c r="I168" i="11"/>
  <c r="F168" i="11"/>
  <c r="I167" i="11"/>
  <c r="I166" i="11"/>
  <c r="I165" i="11"/>
  <c r="I164" i="11"/>
  <c r="I163" i="11"/>
  <c r="I162" i="11"/>
  <c r="F162" i="11"/>
  <c r="I161" i="11"/>
  <c r="I160" i="11"/>
  <c r="I159" i="11"/>
  <c r="I158" i="11"/>
  <c r="I157" i="11"/>
  <c r="I156" i="11"/>
  <c r="I155" i="11"/>
  <c r="I154" i="11"/>
  <c r="I153" i="11"/>
  <c r="I152" i="11"/>
  <c r="F152" i="11"/>
  <c r="I151" i="11"/>
  <c r="I150" i="11"/>
  <c r="F150" i="11"/>
  <c r="I149" i="11"/>
  <c r="I148" i="11"/>
  <c r="I147" i="11"/>
  <c r="I146" i="11"/>
  <c r="I145" i="11"/>
  <c r="I144" i="11"/>
  <c r="F144" i="11"/>
  <c r="I143" i="11"/>
  <c r="I142" i="11"/>
  <c r="I141" i="11"/>
  <c r="I140" i="11"/>
  <c r="F140" i="11"/>
  <c r="I139" i="11"/>
  <c r="I138" i="11"/>
  <c r="I137" i="11"/>
  <c r="I136" i="11"/>
  <c r="I135" i="11"/>
  <c r="I134" i="11"/>
  <c r="I133" i="11"/>
  <c r="I132" i="11"/>
  <c r="I131" i="11"/>
  <c r="I130" i="11"/>
  <c r="I129" i="11"/>
  <c r="M165" i="11" l="1"/>
  <c r="G165" i="11"/>
  <c r="L165" i="11" s="1"/>
  <c r="K165" i="11"/>
  <c r="Z165" i="11" s="1"/>
  <c r="M154" i="11"/>
  <c r="G154" i="11"/>
  <c r="L154" i="11" s="1"/>
  <c r="K154" i="11"/>
  <c r="Z154" i="11" s="1"/>
  <c r="G160" i="11"/>
  <c r="L160" i="11" s="1"/>
  <c r="M160" i="11"/>
  <c r="K160" i="11"/>
  <c r="Z160" i="11" s="1"/>
  <c r="M161" i="11"/>
  <c r="G161" i="11"/>
  <c r="K161" i="11"/>
  <c r="Z161" i="11" s="1"/>
  <c r="M168" i="11"/>
  <c r="K168" i="11"/>
  <c r="Z168" i="11" s="1"/>
  <c r="G168" i="11"/>
  <c r="L168" i="11" s="1"/>
  <c r="M169" i="11"/>
  <c r="G169" i="11"/>
  <c r="L169" i="11" s="1"/>
  <c r="K169" i="11"/>
  <c r="Z169" i="11" s="1"/>
  <c r="M153" i="11"/>
  <c r="G153" i="11"/>
  <c r="L153" i="11" s="1"/>
  <c r="K153" i="11"/>
  <c r="Z153" i="11" s="1"/>
  <c r="M166" i="11"/>
  <c r="K166" i="11"/>
  <c r="Z166" i="11" s="1"/>
  <c r="G166" i="11"/>
  <c r="L166" i="11" s="1"/>
  <c r="K155" i="11"/>
  <c r="Z155" i="11" s="1"/>
  <c r="G155" i="11"/>
  <c r="M155" i="11"/>
  <c r="M156" i="11"/>
  <c r="G156" i="11"/>
  <c r="L156" i="11" s="1"/>
  <c r="K156" i="11"/>
  <c r="Z156" i="11" s="1"/>
  <c r="M151" i="11"/>
  <c r="K151" i="11"/>
  <c r="Z151" i="11" s="1"/>
  <c r="G151" i="11"/>
  <c r="L151" i="11" s="1"/>
  <c r="G163" i="11"/>
  <c r="L163" i="11" s="1"/>
  <c r="M163" i="11"/>
  <c r="K163" i="11"/>
  <c r="Z163" i="11" s="1"/>
  <c r="K167" i="11"/>
  <c r="Z167" i="11" s="1"/>
  <c r="G167" i="11"/>
  <c r="M167" i="11"/>
  <c r="M150" i="11"/>
  <c r="G150" i="11"/>
  <c r="L150" i="11" s="1"/>
  <c r="K150" i="11"/>
  <c r="Z150" i="11" s="1"/>
  <c r="G152" i="11"/>
  <c r="M152" i="11"/>
  <c r="K152" i="11"/>
  <c r="Z152" i="11" s="1"/>
  <c r="G170" i="11"/>
  <c r="M170" i="11"/>
  <c r="K170" i="11"/>
  <c r="Z170" i="11" s="1"/>
  <c r="M159" i="11"/>
  <c r="K159" i="11"/>
  <c r="Z159" i="11" s="1"/>
  <c r="G159" i="11"/>
  <c r="L159" i="11" s="1"/>
  <c r="M162" i="11"/>
  <c r="G162" i="11"/>
  <c r="L162" i="11" s="1"/>
  <c r="K162" i="11"/>
  <c r="Z162" i="11" s="1"/>
  <c r="M157" i="11"/>
  <c r="G157" i="11"/>
  <c r="L157" i="11" s="1"/>
  <c r="K157" i="11"/>
  <c r="Z157" i="11" s="1"/>
  <c r="K158" i="11"/>
  <c r="Z158" i="11" s="1"/>
  <c r="G158" i="11"/>
  <c r="M158" i="11"/>
  <c r="G164" i="11"/>
  <c r="K164" i="11"/>
  <c r="Z164" i="11" s="1"/>
  <c r="M164" i="11"/>
  <c r="M147" i="11"/>
  <c r="G147" i="11"/>
  <c r="K147" i="11"/>
  <c r="Z147" i="11" s="1"/>
  <c r="K138" i="11"/>
  <c r="Z138" i="11" s="1"/>
  <c r="G138" i="11"/>
  <c r="L138" i="11" s="1"/>
  <c r="M138" i="11"/>
  <c r="K145" i="11"/>
  <c r="Z145" i="11" s="1"/>
  <c r="G145" i="11"/>
  <c r="L145" i="11" s="1"/>
  <c r="M145" i="11"/>
  <c r="K140" i="11"/>
  <c r="Z140" i="11" s="1"/>
  <c r="G140" i="11"/>
  <c r="L140" i="11" s="1"/>
  <c r="M140" i="11"/>
  <c r="M135" i="11"/>
  <c r="K135" i="11"/>
  <c r="Z135" i="11" s="1"/>
  <c r="G135" i="11"/>
  <c r="L135" i="11" s="1"/>
  <c r="M130" i="11"/>
  <c r="K130" i="11"/>
  <c r="Z130" i="11" s="1"/>
  <c r="G130" i="11"/>
  <c r="L130" i="11" s="1"/>
  <c r="K136" i="11"/>
  <c r="Z136" i="11" s="1"/>
  <c r="G136" i="11"/>
  <c r="L136" i="11" s="1"/>
  <c r="M136" i="11"/>
  <c r="M148" i="11"/>
  <c r="K148" i="11"/>
  <c r="Z148" i="11" s="1"/>
  <c r="G148" i="11"/>
  <c r="L148" i="11" s="1"/>
  <c r="M133" i="11"/>
  <c r="K133" i="11"/>
  <c r="Z133" i="11" s="1"/>
  <c r="G133" i="11"/>
  <c r="L133" i="11" s="1"/>
  <c r="K146" i="11"/>
  <c r="Z146" i="11" s="1"/>
  <c r="G146" i="11"/>
  <c r="L146" i="11" s="1"/>
  <c r="M146" i="11"/>
  <c r="M141" i="11"/>
  <c r="K141" i="11"/>
  <c r="Z141" i="11" s="1"/>
  <c r="G141" i="11"/>
  <c r="L141" i="11" s="1"/>
  <c r="K142" i="11"/>
  <c r="Z142" i="11" s="1"/>
  <c r="G142" i="11"/>
  <c r="L142" i="11" s="1"/>
  <c r="M142" i="11"/>
  <c r="M132" i="11"/>
  <c r="K132" i="11"/>
  <c r="Z132" i="11" s="1"/>
  <c r="G132" i="11"/>
  <c r="L132" i="11" s="1"/>
  <c r="M144" i="11"/>
  <c r="K144" i="11"/>
  <c r="Z144" i="11" s="1"/>
  <c r="G144" i="11"/>
  <c r="L144" i="11" s="1"/>
  <c r="G139" i="11"/>
  <c r="L139" i="11" s="1"/>
  <c r="M139" i="11"/>
  <c r="K139" i="11"/>
  <c r="Z139" i="11" s="1"/>
  <c r="K134" i="11"/>
  <c r="Z134" i="11" s="1"/>
  <c r="G134" i="11"/>
  <c r="L134" i="11" s="1"/>
  <c r="M134" i="11"/>
  <c r="M129" i="11"/>
  <c r="K129" i="11"/>
  <c r="Z129" i="11" s="1"/>
  <c r="G129" i="11"/>
  <c r="L129" i="11" s="1"/>
  <c r="K131" i="11"/>
  <c r="Z131" i="11" s="1"/>
  <c r="M131" i="11"/>
  <c r="G131" i="11"/>
  <c r="L131" i="11" s="1"/>
  <c r="K137" i="11"/>
  <c r="Z137" i="11" s="1"/>
  <c r="M137" i="11"/>
  <c r="G137" i="11"/>
  <c r="L137" i="11" s="1"/>
  <c r="K143" i="11"/>
  <c r="Z143" i="11" s="1"/>
  <c r="M143" i="11"/>
  <c r="G143" i="11"/>
  <c r="L143" i="11" s="1"/>
  <c r="K149" i="11"/>
  <c r="Z149" i="11" s="1"/>
  <c r="M149" i="11"/>
  <c r="G149" i="11"/>
  <c r="L149" i="11" s="1"/>
  <c r="G3" i="12"/>
  <c r="H3" i="12" s="1"/>
  <c r="I3" i="12"/>
  <c r="G4" i="12"/>
  <c r="H4" i="12" s="1"/>
  <c r="I4" i="12"/>
  <c r="G5" i="12"/>
  <c r="H5" i="12" s="1"/>
  <c r="I5" i="12"/>
  <c r="G6" i="12"/>
  <c r="H6" i="12" s="1"/>
  <c r="I6" i="12"/>
  <c r="G7" i="12"/>
  <c r="H7" i="12" s="1"/>
  <c r="I7" i="12"/>
  <c r="G128" i="12"/>
  <c r="H128" i="12" s="1"/>
  <c r="G127" i="12"/>
  <c r="H127" i="12" s="1"/>
  <c r="G126" i="12"/>
  <c r="H126" i="12" s="1"/>
  <c r="G125" i="12"/>
  <c r="H125" i="12" s="1"/>
  <c r="G123" i="12"/>
  <c r="H123" i="12" s="1"/>
  <c r="G122" i="12"/>
  <c r="H122" i="12" s="1"/>
  <c r="G121" i="12"/>
  <c r="H121" i="12" s="1"/>
  <c r="G120" i="12"/>
  <c r="H120" i="12" s="1"/>
  <c r="G119" i="12"/>
  <c r="H119" i="12" s="1"/>
  <c r="G117" i="12"/>
  <c r="H117" i="12" s="1"/>
  <c r="G116" i="12"/>
  <c r="H116" i="12" s="1"/>
  <c r="G115" i="12"/>
  <c r="H115" i="12" s="1"/>
  <c r="G114" i="12"/>
  <c r="H114" i="12" s="1"/>
  <c r="G113" i="12"/>
  <c r="H113" i="12" s="1"/>
  <c r="G111" i="12"/>
  <c r="H111" i="12" s="1"/>
  <c r="G110" i="12"/>
  <c r="H110" i="12" s="1"/>
  <c r="G109" i="12"/>
  <c r="H109" i="12" s="1"/>
  <c r="G108" i="12"/>
  <c r="H108" i="12" s="1"/>
  <c r="G107" i="12"/>
  <c r="H107" i="12" s="1"/>
  <c r="G105" i="12"/>
  <c r="H105" i="12" s="1"/>
  <c r="G104" i="12"/>
  <c r="H104" i="12" s="1"/>
  <c r="G103" i="12"/>
  <c r="H103" i="12" s="1"/>
  <c r="G102" i="12"/>
  <c r="H102" i="12" s="1"/>
  <c r="G101" i="12"/>
  <c r="H101" i="12" s="1"/>
  <c r="G99" i="12"/>
  <c r="H99" i="12" s="1"/>
  <c r="G98" i="12"/>
  <c r="H98" i="12" s="1"/>
  <c r="G97" i="12"/>
  <c r="H97" i="12" s="1"/>
  <c r="G96" i="12"/>
  <c r="H96" i="12" s="1"/>
  <c r="G95" i="12"/>
  <c r="H95" i="12" s="1"/>
  <c r="G93" i="12"/>
  <c r="H93" i="12" s="1"/>
  <c r="G92" i="12"/>
  <c r="H92" i="12" s="1"/>
  <c r="G91" i="12"/>
  <c r="H91" i="12" s="1"/>
  <c r="G90" i="12"/>
  <c r="H90" i="12" s="1"/>
  <c r="G89" i="12"/>
  <c r="H89" i="12" s="1"/>
  <c r="G87" i="12"/>
  <c r="H87" i="12" s="1"/>
  <c r="G86" i="12"/>
  <c r="H86" i="12" s="1"/>
  <c r="G85" i="12"/>
  <c r="H85" i="12" s="1"/>
  <c r="G84" i="12"/>
  <c r="H84" i="12" s="1"/>
  <c r="G83" i="12"/>
  <c r="H83" i="12" s="1"/>
  <c r="G81" i="12"/>
  <c r="H81" i="12" s="1"/>
  <c r="G80" i="12"/>
  <c r="H80" i="12" s="1"/>
  <c r="G79" i="12"/>
  <c r="H79" i="12" s="1"/>
  <c r="G78" i="12"/>
  <c r="H78" i="12" s="1"/>
  <c r="G77" i="12"/>
  <c r="H77" i="12" s="1"/>
  <c r="G75" i="12"/>
  <c r="H75" i="12" s="1"/>
  <c r="G74" i="12"/>
  <c r="H74" i="12" s="1"/>
  <c r="G73" i="12"/>
  <c r="H73" i="12" s="1"/>
  <c r="G72" i="12"/>
  <c r="H72" i="12" s="1"/>
  <c r="G71" i="12"/>
  <c r="H71" i="12" s="1"/>
  <c r="G69" i="12"/>
  <c r="H69" i="12" s="1"/>
  <c r="G68" i="12"/>
  <c r="H68" i="12" s="1"/>
  <c r="G67" i="12"/>
  <c r="H67" i="12" s="1"/>
  <c r="G66" i="12"/>
  <c r="H66" i="12" s="1"/>
  <c r="G65" i="12"/>
  <c r="H65" i="12" s="1"/>
  <c r="G63" i="12"/>
  <c r="H63" i="12" s="1"/>
  <c r="G62" i="12"/>
  <c r="H62" i="12" s="1"/>
  <c r="G61" i="12"/>
  <c r="H61" i="12" s="1"/>
  <c r="G60" i="12"/>
  <c r="H60" i="12" s="1"/>
  <c r="G59" i="12"/>
  <c r="H59" i="12" s="1"/>
  <c r="G57" i="12"/>
  <c r="H57" i="12" s="1"/>
  <c r="G56" i="12"/>
  <c r="H56" i="12" s="1"/>
  <c r="G55" i="12"/>
  <c r="H55" i="12" s="1"/>
  <c r="G54" i="12"/>
  <c r="H54" i="12" s="1"/>
  <c r="G53" i="12"/>
  <c r="H53" i="12" s="1"/>
  <c r="G51" i="12"/>
  <c r="H51" i="12" s="1"/>
  <c r="G50" i="12"/>
  <c r="H50" i="12" s="1"/>
  <c r="G49" i="12"/>
  <c r="H49" i="12" s="1"/>
  <c r="G48" i="12"/>
  <c r="H48" i="12" s="1"/>
  <c r="G47" i="12"/>
  <c r="H47" i="12" s="1"/>
  <c r="G45" i="12"/>
  <c r="H45" i="12" s="1"/>
  <c r="G44" i="12"/>
  <c r="H44" i="12" s="1"/>
  <c r="G43" i="12"/>
  <c r="H43" i="12" s="1"/>
  <c r="G42" i="12"/>
  <c r="H42" i="12" s="1"/>
  <c r="G41" i="12"/>
  <c r="H41" i="12" s="1"/>
  <c r="G39" i="12"/>
  <c r="H39" i="12" s="1"/>
  <c r="G38" i="12"/>
  <c r="H38" i="12" s="1"/>
  <c r="G37" i="12"/>
  <c r="H37" i="12" s="1"/>
  <c r="G36" i="12"/>
  <c r="H36" i="12" s="1"/>
  <c r="G35" i="12"/>
  <c r="H35" i="12" s="1"/>
  <c r="G33" i="12"/>
  <c r="H33" i="12" s="1"/>
  <c r="G32" i="12"/>
  <c r="H32" i="12" s="1"/>
  <c r="G31" i="12"/>
  <c r="H31" i="12" s="1"/>
  <c r="G30" i="12"/>
  <c r="H30" i="12" s="1"/>
  <c r="G29" i="12"/>
  <c r="H29" i="12" s="1"/>
  <c r="G27" i="12"/>
  <c r="H27" i="12" s="1"/>
  <c r="G26" i="12"/>
  <c r="H26" i="12" s="1"/>
  <c r="G25" i="12"/>
  <c r="H25" i="12" s="1"/>
  <c r="G24" i="12"/>
  <c r="H24" i="12" s="1"/>
  <c r="G23" i="12"/>
  <c r="H23" i="12" s="1"/>
  <c r="G21" i="12"/>
  <c r="H21" i="12" s="1"/>
  <c r="G20" i="12"/>
  <c r="H20" i="12" s="1"/>
  <c r="G19" i="12"/>
  <c r="H19" i="12" s="1"/>
  <c r="G18" i="12"/>
  <c r="H18" i="12" s="1"/>
  <c r="G17" i="12"/>
  <c r="H17" i="12" s="1"/>
  <c r="G15" i="12"/>
  <c r="H15" i="12" s="1"/>
  <c r="G14" i="12"/>
  <c r="H14" i="12" s="1"/>
  <c r="G13" i="12"/>
  <c r="H13" i="12" s="1"/>
  <c r="G12" i="12"/>
  <c r="H12" i="12" s="1"/>
  <c r="G11" i="12"/>
  <c r="H11" i="12" s="1"/>
  <c r="G9" i="12"/>
  <c r="H9" i="12" s="1"/>
  <c r="G8" i="12"/>
  <c r="H8" i="12" s="1"/>
  <c r="I128" i="12"/>
  <c r="I127" i="12"/>
  <c r="I126" i="12"/>
  <c r="I125" i="12"/>
  <c r="I124" i="12"/>
  <c r="G124" i="12"/>
  <c r="H124" i="12" s="1"/>
  <c r="I123" i="12"/>
  <c r="I122" i="12"/>
  <c r="I121" i="12"/>
  <c r="I120" i="12"/>
  <c r="I119" i="12"/>
  <c r="I118" i="12"/>
  <c r="G118" i="12"/>
  <c r="H118" i="12" s="1"/>
  <c r="I117" i="12"/>
  <c r="I116" i="12"/>
  <c r="I115" i="12"/>
  <c r="I114" i="12"/>
  <c r="I113" i="12"/>
  <c r="I112" i="12"/>
  <c r="G112" i="12"/>
  <c r="H112" i="12" s="1"/>
  <c r="I111" i="12"/>
  <c r="I110" i="12"/>
  <c r="I109" i="12"/>
  <c r="I108" i="12"/>
  <c r="I107" i="12"/>
  <c r="I106" i="12"/>
  <c r="G106" i="12"/>
  <c r="H106" i="12" s="1"/>
  <c r="I105" i="12"/>
  <c r="I104" i="12"/>
  <c r="I103" i="12"/>
  <c r="I102" i="12"/>
  <c r="I101" i="12"/>
  <c r="I100" i="12"/>
  <c r="G100" i="12"/>
  <c r="H100" i="12" s="1"/>
  <c r="I99" i="12"/>
  <c r="I98" i="12"/>
  <c r="I97" i="12"/>
  <c r="I96" i="12"/>
  <c r="I95" i="12"/>
  <c r="I94" i="12"/>
  <c r="G94" i="12"/>
  <c r="H94" i="12" s="1"/>
  <c r="I93" i="12"/>
  <c r="I92" i="12"/>
  <c r="I91" i="12"/>
  <c r="I90" i="12"/>
  <c r="I89" i="12"/>
  <c r="I88" i="12"/>
  <c r="G88" i="12"/>
  <c r="H88" i="12" s="1"/>
  <c r="I87" i="12"/>
  <c r="I86" i="12"/>
  <c r="I85" i="12"/>
  <c r="I84" i="12"/>
  <c r="I83" i="12"/>
  <c r="I82" i="12"/>
  <c r="G82" i="12"/>
  <c r="H82" i="12" s="1"/>
  <c r="I81" i="12"/>
  <c r="I80" i="12"/>
  <c r="I79" i="12"/>
  <c r="I78" i="12"/>
  <c r="I77" i="12"/>
  <c r="I76" i="12"/>
  <c r="G76" i="12"/>
  <c r="H76" i="12" s="1"/>
  <c r="I75" i="12"/>
  <c r="I74" i="12"/>
  <c r="I73" i="12"/>
  <c r="I72" i="12"/>
  <c r="I71" i="12"/>
  <c r="I70" i="12"/>
  <c r="G70" i="12"/>
  <c r="H70" i="12" s="1"/>
  <c r="I69" i="12"/>
  <c r="I68" i="12"/>
  <c r="I67" i="12"/>
  <c r="I66" i="12"/>
  <c r="I65" i="12"/>
  <c r="I64" i="12"/>
  <c r="G64" i="12"/>
  <c r="H64" i="12" s="1"/>
  <c r="I63" i="12"/>
  <c r="I62" i="12"/>
  <c r="I61" i="12"/>
  <c r="I60" i="12"/>
  <c r="I59" i="12"/>
  <c r="I58" i="12"/>
  <c r="G58" i="12"/>
  <c r="H58" i="12" s="1"/>
  <c r="I57" i="12"/>
  <c r="I56" i="12"/>
  <c r="I55" i="12"/>
  <c r="I54" i="12"/>
  <c r="I53" i="12"/>
  <c r="I52" i="12"/>
  <c r="G52" i="12"/>
  <c r="H52" i="12" s="1"/>
  <c r="I51" i="12"/>
  <c r="I50" i="12"/>
  <c r="I49" i="12"/>
  <c r="I48" i="12"/>
  <c r="I47" i="12"/>
  <c r="I46" i="12"/>
  <c r="G46" i="12"/>
  <c r="H46" i="12" s="1"/>
  <c r="I45" i="12"/>
  <c r="I44" i="12"/>
  <c r="I43" i="12"/>
  <c r="I42" i="12"/>
  <c r="I41" i="12"/>
  <c r="I40" i="12"/>
  <c r="G40" i="12"/>
  <c r="H40" i="12" s="1"/>
  <c r="I39" i="12"/>
  <c r="I38" i="12"/>
  <c r="I37" i="12"/>
  <c r="I36" i="12"/>
  <c r="I35" i="12"/>
  <c r="I34" i="12"/>
  <c r="G34" i="12"/>
  <c r="H34" i="12" s="1"/>
  <c r="I33" i="12"/>
  <c r="I32" i="12"/>
  <c r="I31" i="12"/>
  <c r="I30" i="12"/>
  <c r="I29" i="12"/>
  <c r="I28" i="12"/>
  <c r="G28" i="12"/>
  <c r="H28" i="12" s="1"/>
  <c r="I27" i="12"/>
  <c r="I26" i="12"/>
  <c r="I25" i="12"/>
  <c r="I24" i="12"/>
  <c r="I23" i="12"/>
  <c r="I22" i="12"/>
  <c r="G22" i="12"/>
  <c r="H22" i="12" s="1"/>
  <c r="I21" i="12"/>
  <c r="I20" i="12"/>
  <c r="I19" i="12"/>
  <c r="I18" i="12"/>
  <c r="I17" i="12"/>
  <c r="I16" i="12"/>
  <c r="G16" i="12"/>
  <c r="H16" i="12" s="1"/>
  <c r="I15" i="12"/>
  <c r="I14" i="12"/>
  <c r="I13" i="12"/>
  <c r="I12" i="12"/>
  <c r="I11" i="12"/>
  <c r="I10" i="12"/>
  <c r="G10" i="12"/>
  <c r="H10" i="12" s="1"/>
  <c r="I9" i="12"/>
  <c r="I8" i="12"/>
  <c r="T2" i="12"/>
  <c r="S2" i="12"/>
  <c r="Q2" i="12"/>
  <c r="P2" i="12"/>
  <c r="R2" i="12" s="1"/>
  <c r="I128" i="11"/>
  <c r="F128" i="11"/>
  <c r="I127" i="11"/>
  <c r="F127" i="11"/>
  <c r="I126" i="11"/>
  <c r="F126" i="11"/>
  <c r="I125" i="11"/>
  <c r="F125" i="11"/>
  <c r="I124" i="11"/>
  <c r="F124" i="11"/>
  <c r="I123" i="11"/>
  <c r="F123" i="11"/>
  <c r="I122" i="11"/>
  <c r="F122" i="11"/>
  <c r="I121" i="11"/>
  <c r="F121" i="11"/>
  <c r="I120" i="11"/>
  <c r="F120" i="11"/>
  <c r="I119" i="11"/>
  <c r="F119" i="11"/>
  <c r="I118" i="11"/>
  <c r="F118" i="11"/>
  <c r="I117" i="11"/>
  <c r="F117" i="11"/>
  <c r="I116" i="11"/>
  <c r="F116" i="11"/>
  <c r="I115" i="11"/>
  <c r="F115" i="11"/>
  <c r="I114" i="11"/>
  <c r="F114" i="11"/>
  <c r="I113" i="11"/>
  <c r="F113" i="11"/>
  <c r="I112" i="11"/>
  <c r="F112" i="11"/>
  <c r="I111" i="11"/>
  <c r="F111" i="11"/>
  <c r="I110" i="11"/>
  <c r="F110" i="11"/>
  <c r="I109" i="11"/>
  <c r="F109" i="11"/>
  <c r="I108" i="11"/>
  <c r="F108" i="11"/>
  <c r="I107" i="11"/>
  <c r="F107" i="11"/>
  <c r="I106" i="11"/>
  <c r="F106" i="11"/>
  <c r="I105" i="11"/>
  <c r="F105" i="11"/>
  <c r="I104" i="11"/>
  <c r="F104" i="11"/>
  <c r="I103" i="11"/>
  <c r="F103" i="11"/>
  <c r="I102" i="11"/>
  <c r="F102" i="11"/>
  <c r="I101" i="11"/>
  <c r="F101" i="11"/>
  <c r="I100" i="11"/>
  <c r="F100" i="11"/>
  <c r="I99" i="11"/>
  <c r="F99" i="11"/>
  <c r="I98" i="11"/>
  <c r="F98" i="11"/>
  <c r="I97" i="11"/>
  <c r="F97" i="11"/>
  <c r="I96" i="11"/>
  <c r="F96" i="11"/>
  <c r="I95" i="11"/>
  <c r="F95" i="11"/>
  <c r="I94" i="11"/>
  <c r="F94" i="11"/>
  <c r="I93" i="11"/>
  <c r="F93" i="11"/>
  <c r="I92" i="11"/>
  <c r="F92" i="11"/>
  <c r="I91" i="11"/>
  <c r="F91" i="11"/>
  <c r="I90" i="11"/>
  <c r="F90" i="11"/>
  <c r="I89" i="11"/>
  <c r="F89" i="11"/>
  <c r="I88" i="11"/>
  <c r="F88" i="11"/>
  <c r="I87" i="11"/>
  <c r="F87" i="11"/>
  <c r="I86" i="11"/>
  <c r="F86" i="11"/>
  <c r="I85" i="11"/>
  <c r="F85" i="11"/>
  <c r="I84" i="11"/>
  <c r="F84" i="11"/>
  <c r="I83" i="11"/>
  <c r="F83" i="11"/>
  <c r="I82" i="11"/>
  <c r="F82" i="11"/>
  <c r="I81" i="11"/>
  <c r="F81" i="11"/>
  <c r="I80" i="11"/>
  <c r="F80" i="11"/>
  <c r="I79" i="11"/>
  <c r="F79" i="11"/>
  <c r="I78" i="11"/>
  <c r="F78" i="11"/>
  <c r="I77" i="11"/>
  <c r="F77" i="11"/>
  <c r="I76" i="11"/>
  <c r="F76" i="11"/>
  <c r="I75" i="11"/>
  <c r="F75" i="11"/>
  <c r="I74" i="11"/>
  <c r="F74" i="11"/>
  <c r="I73" i="11"/>
  <c r="F73" i="11"/>
  <c r="I72" i="11"/>
  <c r="F72" i="11"/>
  <c r="I71" i="11"/>
  <c r="F71" i="11"/>
  <c r="I70" i="11"/>
  <c r="F70" i="11"/>
  <c r="I69" i="11"/>
  <c r="F69" i="11"/>
  <c r="I68" i="11"/>
  <c r="F68" i="11"/>
  <c r="I67" i="11"/>
  <c r="F67" i="11"/>
  <c r="I66" i="11"/>
  <c r="F66" i="11"/>
  <c r="I65" i="11"/>
  <c r="F65" i="11"/>
  <c r="I64" i="11"/>
  <c r="F64" i="11"/>
  <c r="I63" i="11"/>
  <c r="F63" i="11"/>
  <c r="I62" i="11"/>
  <c r="F62" i="11"/>
  <c r="I61" i="11"/>
  <c r="F61" i="11"/>
  <c r="I60" i="11"/>
  <c r="F60" i="11"/>
  <c r="I59" i="11"/>
  <c r="F59" i="11"/>
  <c r="I58" i="11"/>
  <c r="F58" i="11"/>
  <c r="I57" i="11"/>
  <c r="F57" i="11"/>
  <c r="I56" i="11"/>
  <c r="F56" i="11"/>
  <c r="I55" i="11"/>
  <c r="F55" i="11"/>
  <c r="I54" i="11"/>
  <c r="F54" i="11"/>
  <c r="I53" i="11"/>
  <c r="F53" i="11"/>
  <c r="I52" i="11"/>
  <c r="F52" i="11"/>
  <c r="I51" i="11"/>
  <c r="F51" i="11"/>
  <c r="I50" i="11"/>
  <c r="F50" i="11"/>
  <c r="I49" i="11"/>
  <c r="F49" i="11"/>
  <c r="I48" i="11"/>
  <c r="F48" i="11"/>
  <c r="I47" i="11"/>
  <c r="F47" i="11"/>
  <c r="I46" i="11"/>
  <c r="F46" i="11"/>
  <c r="I45" i="11"/>
  <c r="F45" i="11"/>
  <c r="I44" i="11"/>
  <c r="F44" i="11"/>
  <c r="I43" i="11"/>
  <c r="F43" i="11"/>
  <c r="I42" i="11"/>
  <c r="F42" i="11"/>
  <c r="I41" i="11"/>
  <c r="F41" i="11"/>
  <c r="I40" i="11"/>
  <c r="F40" i="11"/>
  <c r="I39" i="11"/>
  <c r="F39" i="11"/>
  <c r="I38" i="11"/>
  <c r="F38" i="11"/>
  <c r="I37" i="11"/>
  <c r="F37" i="11"/>
  <c r="I36" i="11"/>
  <c r="F36" i="11"/>
  <c r="I35" i="11"/>
  <c r="F35" i="11"/>
  <c r="I34" i="11"/>
  <c r="F34" i="11"/>
  <c r="I33" i="11"/>
  <c r="F33" i="11"/>
  <c r="I32" i="11"/>
  <c r="F32" i="11"/>
  <c r="I31" i="11"/>
  <c r="F31" i="11"/>
  <c r="I30" i="11"/>
  <c r="F30" i="11"/>
  <c r="I29" i="11"/>
  <c r="F29" i="11"/>
  <c r="I28" i="11"/>
  <c r="F28" i="11"/>
  <c r="I27" i="11"/>
  <c r="F27" i="11"/>
  <c r="I26" i="11"/>
  <c r="F26" i="11"/>
  <c r="I25" i="11"/>
  <c r="F25" i="11"/>
  <c r="I24" i="11"/>
  <c r="F24" i="11"/>
  <c r="I23" i="11"/>
  <c r="F23" i="11"/>
  <c r="I22" i="11"/>
  <c r="F22" i="11"/>
  <c r="I21" i="11"/>
  <c r="F21" i="11"/>
  <c r="I20" i="11"/>
  <c r="F20" i="11"/>
  <c r="I19" i="11"/>
  <c r="F19" i="11"/>
  <c r="I18" i="11"/>
  <c r="F18" i="11"/>
  <c r="I17" i="11"/>
  <c r="F17" i="11"/>
  <c r="I16" i="11"/>
  <c r="F16" i="11"/>
  <c r="I15" i="11"/>
  <c r="F15" i="11"/>
  <c r="I14" i="11"/>
  <c r="F14" i="11"/>
  <c r="I13" i="11"/>
  <c r="F13" i="11"/>
  <c r="I12" i="11"/>
  <c r="F12" i="11"/>
  <c r="I11" i="11"/>
  <c r="F11" i="11"/>
  <c r="I10" i="11"/>
  <c r="F10" i="11"/>
  <c r="I9" i="11"/>
  <c r="F9" i="11"/>
  <c r="I8" i="11"/>
  <c r="F8" i="11"/>
  <c r="I7" i="11"/>
  <c r="F7" i="11"/>
  <c r="I6" i="11"/>
  <c r="F6" i="11"/>
  <c r="I5" i="11"/>
  <c r="E5" i="11"/>
  <c r="F5" i="11" s="1"/>
  <c r="I4" i="11"/>
  <c r="E4" i="11"/>
  <c r="F4" i="11" s="1"/>
  <c r="I3" i="11"/>
  <c r="E3" i="11"/>
  <c r="F3" i="11" s="1"/>
  <c r="J135" i="11" l="1"/>
  <c r="J142" i="11"/>
  <c r="J148" i="11"/>
  <c r="J129" i="11"/>
  <c r="J159" i="11"/>
  <c r="J153" i="11"/>
  <c r="J168" i="11"/>
  <c r="J132" i="11"/>
  <c r="J169" i="11"/>
  <c r="J162" i="11"/>
  <c r="J163" i="11"/>
  <c r="J145" i="11"/>
  <c r="J141" i="11"/>
  <c r="J157" i="11"/>
  <c r="J136" i="11"/>
  <c r="J151" i="11"/>
  <c r="J149" i="11"/>
  <c r="J144" i="11"/>
  <c r="J158" i="11"/>
  <c r="L158" i="11"/>
  <c r="L155" i="11"/>
  <c r="J155" i="11"/>
  <c r="J156" i="11"/>
  <c r="J150" i="11"/>
  <c r="L152" i="11"/>
  <c r="J152" i="11"/>
  <c r="J160" i="11"/>
  <c r="L170" i="11"/>
  <c r="J170" i="11"/>
  <c r="J166" i="11"/>
  <c r="J165" i="11"/>
  <c r="L161" i="11"/>
  <c r="J161" i="11"/>
  <c r="J154" i="11"/>
  <c r="J164" i="11"/>
  <c r="L164" i="11"/>
  <c r="L167" i="11"/>
  <c r="J167" i="11"/>
  <c r="J137" i="11"/>
  <c r="J130" i="11"/>
  <c r="J140" i="11"/>
  <c r="J134" i="11"/>
  <c r="L147" i="11"/>
  <c r="J147" i="11"/>
  <c r="J133" i="11"/>
  <c r="J131" i="11"/>
  <c r="J139" i="11"/>
  <c r="J138" i="11"/>
  <c r="J146" i="11"/>
  <c r="J143" i="11"/>
  <c r="M40" i="11"/>
  <c r="K40" i="11"/>
  <c r="Z40" i="11" s="1"/>
  <c r="M94" i="11"/>
  <c r="K94" i="11"/>
  <c r="Z94" i="11" s="1"/>
  <c r="M20" i="11"/>
  <c r="K20" i="11"/>
  <c r="Z20" i="11" s="1"/>
  <c r="M56" i="11"/>
  <c r="K56" i="11"/>
  <c r="Z56" i="11" s="1"/>
  <c r="M68" i="11"/>
  <c r="K68" i="11"/>
  <c r="Z68" i="11" s="1"/>
  <c r="M92" i="11"/>
  <c r="K92" i="11"/>
  <c r="Z92" i="11" s="1"/>
  <c r="M10" i="11"/>
  <c r="K10" i="11"/>
  <c r="Z10" i="11" s="1"/>
  <c r="M16" i="11"/>
  <c r="K16" i="11"/>
  <c r="Z16" i="11" s="1"/>
  <c r="M28" i="11"/>
  <c r="K28" i="11"/>
  <c r="Z28" i="11" s="1"/>
  <c r="M51" i="11"/>
  <c r="K51" i="11"/>
  <c r="Z51" i="11" s="1"/>
  <c r="M104" i="11"/>
  <c r="K104" i="11"/>
  <c r="Z104" i="11" s="1"/>
  <c r="M116" i="11"/>
  <c r="K116" i="11"/>
  <c r="Z116" i="11" s="1"/>
  <c r="M122" i="11"/>
  <c r="K122" i="11"/>
  <c r="Z122" i="11" s="1"/>
  <c r="M57" i="11"/>
  <c r="K57" i="11"/>
  <c r="Z57" i="11" s="1"/>
  <c r="M63" i="11"/>
  <c r="K63" i="11"/>
  <c r="Z63" i="11" s="1"/>
  <c r="M69" i="11"/>
  <c r="K69" i="11"/>
  <c r="Z69" i="11" s="1"/>
  <c r="M75" i="11"/>
  <c r="K75" i="11"/>
  <c r="Z75" i="11" s="1"/>
  <c r="M81" i="11"/>
  <c r="K81" i="11"/>
  <c r="Z81" i="11" s="1"/>
  <c r="M87" i="11"/>
  <c r="K87" i="11"/>
  <c r="Z87" i="11" s="1"/>
  <c r="M93" i="11"/>
  <c r="K93" i="11"/>
  <c r="Z93" i="11" s="1"/>
  <c r="M32" i="11"/>
  <c r="K32" i="11"/>
  <c r="Z32" i="11" s="1"/>
  <c r="M62" i="11"/>
  <c r="K62" i="11"/>
  <c r="Z62" i="11" s="1"/>
  <c r="M80" i="11"/>
  <c r="K80" i="11"/>
  <c r="Z80" i="11" s="1"/>
  <c r="M4" i="11"/>
  <c r="K4" i="11"/>
  <c r="Z4" i="11" s="1"/>
  <c r="M22" i="11"/>
  <c r="K22" i="11"/>
  <c r="Z22" i="11" s="1"/>
  <c r="M34" i="11"/>
  <c r="K34" i="11"/>
  <c r="Z34" i="11" s="1"/>
  <c r="M45" i="11"/>
  <c r="K45" i="11"/>
  <c r="Z45" i="11" s="1"/>
  <c r="M98" i="11"/>
  <c r="K98" i="11"/>
  <c r="Z98" i="11" s="1"/>
  <c r="M110" i="11"/>
  <c r="K110" i="11"/>
  <c r="Z110" i="11" s="1"/>
  <c r="M128" i="11"/>
  <c r="K128" i="11"/>
  <c r="Z128" i="11" s="1"/>
  <c r="M5" i="11"/>
  <c r="K5" i="11"/>
  <c r="Z5" i="11" s="1"/>
  <c r="M11" i="11"/>
  <c r="K11" i="11"/>
  <c r="Z11" i="11" s="1"/>
  <c r="M17" i="11"/>
  <c r="K17" i="11"/>
  <c r="Z17" i="11" s="1"/>
  <c r="M23" i="11"/>
  <c r="K23" i="11"/>
  <c r="Z23" i="11" s="1"/>
  <c r="M29" i="11"/>
  <c r="K29" i="11"/>
  <c r="Z29" i="11" s="1"/>
  <c r="M35" i="11"/>
  <c r="K35" i="11"/>
  <c r="Z35" i="11" s="1"/>
  <c r="M46" i="11"/>
  <c r="K46" i="11"/>
  <c r="Z46" i="11" s="1"/>
  <c r="M99" i="11"/>
  <c r="K99" i="11"/>
  <c r="Z99" i="11" s="1"/>
  <c r="M105" i="11"/>
  <c r="K105" i="11"/>
  <c r="Z105" i="11" s="1"/>
  <c r="M111" i="11"/>
  <c r="K111" i="11"/>
  <c r="Z111" i="11" s="1"/>
  <c r="M117" i="11"/>
  <c r="K117" i="11"/>
  <c r="Z117" i="11" s="1"/>
  <c r="M123" i="11"/>
  <c r="K123" i="11"/>
  <c r="Z123" i="11" s="1"/>
  <c r="M26" i="11"/>
  <c r="K26" i="11"/>
  <c r="Z26" i="11" s="1"/>
  <c r="M114" i="11"/>
  <c r="K114" i="11"/>
  <c r="Z114" i="11" s="1"/>
  <c r="M58" i="11"/>
  <c r="K58" i="11"/>
  <c r="Z58" i="11" s="1"/>
  <c r="M38" i="11"/>
  <c r="K38" i="11"/>
  <c r="Z38" i="11" s="1"/>
  <c r="M102" i="11"/>
  <c r="K102" i="11"/>
  <c r="Z102" i="11" s="1"/>
  <c r="M86" i="11"/>
  <c r="K86" i="11"/>
  <c r="Z86" i="11" s="1"/>
  <c r="M41" i="11"/>
  <c r="K41" i="11"/>
  <c r="Z41" i="11" s="1"/>
  <c r="M52" i="11"/>
  <c r="K52" i="11"/>
  <c r="Z52" i="11" s="1"/>
  <c r="M64" i="11"/>
  <c r="K64" i="11"/>
  <c r="Z64" i="11" s="1"/>
  <c r="M70" i="11"/>
  <c r="K70" i="11"/>
  <c r="Z70" i="11" s="1"/>
  <c r="M76" i="11"/>
  <c r="K76" i="11"/>
  <c r="Z76" i="11" s="1"/>
  <c r="M82" i="11"/>
  <c r="K82" i="11"/>
  <c r="Z82" i="11" s="1"/>
  <c r="M88" i="11"/>
  <c r="K88" i="11"/>
  <c r="Z88" i="11" s="1"/>
  <c r="M6" i="11"/>
  <c r="K6" i="11"/>
  <c r="Z6" i="11" s="1"/>
  <c r="M12" i="11"/>
  <c r="K12" i="11"/>
  <c r="Z12" i="11" s="1"/>
  <c r="M18" i="11"/>
  <c r="K18" i="11"/>
  <c r="Z18" i="11" s="1"/>
  <c r="M24" i="11"/>
  <c r="K24" i="11"/>
  <c r="Z24" i="11" s="1"/>
  <c r="M30" i="11"/>
  <c r="K30" i="11"/>
  <c r="Z30" i="11" s="1"/>
  <c r="M36" i="11"/>
  <c r="K36" i="11"/>
  <c r="Z36" i="11" s="1"/>
  <c r="M47" i="11"/>
  <c r="K47" i="11"/>
  <c r="Z47" i="11" s="1"/>
  <c r="M100" i="11"/>
  <c r="K100" i="11"/>
  <c r="Z100" i="11" s="1"/>
  <c r="M106" i="11"/>
  <c r="K106" i="11"/>
  <c r="Z106" i="11" s="1"/>
  <c r="M112" i="11"/>
  <c r="K112" i="11"/>
  <c r="Z112" i="11" s="1"/>
  <c r="M118" i="11"/>
  <c r="K118" i="11"/>
  <c r="Z118" i="11" s="1"/>
  <c r="M124" i="11"/>
  <c r="K124" i="11"/>
  <c r="Z124" i="11" s="1"/>
  <c r="M59" i="11"/>
  <c r="K59" i="11"/>
  <c r="Z59" i="11" s="1"/>
  <c r="M65" i="11"/>
  <c r="K65" i="11"/>
  <c r="Z65" i="11" s="1"/>
  <c r="M77" i="11"/>
  <c r="K77" i="11"/>
  <c r="Z77" i="11" s="1"/>
  <c r="M83" i="11"/>
  <c r="K83" i="11"/>
  <c r="Z83" i="11" s="1"/>
  <c r="M89" i="11"/>
  <c r="K89" i="11"/>
  <c r="Z89" i="11" s="1"/>
  <c r="M25" i="11"/>
  <c r="K25" i="11"/>
  <c r="Z25" i="11" s="1"/>
  <c r="M42" i="11"/>
  <c r="K42" i="11"/>
  <c r="Z42" i="11" s="1"/>
  <c r="M53" i="11"/>
  <c r="K53" i="11"/>
  <c r="Z53" i="11" s="1"/>
  <c r="M71" i="11"/>
  <c r="K71" i="11"/>
  <c r="Z71" i="11" s="1"/>
  <c r="M7" i="11"/>
  <c r="K7" i="11"/>
  <c r="Z7" i="11" s="1"/>
  <c r="M13" i="11"/>
  <c r="K13" i="11"/>
  <c r="Z13" i="11" s="1"/>
  <c r="M19" i="11"/>
  <c r="K19" i="11"/>
  <c r="Z19" i="11" s="1"/>
  <c r="M31" i="11"/>
  <c r="K31" i="11"/>
  <c r="Z31" i="11" s="1"/>
  <c r="M37" i="11"/>
  <c r="K37" i="11"/>
  <c r="Z37" i="11" s="1"/>
  <c r="M48" i="11"/>
  <c r="K48" i="11"/>
  <c r="Z48" i="11" s="1"/>
  <c r="M95" i="11"/>
  <c r="K95" i="11"/>
  <c r="Z95" i="11" s="1"/>
  <c r="M101" i="11"/>
  <c r="K101" i="11"/>
  <c r="Z101" i="11" s="1"/>
  <c r="M107" i="11"/>
  <c r="K107" i="11"/>
  <c r="Z107" i="11" s="1"/>
  <c r="M113" i="11"/>
  <c r="K113" i="11"/>
  <c r="Z113" i="11" s="1"/>
  <c r="M119" i="11"/>
  <c r="K119" i="11"/>
  <c r="Z119" i="11" s="1"/>
  <c r="M125" i="11"/>
  <c r="K125" i="11"/>
  <c r="Z125" i="11" s="1"/>
  <c r="M54" i="11"/>
  <c r="K54" i="11"/>
  <c r="Z54" i="11" s="1"/>
  <c r="M60" i="11"/>
  <c r="K60" i="11"/>
  <c r="Z60" i="11" s="1"/>
  <c r="M66" i="11"/>
  <c r="K66" i="11"/>
  <c r="Z66" i="11" s="1"/>
  <c r="M72" i="11"/>
  <c r="K72" i="11"/>
  <c r="Z72" i="11" s="1"/>
  <c r="M78" i="11"/>
  <c r="K78" i="11"/>
  <c r="Z78" i="11" s="1"/>
  <c r="M84" i="11"/>
  <c r="K84" i="11"/>
  <c r="Z84" i="11" s="1"/>
  <c r="M90" i="11"/>
  <c r="K90" i="11"/>
  <c r="Z90" i="11" s="1"/>
  <c r="M126" i="11"/>
  <c r="K126" i="11"/>
  <c r="Z126" i="11" s="1"/>
  <c r="M14" i="11"/>
  <c r="K14" i="11"/>
  <c r="Z14" i="11" s="1"/>
  <c r="M96" i="11"/>
  <c r="K96" i="11"/>
  <c r="Z96" i="11" s="1"/>
  <c r="M61" i="11"/>
  <c r="K61" i="11"/>
  <c r="Z61" i="11" s="1"/>
  <c r="M8" i="11"/>
  <c r="K8" i="11"/>
  <c r="Z8" i="11" s="1"/>
  <c r="M49" i="11"/>
  <c r="K49" i="11"/>
  <c r="Z49" i="11" s="1"/>
  <c r="M120" i="11"/>
  <c r="K120" i="11"/>
  <c r="Z120" i="11" s="1"/>
  <c r="M3" i="11"/>
  <c r="K3" i="11"/>
  <c r="Z3" i="11" s="1"/>
  <c r="M55" i="11"/>
  <c r="K55" i="11"/>
  <c r="Z55" i="11" s="1"/>
  <c r="M67" i="11"/>
  <c r="K67" i="11"/>
  <c r="Z67" i="11" s="1"/>
  <c r="M73" i="11"/>
  <c r="K73" i="11"/>
  <c r="Z73" i="11" s="1"/>
  <c r="M79" i="11"/>
  <c r="K79" i="11"/>
  <c r="Z79" i="11" s="1"/>
  <c r="M85" i="11"/>
  <c r="K85" i="11"/>
  <c r="Z85" i="11" s="1"/>
  <c r="M91" i="11"/>
  <c r="K91" i="11"/>
  <c r="Z91" i="11" s="1"/>
  <c r="M9" i="11"/>
  <c r="K9" i="11"/>
  <c r="Z9" i="11" s="1"/>
  <c r="M15" i="11"/>
  <c r="K15" i="11"/>
  <c r="Z15" i="11" s="1"/>
  <c r="M21" i="11"/>
  <c r="K21" i="11"/>
  <c r="Z21" i="11" s="1"/>
  <c r="M27" i="11"/>
  <c r="K27" i="11"/>
  <c r="Z27" i="11" s="1"/>
  <c r="M33" i="11"/>
  <c r="K33" i="11"/>
  <c r="Z33" i="11" s="1"/>
  <c r="M39" i="11"/>
  <c r="K39" i="11"/>
  <c r="Z39" i="11" s="1"/>
  <c r="M44" i="11"/>
  <c r="K44" i="11"/>
  <c r="Z44" i="11" s="1"/>
  <c r="M50" i="11"/>
  <c r="K50" i="11"/>
  <c r="Z50" i="11" s="1"/>
  <c r="M97" i="11"/>
  <c r="K97" i="11"/>
  <c r="Z97" i="11" s="1"/>
  <c r="M103" i="11"/>
  <c r="K103" i="11"/>
  <c r="Z103" i="11" s="1"/>
  <c r="M109" i="11"/>
  <c r="K109" i="11"/>
  <c r="Z109" i="11" s="1"/>
  <c r="M115" i="11"/>
  <c r="K115" i="11"/>
  <c r="Z115" i="11" s="1"/>
  <c r="M121" i="11"/>
  <c r="K121" i="11"/>
  <c r="Z121" i="11" s="1"/>
  <c r="M127" i="11"/>
  <c r="K127" i="11"/>
  <c r="Z127" i="11" s="1"/>
  <c r="M43" i="11"/>
  <c r="K43" i="11"/>
  <c r="Z43" i="11" s="1"/>
  <c r="M108" i="11"/>
  <c r="K108" i="11"/>
  <c r="Z108" i="11" s="1"/>
  <c r="M74" i="11"/>
  <c r="K74" i="11"/>
  <c r="Z74" i="11" s="1"/>
  <c r="G58" i="11"/>
  <c r="L58" i="11" s="1"/>
  <c r="G46" i="11"/>
  <c r="L46" i="11" s="1"/>
  <c r="G57" i="11"/>
  <c r="L57" i="11" s="1"/>
  <c r="G62" i="11"/>
  <c r="L62" i="11" s="1"/>
  <c r="G63" i="11"/>
  <c r="L63" i="11" s="1"/>
  <c r="G51" i="11"/>
  <c r="L51" i="11" s="1"/>
  <c r="G47" i="11"/>
  <c r="L47" i="11" s="1"/>
  <c r="G52" i="11"/>
  <c r="L52" i="11" s="1"/>
  <c r="G64" i="11"/>
  <c r="L64" i="11" s="1"/>
  <c r="G48" i="11"/>
  <c r="L48" i="11" s="1"/>
  <c r="G53" i="11"/>
  <c r="L53" i="11" s="1"/>
  <c r="G54" i="11"/>
  <c r="L54" i="11" s="1"/>
  <c r="G59" i="11"/>
  <c r="L59" i="11" s="1"/>
  <c r="G65" i="11"/>
  <c r="L65" i="11" s="1"/>
  <c r="G49" i="11"/>
  <c r="L49" i="11" s="1"/>
  <c r="G55" i="11"/>
  <c r="L55" i="11" s="1"/>
  <c r="G60" i="11"/>
  <c r="L60" i="11" s="1"/>
  <c r="G50" i="11"/>
  <c r="L50" i="11" s="1"/>
  <c r="G61" i="11"/>
  <c r="L61" i="11" s="1"/>
  <c r="G45" i="11"/>
  <c r="L45" i="11" s="1"/>
  <c r="G56" i="11"/>
  <c r="L56" i="11" s="1"/>
  <c r="G23" i="11"/>
  <c r="L23" i="11" s="1"/>
  <c r="G92" i="11"/>
  <c r="L92" i="11" s="1"/>
  <c r="G12" i="11"/>
  <c r="L12" i="11" s="1"/>
  <c r="G81" i="11"/>
  <c r="L81" i="11" s="1"/>
  <c r="G93" i="11"/>
  <c r="L93" i="11" s="1"/>
  <c r="G116" i="11"/>
  <c r="L116" i="11" s="1"/>
  <c r="G127" i="11"/>
  <c r="L127" i="11" s="1"/>
  <c r="G29" i="11"/>
  <c r="L29" i="11" s="1"/>
  <c r="G115" i="11"/>
  <c r="L115" i="11" s="1"/>
  <c r="G69" i="11"/>
  <c r="L69" i="11" s="1"/>
  <c r="G98" i="11"/>
  <c r="L98" i="11" s="1"/>
  <c r="G24" i="11"/>
  <c r="L24" i="11" s="1"/>
  <c r="G36" i="11"/>
  <c r="L36" i="11" s="1"/>
  <c r="G75" i="11"/>
  <c r="L75" i="11" s="1"/>
  <c r="G87" i="11"/>
  <c r="L87" i="11" s="1"/>
  <c r="G110" i="11"/>
  <c r="L110" i="11" s="1"/>
  <c r="G42" i="11"/>
  <c r="L42" i="11" s="1"/>
  <c r="G99" i="11"/>
  <c r="L99" i="11" s="1"/>
  <c r="G105" i="11"/>
  <c r="L105" i="11" s="1"/>
  <c r="G122" i="11"/>
  <c r="L122" i="11" s="1"/>
  <c r="G103" i="11"/>
  <c r="L103" i="11" s="1"/>
  <c r="G121" i="11"/>
  <c r="L121" i="11" s="1"/>
  <c r="G18" i="11"/>
  <c r="L18" i="11" s="1"/>
  <c r="G7" i="11"/>
  <c r="L7" i="11" s="1"/>
  <c r="G19" i="11"/>
  <c r="L19" i="11" s="1"/>
  <c r="G25" i="11"/>
  <c r="L25" i="11" s="1"/>
  <c r="G31" i="11"/>
  <c r="L31" i="11" s="1"/>
  <c r="G37" i="11"/>
  <c r="L37" i="11" s="1"/>
  <c r="G70" i="11"/>
  <c r="L70" i="11" s="1"/>
  <c r="G76" i="11"/>
  <c r="L76" i="11" s="1"/>
  <c r="G82" i="11"/>
  <c r="L82" i="11" s="1"/>
  <c r="G88" i="11"/>
  <c r="L88" i="11" s="1"/>
  <c r="G111" i="11"/>
  <c r="L111" i="11" s="1"/>
  <c r="G117" i="11"/>
  <c r="L117" i="11" s="1"/>
  <c r="G128" i="11"/>
  <c r="L128" i="11" s="1"/>
  <c r="G40" i="11"/>
  <c r="L40" i="11" s="1"/>
  <c r="G68" i="11"/>
  <c r="L68" i="11" s="1"/>
  <c r="G97" i="11"/>
  <c r="L97" i="11" s="1"/>
  <c r="G17" i="11"/>
  <c r="L17" i="11" s="1"/>
  <c r="G86" i="11"/>
  <c r="L86" i="11" s="1"/>
  <c r="G41" i="11"/>
  <c r="L41" i="11" s="1"/>
  <c r="G104" i="11"/>
  <c r="L104" i="11" s="1"/>
  <c r="G6" i="11"/>
  <c r="L6" i="11" s="1"/>
  <c r="G30" i="11"/>
  <c r="L30" i="11" s="1"/>
  <c r="G13" i="11"/>
  <c r="L13" i="11" s="1"/>
  <c r="G94" i="11"/>
  <c r="L94" i="11" s="1"/>
  <c r="G100" i="11"/>
  <c r="L100" i="11" s="1"/>
  <c r="G106" i="11"/>
  <c r="L106" i="11" s="1"/>
  <c r="G123" i="11"/>
  <c r="L123" i="11" s="1"/>
  <c r="G120" i="11"/>
  <c r="L120" i="11" s="1"/>
  <c r="G5" i="11"/>
  <c r="L5" i="11" s="1"/>
  <c r="G35" i="11"/>
  <c r="L35" i="11" s="1"/>
  <c r="G109" i="11"/>
  <c r="L109" i="11" s="1"/>
  <c r="G20" i="11"/>
  <c r="L20" i="11" s="1"/>
  <c r="G38" i="11"/>
  <c r="L38" i="11" s="1"/>
  <c r="G71" i="11"/>
  <c r="L71" i="11" s="1"/>
  <c r="G77" i="11"/>
  <c r="L77" i="11" s="1"/>
  <c r="G89" i="11"/>
  <c r="L89" i="11" s="1"/>
  <c r="G112" i="11"/>
  <c r="L112" i="11" s="1"/>
  <c r="G3" i="11"/>
  <c r="L3" i="11" s="1"/>
  <c r="G66" i="11"/>
  <c r="L66" i="11" s="1"/>
  <c r="G95" i="11"/>
  <c r="L95" i="11" s="1"/>
  <c r="G101" i="11"/>
  <c r="L101" i="11" s="1"/>
  <c r="G107" i="11"/>
  <c r="L107" i="11" s="1"/>
  <c r="G118" i="11"/>
  <c r="L118" i="11" s="1"/>
  <c r="G11" i="11"/>
  <c r="L11" i="11" s="1"/>
  <c r="G74" i="11"/>
  <c r="L74" i="11" s="1"/>
  <c r="G126" i="11"/>
  <c r="L126" i="11" s="1"/>
  <c r="G8" i="11"/>
  <c r="L8" i="11" s="1"/>
  <c r="G43" i="11"/>
  <c r="L43" i="11" s="1"/>
  <c r="G83" i="11"/>
  <c r="L83" i="11" s="1"/>
  <c r="G9" i="11"/>
  <c r="L9" i="11" s="1"/>
  <c r="G15" i="11"/>
  <c r="L15" i="11" s="1"/>
  <c r="G21" i="11"/>
  <c r="L21" i="11" s="1"/>
  <c r="G27" i="11"/>
  <c r="L27" i="11" s="1"/>
  <c r="G33" i="11"/>
  <c r="L33" i="11" s="1"/>
  <c r="G39" i="11"/>
  <c r="L39" i="11" s="1"/>
  <c r="G44" i="11"/>
  <c r="L44" i="11" s="1"/>
  <c r="G72" i="11"/>
  <c r="L72" i="11" s="1"/>
  <c r="G78" i="11"/>
  <c r="L78" i="11" s="1"/>
  <c r="G84" i="11"/>
  <c r="L84" i="11" s="1"/>
  <c r="G90" i="11"/>
  <c r="L90" i="11" s="1"/>
  <c r="G113" i="11"/>
  <c r="L113" i="11" s="1"/>
  <c r="G124" i="11"/>
  <c r="L124" i="11" s="1"/>
  <c r="G80" i="11"/>
  <c r="L80" i="11" s="1"/>
  <c r="G14" i="11"/>
  <c r="L14" i="11" s="1"/>
  <c r="G26" i="11"/>
  <c r="L26" i="11" s="1"/>
  <c r="G32" i="11"/>
  <c r="L32" i="11" s="1"/>
  <c r="G67" i="11"/>
  <c r="L67" i="11" s="1"/>
  <c r="G96" i="11"/>
  <c r="L96" i="11" s="1"/>
  <c r="G102" i="11"/>
  <c r="L102" i="11" s="1"/>
  <c r="G108" i="11"/>
  <c r="L108" i="11" s="1"/>
  <c r="G119" i="11"/>
  <c r="L119" i="11" s="1"/>
  <c r="G4" i="11"/>
  <c r="L4" i="11" s="1"/>
  <c r="G10" i="11"/>
  <c r="L10" i="11" s="1"/>
  <c r="G16" i="11"/>
  <c r="L16" i="11" s="1"/>
  <c r="G22" i="11"/>
  <c r="L22" i="11" s="1"/>
  <c r="G28" i="11"/>
  <c r="L28" i="11" s="1"/>
  <c r="G34" i="11"/>
  <c r="L34" i="11" s="1"/>
  <c r="G73" i="11"/>
  <c r="L73" i="11" s="1"/>
  <c r="G79" i="11"/>
  <c r="L79" i="11" s="1"/>
  <c r="G85" i="11"/>
  <c r="L85" i="11" s="1"/>
  <c r="G91" i="11"/>
  <c r="L91" i="11" s="1"/>
  <c r="G114" i="11"/>
  <c r="L114" i="11" s="1"/>
  <c r="G125" i="11"/>
  <c r="L125" i="11" s="1"/>
  <c r="J3" i="12"/>
  <c r="H129" i="12"/>
  <c r="J65" i="11" l="1"/>
  <c r="J46" i="11"/>
  <c r="J58" i="11"/>
  <c r="J62" i="11"/>
  <c r="J52" i="11"/>
  <c r="J105" i="11"/>
  <c r="J55" i="11"/>
  <c r="J61" i="11"/>
  <c r="J121" i="11"/>
  <c r="J45" i="11"/>
  <c r="J51" i="11"/>
  <c r="J122" i="11"/>
  <c r="J47" i="11"/>
  <c r="J50" i="11"/>
  <c r="J59" i="11"/>
  <c r="J63" i="11"/>
  <c r="J48" i="11"/>
  <c r="J19" i="11"/>
  <c r="J54" i="11"/>
  <c r="J53" i="11"/>
  <c r="J11" i="11"/>
  <c r="J116" i="11"/>
  <c r="J118" i="11"/>
  <c r="J109" i="11"/>
  <c r="J41" i="11"/>
  <c r="J42" i="11"/>
  <c r="J93" i="11"/>
  <c r="J79" i="11"/>
  <c r="J32" i="11"/>
  <c r="J35" i="11"/>
  <c r="J86" i="11"/>
  <c r="J37" i="11"/>
  <c r="J110" i="11"/>
  <c r="J81" i="11"/>
  <c r="J96" i="11"/>
  <c r="J107" i="11"/>
  <c r="J26" i="11"/>
  <c r="J27" i="11"/>
  <c r="J101" i="11"/>
  <c r="J5" i="11"/>
  <c r="J17" i="11"/>
  <c r="J31" i="11"/>
  <c r="J87" i="11"/>
  <c r="J12" i="11"/>
  <c r="J20" i="11"/>
  <c r="J99" i="11"/>
  <c r="J39" i="11"/>
  <c r="J73" i="11"/>
  <c r="J33" i="11"/>
  <c r="J34" i="11"/>
  <c r="J64" i="11"/>
  <c r="J28" i="11"/>
  <c r="J14" i="11"/>
  <c r="J21" i="11"/>
  <c r="J95" i="11"/>
  <c r="J120" i="11"/>
  <c r="J97" i="11"/>
  <c r="J25" i="11"/>
  <c r="J75" i="11"/>
  <c r="J92" i="11"/>
  <c r="J22" i="11"/>
  <c r="J80" i="11"/>
  <c r="J15" i="11"/>
  <c r="J66" i="11"/>
  <c r="J123" i="11"/>
  <c r="J68" i="11"/>
  <c r="J36" i="11"/>
  <c r="J23" i="11"/>
  <c r="J76" i="11"/>
  <c r="J67" i="11"/>
  <c r="J70" i="11"/>
  <c r="J16" i="11"/>
  <c r="J124" i="11"/>
  <c r="J9" i="11"/>
  <c r="J3" i="11"/>
  <c r="J106" i="11"/>
  <c r="J40" i="11"/>
  <c r="J7" i="11"/>
  <c r="J24" i="11"/>
  <c r="J104" i="11"/>
  <c r="J83" i="11"/>
  <c r="J128" i="11"/>
  <c r="J98" i="11"/>
  <c r="J4" i="11"/>
  <c r="J94" i="11"/>
  <c r="J125" i="11"/>
  <c r="J119" i="11"/>
  <c r="J84" i="11"/>
  <c r="J8" i="11"/>
  <c r="J77" i="11"/>
  <c r="J13" i="11"/>
  <c r="J111" i="11"/>
  <c r="J103" i="11"/>
  <c r="J115" i="11"/>
  <c r="J44" i="11"/>
  <c r="J10" i="11"/>
  <c r="J112" i="11"/>
  <c r="J18" i="11"/>
  <c r="J49" i="11"/>
  <c r="J90" i="11"/>
  <c r="J89" i="11"/>
  <c r="J69" i="11"/>
  <c r="J60" i="11"/>
  <c r="J57" i="11"/>
  <c r="J114" i="11"/>
  <c r="J108" i="11"/>
  <c r="J78" i="11"/>
  <c r="J126" i="11"/>
  <c r="J71" i="11"/>
  <c r="J30" i="11"/>
  <c r="J88" i="11"/>
  <c r="J29" i="11"/>
  <c r="J85" i="11"/>
  <c r="J113" i="11"/>
  <c r="J100" i="11"/>
  <c r="J43" i="11"/>
  <c r="J117" i="11"/>
  <c r="J56" i="11"/>
  <c r="J91" i="11"/>
  <c r="J102" i="11"/>
  <c r="J72" i="11"/>
  <c r="J74" i="11"/>
  <c r="J38" i="11"/>
  <c r="J6" i="11"/>
  <c r="J82" i="11"/>
  <c r="J127" i="11"/>
  <c r="J171" i="11" l="1"/>
</calcChain>
</file>

<file path=xl/sharedStrings.xml><?xml version="1.0" encoding="utf-8"?>
<sst xmlns="http://schemas.openxmlformats.org/spreadsheetml/2006/main" count="54" uniqueCount="43">
  <si>
    <t>temperature</t>
  </si>
  <si>
    <t>frequency</t>
  </si>
  <si>
    <t>|G*|</t>
  </si>
  <si>
    <t>delta</t>
  </si>
  <si>
    <t>lg(fr)</t>
  </si>
  <si>
    <t>lg(fr)+lg(a(Ti))</t>
  </si>
  <si>
    <t>lg(G*')</t>
  </si>
  <si>
    <t>G*'</t>
  </si>
  <si>
    <t>lg(G*)</t>
  </si>
  <si>
    <t>(lg(G*)-lg(G*'))^2</t>
  </si>
  <si>
    <t>α</t>
  </si>
  <si>
    <t>β</t>
  </si>
  <si>
    <t>γ</t>
  </si>
  <si>
    <t>δ</t>
  </si>
  <si>
    <t>a(T1)</t>
  </si>
  <si>
    <t>a(T2)</t>
  </si>
  <si>
    <t>a(T3)</t>
  </si>
  <si>
    <t>a(T4)</t>
  </si>
  <si>
    <t>a(T5)</t>
  </si>
  <si>
    <t>a(T6)</t>
  </si>
  <si>
    <t>°C</t>
  </si>
  <si>
    <t>Hz</t>
  </si>
  <si>
    <t>Pa</t>
  </si>
  <si>
    <t>degrees</t>
  </si>
  <si>
    <t>delta'</t>
  </si>
  <si>
    <t>()^2</t>
  </si>
  <si>
    <r>
      <rPr>
        <sz val="11"/>
        <color theme="1"/>
        <rFont val="宋体"/>
        <family val="3"/>
        <charset val="134"/>
      </rPr>
      <t>（）</t>
    </r>
    <r>
      <rPr>
        <sz val="11"/>
        <color theme="1"/>
        <rFont val="Times New Roman"/>
        <family val="1"/>
      </rPr>
      <t>2</t>
    </r>
  </si>
  <si>
    <t>R2</t>
  </si>
  <si>
    <t>δP</t>
  </si>
  <si>
    <t>lgfP</t>
  </si>
  <si>
    <t>SR</t>
  </si>
  <si>
    <t>δL</t>
  </si>
  <si>
    <t>SL</t>
  </si>
  <si>
    <t>δP+δL</t>
  </si>
  <si>
    <t>δP&gt;0</t>
  </si>
  <si>
    <t>δP+δL&gt;0</t>
  </si>
  <si>
    <t>SR&gt;0</t>
  </si>
  <si>
    <t>SL&gt;0</t>
  </si>
  <si>
    <t>sigmoidal model</t>
  </si>
  <si>
    <t>phase angle</t>
  </si>
  <si>
    <t>modulus</t>
  </si>
  <si>
    <t>a(T7)</t>
  </si>
  <si>
    <t>a(T8)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</si>
</sst>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1"/>
      <charset val="134"/>
    </font>
    <font>
      <sz val="11"/>
      <color theme="1"/>
      <name val="宋体"/>
      <family val="2"/>
      <scheme val="minor"/>
    </font>
    <font>
      <b/>
      <sz val="18"/>
      <color theme="3"/>
      <name val="宋体"/>
      <family val="2"/>
      <scheme val="major"/>
    </font>
    <font>
      <b/>
      <sz val="15"/>
      <color theme="3"/>
      <name val="宋体"/>
      <family val="2"/>
      <scheme val="minor"/>
    </font>
    <font>
      <b/>
      <sz val="13"/>
      <color theme="3"/>
      <name val="宋体"/>
      <family val="2"/>
      <scheme val="minor"/>
    </font>
    <font>
      <b/>
      <sz val="11"/>
      <color theme="3"/>
      <name val="宋体"/>
      <family val="2"/>
      <scheme val="minor"/>
    </font>
    <font>
      <sz val="11"/>
      <color rgb="FF006100"/>
      <name val="宋体"/>
      <family val="2"/>
      <scheme val="minor"/>
    </font>
    <font>
      <sz val="11"/>
      <color rgb="FF9C0006"/>
      <name val="宋体"/>
      <family val="2"/>
      <scheme val="minor"/>
    </font>
    <font>
      <sz val="11"/>
      <color rgb="FF9C6500"/>
      <name val="宋体"/>
      <family val="2"/>
      <scheme val="minor"/>
    </font>
    <font>
      <sz val="11"/>
      <color rgb="FF3F3F76"/>
      <name val="宋体"/>
      <family val="2"/>
      <scheme val="minor"/>
    </font>
    <font>
      <b/>
      <sz val="11"/>
      <color rgb="FF3F3F3F"/>
      <name val="宋体"/>
      <family val="2"/>
      <scheme val="minor"/>
    </font>
    <font>
      <b/>
      <sz val="11"/>
      <color rgb="FFFA7D00"/>
      <name val="宋体"/>
      <family val="2"/>
      <scheme val="minor"/>
    </font>
    <font>
      <sz val="11"/>
      <color rgb="FFFA7D00"/>
      <name val="宋体"/>
      <family val="2"/>
      <scheme val="minor"/>
    </font>
    <font>
      <b/>
      <sz val="11"/>
      <color theme="0"/>
      <name val="宋体"/>
      <family val="2"/>
      <scheme val="minor"/>
    </font>
    <font>
      <sz val="11"/>
      <color rgb="FFFF0000"/>
      <name val="宋体"/>
      <family val="2"/>
      <scheme val="minor"/>
    </font>
    <font>
      <i/>
      <sz val="11"/>
      <color rgb="FF7F7F7F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8" borderId="8" applyNumberFormat="0" applyFont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</cellStyleXfs>
  <cellXfs count="22">
    <xf numFmtId="0" fontId="0" fillId="0" borderId="0" xfId="0">
      <alignment vertical="center"/>
    </xf>
    <xf numFmtId="0" fontId="3" fillId="0" borderId="0" xfId="5">
      <alignment vertical="center"/>
    </xf>
    <xf numFmtId="0" fontId="1" fillId="0" borderId="0" xfId="5" applyFont="1">
      <alignment vertical="center"/>
    </xf>
    <xf numFmtId="0" fontId="0" fillId="0" borderId="0" xfId="0" applyFont="1" applyFill="1" applyAlignment="1">
      <alignment vertical="center"/>
    </xf>
    <xf numFmtId="11" fontId="0" fillId="0" borderId="0" xfId="0" applyNumberFormat="1" applyFont="1" applyFill="1" applyAlignment="1">
      <alignment vertical="center"/>
    </xf>
    <xf numFmtId="0" fontId="3" fillId="0" borderId="0" xfId="5" applyNumberFormat="1">
      <alignment vertical="center"/>
    </xf>
    <xf numFmtId="0" fontId="1" fillId="0" borderId="0" xfId="0" applyFont="1">
      <alignment vertical="center"/>
    </xf>
    <xf numFmtId="0" fontId="1" fillId="0" borderId="0" xfId="0" applyFont="1" applyAlignment="1"/>
    <xf numFmtId="11" fontId="0" fillId="0" borderId="0" xfId="0" applyNumberFormat="1">
      <alignment vertical="center"/>
    </xf>
    <xf numFmtId="11" fontId="1" fillId="0" borderId="0" xfId="0" applyNumberFormat="1" applyFont="1">
      <alignment vertical="center"/>
    </xf>
    <xf numFmtId="0" fontId="5" fillId="0" borderId="0" xfId="0" applyFont="1">
      <alignment vertical="center"/>
    </xf>
    <xf numFmtId="11" fontId="0" fillId="0" borderId="0" xfId="0" applyNumberFormat="1" applyAlignment="1"/>
    <xf numFmtId="0" fontId="0" fillId="0" borderId="0" xfId="0" applyAlignment="1"/>
    <xf numFmtId="0" fontId="6" fillId="0" borderId="0" xfId="13"/>
    <xf numFmtId="0" fontId="6" fillId="0" borderId="0" xfId="13"/>
    <xf numFmtId="0" fontId="6" fillId="0" borderId="0" xfId="13"/>
    <xf numFmtId="0" fontId="6" fillId="0" borderId="0" xfId="13"/>
    <xf numFmtId="0" fontId="6" fillId="0" borderId="0" xfId="13"/>
    <xf numFmtId="0" fontId="6" fillId="0" borderId="0" xfId="13"/>
    <xf numFmtId="0" fontId="6" fillId="0" borderId="0" xfId="13"/>
    <xf numFmtId="0" fontId="6" fillId="0" borderId="0" xfId="13"/>
    <xf numFmtId="0" fontId="1" fillId="0" borderId="0" xfId="0" applyFont="1" applyAlignment="1">
      <alignment horizontal="center"/>
    </xf>
  </cellXfs>
  <cellStyles count="54">
    <cellStyle name="20% - 着色 1 2" xfId="31" xr:uid="{6D5632FB-9997-4F48-B0A9-26DFEFB235D2}"/>
    <cellStyle name="20% - 着色 2 2" xfId="35" xr:uid="{CB02D20A-F5BD-497A-88D9-839BFB683702}"/>
    <cellStyle name="20% - 着色 3 2" xfId="39" xr:uid="{1ADCCE32-7A9B-4634-811B-A64EB2C90925}"/>
    <cellStyle name="20% - 着色 4 2" xfId="43" xr:uid="{A938B28C-99F7-41D7-83E3-D34669C1786D}"/>
    <cellStyle name="20% - 着色 5 2" xfId="47" xr:uid="{3965B9DA-CF42-4D37-A1AE-335E6C5A8314}"/>
    <cellStyle name="20% - 着色 6 2" xfId="51" xr:uid="{65E1B535-EA5D-4676-9844-173A09810278}"/>
    <cellStyle name="40% - 着色 1 2" xfId="32" xr:uid="{64BB320C-0082-4D6F-B579-C73CEEAB659A}"/>
    <cellStyle name="40% - 着色 2 2" xfId="36" xr:uid="{23D693E5-7438-448B-91A6-4DB6A97388F8}"/>
    <cellStyle name="40% - 着色 3 2" xfId="40" xr:uid="{1581D7CD-95FA-46ED-884B-E5B0CDB28656}"/>
    <cellStyle name="40% - 着色 4 2" xfId="44" xr:uid="{DA08286F-1A17-4A3F-8EA8-2F138D715B1C}"/>
    <cellStyle name="40% - 着色 5 2" xfId="48" xr:uid="{E5392A8B-5DE3-4C0C-8ACF-85DD04EE03B6}"/>
    <cellStyle name="40% - 着色 6 2" xfId="52" xr:uid="{BEA12866-53D1-481A-BAE9-9287F3AE8D96}"/>
    <cellStyle name="60% - 着色 1 2" xfId="33" xr:uid="{34E95F6C-02A0-4840-8B2E-3F0502D3DC91}"/>
    <cellStyle name="60% - 着色 2 2" xfId="37" xr:uid="{B5F87E83-3962-47F2-9923-E6BA1573093C}"/>
    <cellStyle name="60% - 着色 3 2" xfId="41" xr:uid="{7F92E026-57A2-4BCB-8139-83193CAC3743}"/>
    <cellStyle name="60% - 着色 4 2" xfId="45" xr:uid="{1DA26724-E980-43FA-8F34-B62CC7246AAE}"/>
    <cellStyle name="60% - 着色 5 2" xfId="49" xr:uid="{FE3EEFF8-6041-4DCA-996E-1E14DEA07D00}"/>
    <cellStyle name="60% - 着色 6 2" xfId="53" xr:uid="{B98BFE04-77B6-4775-9531-072A171E0786}"/>
    <cellStyle name="标题 1 2" xfId="15" xr:uid="{1B21E141-37DB-4CDC-88C2-3E23DE69EC40}"/>
    <cellStyle name="标题 2 2" xfId="16" xr:uid="{EDCD00A7-F12D-4BDF-9F2B-FE73D331B378}"/>
    <cellStyle name="标题 3 2" xfId="17" xr:uid="{8C544117-51DF-4D89-B61B-82360285D36C}"/>
    <cellStyle name="标题 4 2" xfId="18" xr:uid="{6DC2EF00-BC0B-43DC-9074-E407361C361B}"/>
    <cellStyle name="标题 5" xfId="14" xr:uid="{32F0BE75-1FE8-49D6-8C03-1F0229565CF7}"/>
    <cellStyle name="差 2" xfId="20" xr:uid="{5F0DA310-B48F-4ADC-A66E-4435DD7E0359}"/>
    <cellStyle name="常规" xfId="0" builtinId="0"/>
    <cellStyle name="常规 2" xfId="5" xr:uid="{00000000-0005-0000-0000-000001000000}"/>
    <cellStyle name="常规 2 2" xfId="2" xr:uid="{00000000-0005-0000-0000-000002000000}"/>
    <cellStyle name="常规 2 3" xfId="3" xr:uid="{00000000-0005-0000-0000-000003000000}"/>
    <cellStyle name="常规 2 3 2" xfId="4" xr:uid="{00000000-0005-0000-0000-000004000000}"/>
    <cellStyle name="常规 2 3 2 2" xfId="6" xr:uid="{00000000-0005-0000-0000-000005000000}"/>
    <cellStyle name="常规 2 3 2 2 2" xfId="7" xr:uid="{00000000-0005-0000-0000-000006000000}"/>
    <cellStyle name="常规 2 4" xfId="8" xr:uid="{00000000-0005-0000-0000-000007000000}"/>
    <cellStyle name="常规 3" xfId="9" xr:uid="{00000000-0005-0000-0000-000008000000}"/>
    <cellStyle name="常规 3 2" xfId="1" xr:uid="{00000000-0005-0000-0000-000009000000}"/>
    <cellStyle name="常规 4" xfId="10" xr:uid="{00000000-0005-0000-0000-00000A000000}"/>
    <cellStyle name="常规 5" xfId="11" xr:uid="{00000000-0005-0000-0000-00000B000000}"/>
    <cellStyle name="常规 6" xfId="13" xr:uid="{E70793E1-C5D8-4F92-96A0-1AC84DC45DA5}"/>
    <cellStyle name="好 2" xfId="19" xr:uid="{39EBAE6F-A3D7-49BD-8DB8-403A1639688C}"/>
    <cellStyle name="汇总 2" xfId="29" xr:uid="{45E5F7F0-923B-4DF9-8BCF-E2FFCF839C2E}"/>
    <cellStyle name="计算 2" xfId="24" xr:uid="{14AC33AB-5374-4571-A036-DCF6B076FA7B}"/>
    <cellStyle name="检查单元格 2" xfId="26" xr:uid="{63AC0A7D-52AA-496C-9AF4-DC3943149EB7}"/>
    <cellStyle name="解释性文本 2" xfId="28" xr:uid="{B05BA963-399C-4B4A-8B51-9F2340E4EB76}"/>
    <cellStyle name="警告文本 2" xfId="27" xr:uid="{48115022-370C-4F26-B759-9651B5CB65F3}"/>
    <cellStyle name="链接单元格 2" xfId="25" xr:uid="{F5AE5461-5C51-4437-81D7-45239337957B}"/>
    <cellStyle name="适中 2" xfId="21" xr:uid="{C2C206DD-EDBC-4310-B17C-30A1CB71F3D2}"/>
    <cellStyle name="输出 2" xfId="23" xr:uid="{387810AA-0D68-43AF-84A8-737E9F04A811}"/>
    <cellStyle name="输入 2" xfId="22" xr:uid="{DC564C9F-8F88-440F-BE74-2A1DFDF98909}"/>
    <cellStyle name="着色 1 2" xfId="30" xr:uid="{CF7F6576-CB09-4E43-8090-82BED9689FEA}"/>
    <cellStyle name="着色 2 2" xfId="34" xr:uid="{01934B38-5C4F-4341-982E-A6615EB8867D}"/>
    <cellStyle name="着色 3 2" xfId="38" xr:uid="{64ACA4CB-0E55-4C0B-B10B-42F7B4EE8D40}"/>
    <cellStyle name="着色 4 2" xfId="42" xr:uid="{59681DA4-831B-4B5F-BEA6-62759640AACF}"/>
    <cellStyle name="着色 5 2" xfId="46" xr:uid="{DA1D9FEF-5202-4FBA-A73E-D991E8EC3F47}"/>
    <cellStyle name="着色 6 2" xfId="50" xr:uid="{16E15EA6-0F98-41AD-BCEF-554542B8D3D6}"/>
    <cellStyle name="注释" xfId="12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altLang="zh-CN"/>
              <a:t>Witczak</a:t>
            </a:r>
            <a:r>
              <a:rPr lang="en-US" altLang="zh-CN" baseline="0"/>
              <a:t> Model Master Curve, 25℃</a:t>
            </a:r>
            <a:endParaRPr lang="zh-CN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8"/>
          <c:order val="0"/>
          <c:tx>
            <c:v>0°C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</a:ln>
            </c:spPr>
          </c:marker>
          <c:xVal>
            <c:numRef>
              <c:f>'1$-M'!$E$3:$E$23</c:f>
              <c:numCache>
                <c:formatCode>General</c:formatCode>
                <c:ptCount val="21"/>
                <c:pt idx="0">
                  <c:v>-1.7986028756795485</c:v>
                </c:pt>
                <c:pt idx="1">
                  <c:v>-1.6478174818886375</c:v>
                </c:pt>
                <c:pt idx="2">
                  <c:v>-1.4975728800155672</c:v>
                </c:pt>
                <c:pt idx="3">
                  <c:v>-1.3477536589966768</c:v>
                </c:pt>
                <c:pt idx="4">
                  <c:v>-1.1979107421182673</c:v>
                </c:pt>
                <c:pt idx="5">
                  <c:v>-1.0481769646840879</c:v>
                </c:pt>
                <c:pt idx="6">
                  <c:v>-0.89962945488243706</c:v>
                </c:pt>
                <c:pt idx="7">
                  <c:v>-0.7471469690201068</c:v>
                </c:pt>
                <c:pt idx="8">
                  <c:v>-0.59859945921845592</c:v>
                </c:pt>
                <c:pt idx="9">
                  <c:v>-0.44855000202712486</c:v>
                </c:pt>
                <c:pt idx="10">
                  <c:v>-0.29843201494407262</c:v>
                </c:pt>
                <c:pt idx="11">
                  <c:v>-0.14813039927023372</c:v>
                </c:pt>
                <c:pt idx="12">
                  <c:v>0</c:v>
                </c:pt>
                <c:pt idx="13">
                  <c:v>0.15228834438305647</c:v>
                </c:pt>
                <c:pt idx="14">
                  <c:v>0.3010299956639812</c:v>
                </c:pt>
                <c:pt idx="15">
                  <c:v>0.45178643552429026</c:v>
                </c:pt>
                <c:pt idx="16">
                  <c:v>0.6020599913279624</c:v>
                </c:pt>
                <c:pt idx="17">
                  <c:v>0.75204844781943858</c:v>
                </c:pt>
                <c:pt idx="18">
                  <c:v>0.90200289135072942</c:v>
                </c:pt>
                <c:pt idx="19">
                  <c:v>1.0530784434834197</c:v>
                </c:pt>
                <c:pt idx="20">
                  <c:v>1.2013971243204515</c:v>
                </c:pt>
              </c:numCache>
            </c:numRef>
          </c:xVal>
          <c:yVal>
            <c:numRef>
              <c:f>'1$-M'!$I$3:$I$23</c:f>
              <c:numCache>
                <c:formatCode>General</c:formatCode>
                <c:ptCount val="21"/>
                <c:pt idx="0">
                  <c:v>7.163757523981956</c:v>
                </c:pt>
                <c:pt idx="1">
                  <c:v>7.2154260477937671</c:v>
                </c:pt>
                <c:pt idx="2">
                  <c:v>7.2841824946369016</c:v>
                </c:pt>
                <c:pt idx="3">
                  <c:v>7.3541660850314186</c:v>
                </c:pt>
                <c:pt idx="4">
                  <c:v>7.4178203174501425</c:v>
                </c:pt>
                <c:pt idx="5">
                  <c:v>7.4755404445547438</c:v>
                </c:pt>
                <c:pt idx="6">
                  <c:v>7.5293405087451228</c:v>
                </c:pt>
                <c:pt idx="7">
                  <c:v>7.5823588554656851</c:v>
                </c:pt>
                <c:pt idx="8">
                  <c:v>7.6340639395718881</c:v>
                </c:pt>
                <c:pt idx="9">
                  <c:v>7.6840819838753722</c:v>
                </c:pt>
                <c:pt idx="10">
                  <c:v>7.7333096373094374</c:v>
                </c:pt>
                <c:pt idx="11">
                  <c:v>7.7814681428417982</c:v>
                </c:pt>
                <c:pt idx="12">
                  <c:v>7.8283247032236565</c:v>
                </c:pt>
                <c:pt idx="13">
                  <c:v>7.8736518648096876</c:v>
                </c:pt>
                <c:pt idx="14">
                  <c:v>7.917899189424106</c:v>
                </c:pt>
                <c:pt idx="15">
                  <c:v>7.9609937089423362</c:v>
                </c:pt>
                <c:pt idx="16">
                  <c:v>8.0029863408567845</c:v>
                </c:pt>
                <c:pt idx="17">
                  <c:v>8.0437158580612067</c:v>
                </c:pt>
                <c:pt idx="18">
                  <c:v>8.083144143143052</c:v>
                </c:pt>
                <c:pt idx="19">
                  <c:v>8.1208041778407978</c:v>
                </c:pt>
                <c:pt idx="20">
                  <c:v>8.1576682727387695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02-475B-85AA-2483762D4177}"/>
            </c:ext>
          </c:extLst>
        </c:ser>
        <c:ser>
          <c:idx val="7"/>
          <c:order val="1"/>
          <c:tx>
            <c:v>10°C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tx2"/>
              </a:solidFill>
              <a:ln w="9525" cap="flat" cmpd="sng" algn="ctr">
                <a:solidFill>
                  <a:schemeClr val="tx2"/>
                </a:solidFill>
                <a:prstDash val="solid"/>
                <a:round/>
              </a:ln>
            </c:spPr>
          </c:marker>
          <c:xVal>
            <c:numRef>
              <c:f>'1$-M'!$E$24:$E$44</c:f>
              <c:numCache>
                <c:formatCode>General</c:formatCode>
                <c:ptCount val="21"/>
                <c:pt idx="0">
                  <c:v>-1.7986028756795485</c:v>
                </c:pt>
                <c:pt idx="1">
                  <c:v>-1.6478174818886375</c:v>
                </c:pt>
                <c:pt idx="2">
                  <c:v>-1.4975728800155672</c:v>
                </c:pt>
                <c:pt idx="3">
                  <c:v>-1.3477536589966768</c:v>
                </c:pt>
                <c:pt idx="4">
                  <c:v>-1.1979107421182673</c:v>
                </c:pt>
                <c:pt idx="5">
                  <c:v>-1.0481769646840879</c:v>
                </c:pt>
                <c:pt idx="6">
                  <c:v>-0.89962945488243706</c:v>
                </c:pt>
                <c:pt idx="7">
                  <c:v>-0.7471469690201068</c:v>
                </c:pt>
                <c:pt idx="8">
                  <c:v>-0.59859945921845592</c:v>
                </c:pt>
                <c:pt idx="9">
                  <c:v>-0.44855000202712486</c:v>
                </c:pt>
                <c:pt idx="10">
                  <c:v>-0.29843201494407262</c:v>
                </c:pt>
                <c:pt idx="11">
                  <c:v>-0.14813039927023372</c:v>
                </c:pt>
                <c:pt idx="12">
                  <c:v>0</c:v>
                </c:pt>
                <c:pt idx="13">
                  <c:v>0.15228834438305647</c:v>
                </c:pt>
                <c:pt idx="14">
                  <c:v>0.3010299956639812</c:v>
                </c:pt>
                <c:pt idx="15">
                  <c:v>0.45178643552429026</c:v>
                </c:pt>
                <c:pt idx="16">
                  <c:v>0.6020599913279624</c:v>
                </c:pt>
                <c:pt idx="17">
                  <c:v>0.75204844781943858</c:v>
                </c:pt>
                <c:pt idx="18">
                  <c:v>0.90200289135072942</c:v>
                </c:pt>
                <c:pt idx="19">
                  <c:v>1.0530784434834197</c:v>
                </c:pt>
                <c:pt idx="20">
                  <c:v>1.2013971243204515</c:v>
                </c:pt>
              </c:numCache>
            </c:numRef>
          </c:xVal>
          <c:yVal>
            <c:numRef>
              <c:f>'1$-M'!$I$24:$I$44</c:f>
              <c:numCache>
                <c:formatCode>General</c:formatCode>
                <c:ptCount val="21"/>
                <c:pt idx="0">
                  <c:v>6.5140028827542693</c:v>
                </c:pt>
                <c:pt idx="1">
                  <c:v>6.6051325872956372</c:v>
                </c:pt>
                <c:pt idx="2">
                  <c:v>6.6780537906188551</c:v>
                </c:pt>
                <c:pt idx="3">
                  <c:v>6.744465101778923</c:v>
                </c:pt>
                <c:pt idx="4">
                  <c:v>6.8126593871628129</c:v>
                </c:pt>
                <c:pt idx="5">
                  <c:v>6.8823480521796014</c:v>
                </c:pt>
                <c:pt idx="6">
                  <c:v>6.9515415018488387</c:v>
                </c:pt>
                <c:pt idx="7">
                  <c:v>7.0192824957617317</c:v>
                </c:pt>
                <c:pt idx="8">
                  <c:v>7.0856472882968564</c:v>
                </c:pt>
                <c:pt idx="9">
                  <c:v>7.1505108329079672</c:v>
                </c:pt>
                <c:pt idx="10">
                  <c:v>7.2138098446415011</c:v>
                </c:pt>
                <c:pt idx="11">
                  <c:v>7.2759789864671482</c:v>
                </c:pt>
                <c:pt idx="12">
                  <c:v>7.3365197704104164</c:v>
                </c:pt>
                <c:pt idx="13">
                  <c:v>7.3957980061633926</c:v>
                </c:pt>
                <c:pt idx="14">
                  <c:v>7.4539143212378498</c:v>
                </c:pt>
                <c:pt idx="15">
                  <c:v>7.5106388291269495</c:v>
                </c:pt>
                <c:pt idx="16">
                  <c:v>7.566213510562382</c:v>
                </c:pt>
                <c:pt idx="17">
                  <c:v>7.6204796053351291</c:v>
                </c:pt>
                <c:pt idx="18">
                  <c:v>7.6735277491895983</c:v>
                </c:pt>
                <c:pt idx="19">
                  <c:v>7.7250699839769172</c:v>
                </c:pt>
                <c:pt idx="20">
                  <c:v>7.7751879612661705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02-475B-85AA-2483762D4177}"/>
            </c:ext>
          </c:extLst>
        </c:ser>
        <c:ser>
          <c:idx val="0"/>
          <c:order val="2"/>
          <c:tx>
            <c:v>20°C</c:v>
          </c:tx>
          <c:marker>
            <c:symbol val="none"/>
          </c:marker>
          <c:xVal>
            <c:numRef>
              <c:f>'1$-M'!$E$45:$E$65</c:f>
              <c:numCache>
                <c:formatCode>General</c:formatCode>
                <c:ptCount val="21"/>
                <c:pt idx="0">
                  <c:v>-1.7986028756795485</c:v>
                </c:pt>
                <c:pt idx="1">
                  <c:v>-1.6478174818886375</c:v>
                </c:pt>
                <c:pt idx="2">
                  <c:v>-1.4975728800155672</c:v>
                </c:pt>
                <c:pt idx="3">
                  <c:v>-1.3477536589966768</c:v>
                </c:pt>
                <c:pt idx="4">
                  <c:v>-1.1979107421182673</c:v>
                </c:pt>
                <c:pt idx="5">
                  <c:v>-1.0481769646840879</c:v>
                </c:pt>
                <c:pt idx="6">
                  <c:v>-0.89962945488243706</c:v>
                </c:pt>
                <c:pt idx="7">
                  <c:v>-0.7471469690201068</c:v>
                </c:pt>
                <c:pt idx="8">
                  <c:v>-0.59859945921845592</c:v>
                </c:pt>
                <c:pt idx="9">
                  <c:v>-0.44855000202712486</c:v>
                </c:pt>
                <c:pt idx="10">
                  <c:v>-0.29843201494407262</c:v>
                </c:pt>
                <c:pt idx="11">
                  <c:v>-0.14813039927023372</c:v>
                </c:pt>
                <c:pt idx="12">
                  <c:v>0</c:v>
                </c:pt>
                <c:pt idx="13">
                  <c:v>0.15228834438305647</c:v>
                </c:pt>
                <c:pt idx="14">
                  <c:v>0.3010299956639812</c:v>
                </c:pt>
                <c:pt idx="15">
                  <c:v>0.45178643552429026</c:v>
                </c:pt>
                <c:pt idx="16">
                  <c:v>0.6020599913279624</c:v>
                </c:pt>
                <c:pt idx="17">
                  <c:v>0.75204844781943858</c:v>
                </c:pt>
                <c:pt idx="18">
                  <c:v>0.90200289135072942</c:v>
                </c:pt>
                <c:pt idx="19">
                  <c:v>1.0530784434834197</c:v>
                </c:pt>
                <c:pt idx="20">
                  <c:v>1.2013971243204515</c:v>
                </c:pt>
              </c:numCache>
            </c:numRef>
          </c:xVal>
          <c:yVal>
            <c:numRef>
              <c:f>'1$-M'!$I$45:$I$65</c:f>
              <c:numCache>
                <c:formatCode>General</c:formatCode>
                <c:ptCount val="21"/>
                <c:pt idx="0">
                  <c:v>5.7813244556669874</c:v>
                </c:pt>
                <c:pt idx="1">
                  <c:v>5.8804534357168476</c:v>
                </c:pt>
                <c:pt idx="2">
                  <c:v>5.9625445336513261</c:v>
                </c:pt>
                <c:pt idx="3">
                  <c:v>6.0392951180843104</c:v>
                </c:pt>
                <c:pt idx="4">
                  <c:v>6.1175032994292309</c:v>
                </c:pt>
                <c:pt idx="5">
                  <c:v>6.1976664261935657</c:v>
                </c:pt>
                <c:pt idx="6">
                  <c:v>6.2781817845675176</c:v>
                </c:pt>
                <c:pt idx="7">
                  <c:v>6.3579729413368584</c:v>
                </c:pt>
                <c:pt idx="8">
                  <c:v>6.4367190782275756</c:v>
                </c:pt>
                <c:pt idx="9">
                  <c:v>6.5142421781158477</c:v>
                </c:pt>
                <c:pt idx="10">
                  <c:v>6.5905855053520952</c:v>
                </c:pt>
                <c:pt idx="11">
                  <c:v>6.6656841588775677</c:v>
                </c:pt>
                <c:pt idx="12">
                  <c:v>6.7397068046202175</c:v>
                </c:pt>
                <c:pt idx="13">
                  <c:v>6.812532346706865</c:v>
                </c:pt>
                <c:pt idx="14">
                  <c:v>6.8842174302030568</c:v>
                </c:pt>
                <c:pt idx="15">
                  <c:v>6.9547681700593573</c:v>
                </c:pt>
                <c:pt idx="16">
                  <c:v>7.0240338979009049</c:v>
                </c:pt>
                <c:pt idx="17">
                  <c:v>7.0922292421628566</c:v>
                </c:pt>
                <c:pt idx="18">
                  <c:v>7.1590556035134876</c:v>
                </c:pt>
                <c:pt idx="19">
                  <c:v>7.2247143045303979</c:v>
                </c:pt>
                <c:pt idx="20">
                  <c:v>7.288986586791629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02-475B-85AA-2483762D4177}"/>
            </c:ext>
          </c:extLst>
        </c:ser>
        <c:ser>
          <c:idx val="1"/>
          <c:order val="3"/>
          <c:tx>
            <c:v>30°C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prstDash val="solid"/>
                <a:round/>
              </a:ln>
            </c:spPr>
          </c:marker>
          <c:xVal>
            <c:numRef>
              <c:f>'1$-M'!$E$66:$E$107</c:f>
              <c:numCache>
                <c:formatCode>General</c:formatCode>
                <c:ptCount val="42"/>
                <c:pt idx="0">
                  <c:v>1.2013971243204515</c:v>
                </c:pt>
                <c:pt idx="1">
                  <c:v>1.0530784434834197</c:v>
                </c:pt>
                <c:pt idx="2">
                  <c:v>0.90200289135072942</c:v>
                </c:pt>
                <c:pt idx="3">
                  <c:v>0.75204844781943858</c:v>
                </c:pt>
                <c:pt idx="4">
                  <c:v>0.6020599913279624</c:v>
                </c:pt>
                <c:pt idx="5">
                  <c:v>0.45178643552429026</c:v>
                </c:pt>
                <c:pt idx="6">
                  <c:v>0.3010299956639812</c:v>
                </c:pt>
                <c:pt idx="7">
                  <c:v>0.15228834438305647</c:v>
                </c:pt>
                <c:pt idx="8">
                  <c:v>0</c:v>
                </c:pt>
                <c:pt idx="9">
                  <c:v>-0.14813039927023372</c:v>
                </c:pt>
                <c:pt idx="10">
                  <c:v>-0.29843201494407262</c:v>
                </c:pt>
                <c:pt idx="11">
                  <c:v>-0.44855000202712486</c:v>
                </c:pt>
                <c:pt idx="12">
                  <c:v>-0.59859945921845592</c:v>
                </c:pt>
                <c:pt idx="13">
                  <c:v>-0.7471469690201068</c:v>
                </c:pt>
                <c:pt idx="14">
                  <c:v>-0.89962945488243706</c:v>
                </c:pt>
                <c:pt idx="15">
                  <c:v>-1.0481769646840879</c:v>
                </c:pt>
                <c:pt idx="16">
                  <c:v>-1.1979107421182673</c:v>
                </c:pt>
                <c:pt idx="17">
                  <c:v>-1.3477536589966768</c:v>
                </c:pt>
                <c:pt idx="18">
                  <c:v>-1.4975728800155672</c:v>
                </c:pt>
                <c:pt idx="19">
                  <c:v>-1.6478174818886375</c:v>
                </c:pt>
                <c:pt idx="20">
                  <c:v>-1.7986028756795485</c:v>
                </c:pt>
                <c:pt idx="21">
                  <c:v>1.2013971243204515</c:v>
                </c:pt>
                <c:pt idx="22">
                  <c:v>1.0530784434834197</c:v>
                </c:pt>
                <c:pt idx="23">
                  <c:v>0.90200289135072942</c:v>
                </c:pt>
                <c:pt idx="24">
                  <c:v>0.75204844781943858</c:v>
                </c:pt>
                <c:pt idx="25">
                  <c:v>0.6020599913279624</c:v>
                </c:pt>
                <c:pt idx="26">
                  <c:v>0.45178643552429026</c:v>
                </c:pt>
                <c:pt idx="27">
                  <c:v>0.3010299956639812</c:v>
                </c:pt>
                <c:pt idx="28">
                  <c:v>0.15228834438305647</c:v>
                </c:pt>
                <c:pt idx="29">
                  <c:v>0</c:v>
                </c:pt>
                <c:pt idx="30">
                  <c:v>-0.14813039927023372</c:v>
                </c:pt>
                <c:pt idx="31">
                  <c:v>-0.29843201494407262</c:v>
                </c:pt>
                <c:pt idx="32">
                  <c:v>-0.44855000202712486</c:v>
                </c:pt>
                <c:pt idx="33">
                  <c:v>-0.59859945921845592</c:v>
                </c:pt>
                <c:pt idx="34">
                  <c:v>-0.7471469690201068</c:v>
                </c:pt>
                <c:pt idx="35">
                  <c:v>-0.89962945488243706</c:v>
                </c:pt>
                <c:pt idx="36">
                  <c:v>-1.0481769646840879</c:v>
                </c:pt>
                <c:pt idx="37">
                  <c:v>-1.1979107421182673</c:v>
                </c:pt>
                <c:pt idx="38">
                  <c:v>-1.3477536589966768</c:v>
                </c:pt>
                <c:pt idx="39">
                  <c:v>-1.4975728800155672</c:v>
                </c:pt>
                <c:pt idx="40">
                  <c:v>-1.6478174818886375</c:v>
                </c:pt>
                <c:pt idx="41">
                  <c:v>-1.7986028756795485</c:v>
                </c:pt>
              </c:numCache>
            </c:numRef>
          </c:xVal>
          <c:yVal>
            <c:numRef>
              <c:f>'1$-M'!$I$66:$I$86</c:f>
              <c:numCache>
                <c:formatCode>General</c:formatCode>
                <c:ptCount val="21"/>
                <c:pt idx="0">
                  <c:v>6.7315887651867383</c:v>
                </c:pt>
                <c:pt idx="1">
                  <c:v>6.6571801925067868</c:v>
                </c:pt>
                <c:pt idx="2">
                  <c:v>6.5819155412059409</c:v>
                </c:pt>
                <c:pt idx="3">
                  <c:v>6.5054620153538929</c:v>
                </c:pt>
                <c:pt idx="4">
                  <c:v>6.4282806147071767</c:v>
                </c:pt>
                <c:pt idx="5">
                  <c:v>6.3501510667807066</c:v>
                </c:pt>
                <c:pt idx="6">
                  <c:v>6.2714233677435809</c:v>
                </c:pt>
                <c:pt idx="7">
                  <c:v>6.1923165047027373</c:v>
                </c:pt>
                <c:pt idx="8">
                  <c:v>6.1128060172668848</c:v>
                </c:pt>
                <c:pt idx="9">
                  <c:v>6.0323769712099358</c:v>
                </c:pt>
                <c:pt idx="10">
                  <c:v>5.9504719541581039</c:v>
                </c:pt>
                <c:pt idx="11">
                  <c:v>5.8657729717464875</c:v>
                </c:pt>
                <c:pt idx="12">
                  <c:v>5.7793367025865487</c:v>
                </c:pt>
                <c:pt idx="13">
                  <c:v>5.6897615682544957</c:v>
                </c:pt>
                <c:pt idx="14">
                  <c:v>5.5965091283419985</c:v>
                </c:pt>
                <c:pt idx="15">
                  <c:v>5.4969849686875056</c:v>
                </c:pt>
                <c:pt idx="16">
                  <c:v>5.3970705499594089</c:v>
                </c:pt>
                <c:pt idx="17">
                  <c:v>5.3027637084729813</c:v>
                </c:pt>
                <c:pt idx="18">
                  <c:v>5.2182728535714471</c:v>
                </c:pt>
                <c:pt idx="19">
                  <c:v>5.1356096360286791</c:v>
                </c:pt>
                <c:pt idx="20">
                  <c:v>5.0456749667691048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02-475B-85AA-2483762D4177}"/>
            </c:ext>
          </c:extLst>
        </c:ser>
        <c:ser>
          <c:idx val="2"/>
          <c:order val="4"/>
          <c:tx>
            <c:v>40°C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prstDash val="solid"/>
                <a:round/>
              </a:ln>
            </c:spPr>
          </c:marker>
          <c:xVal>
            <c:numRef>
              <c:f>'1$-M'!$E$87:$E$107</c:f>
              <c:numCache>
                <c:formatCode>General</c:formatCode>
                <c:ptCount val="21"/>
                <c:pt idx="0">
                  <c:v>1.2013971243204515</c:v>
                </c:pt>
                <c:pt idx="1">
                  <c:v>1.0530784434834197</c:v>
                </c:pt>
                <c:pt idx="2">
                  <c:v>0.90200289135072942</c:v>
                </c:pt>
                <c:pt idx="3">
                  <c:v>0.75204844781943858</c:v>
                </c:pt>
                <c:pt idx="4">
                  <c:v>0.6020599913279624</c:v>
                </c:pt>
                <c:pt idx="5">
                  <c:v>0.45178643552429026</c:v>
                </c:pt>
                <c:pt idx="6">
                  <c:v>0.3010299956639812</c:v>
                </c:pt>
                <c:pt idx="7">
                  <c:v>0.15228834438305647</c:v>
                </c:pt>
                <c:pt idx="8">
                  <c:v>0</c:v>
                </c:pt>
                <c:pt idx="9">
                  <c:v>-0.14813039927023372</c:v>
                </c:pt>
                <c:pt idx="10">
                  <c:v>-0.29843201494407262</c:v>
                </c:pt>
                <c:pt idx="11">
                  <c:v>-0.44855000202712486</c:v>
                </c:pt>
                <c:pt idx="12">
                  <c:v>-0.59859945921845592</c:v>
                </c:pt>
                <c:pt idx="13">
                  <c:v>-0.7471469690201068</c:v>
                </c:pt>
                <c:pt idx="14">
                  <c:v>-0.89962945488243706</c:v>
                </c:pt>
                <c:pt idx="15">
                  <c:v>-1.0481769646840879</c:v>
                </c:pt>
                <c:pt idx="16">
                  <c:v>-1.1979107421182673</c:v>
                </c:pt>
                <c:pt idx="17">
                  <c:v>-1.3477536589966768</c:v>
                </c:pt>
                <c:pt idx="18">
                  <c:v>-1.4975728800155672</c:v>
                </c:pt>
                <c:pt idx="19">
                  <c:v>-1.6478174818886375</c:v>
                </c:pt>
                <c:pt idx="20">
                  <c:v>-1.7986028756795485</c:v>
                </c:pt>
              </c:numCache>
            </c:numRef>
          </c:xVal>
          <c:yVal>
            <c:numRef>
              <c:f>'1$-M'!$I$87:$I$107</c:f>
              <c:numCache>
                <c:formatCode>General</c:formatCode>
                <c:ptCount val="21"/>
                <c:pt idx="0">
                  <c:v>6.1702030229856639</c:v>
                </c:pt>
                <c:pt idx="1">
                  <c:v>6.0840755677786742</c:v>
                </c:pt>
                <c:pt idx="2">
                  <c:v>5.9977619696850812</c:v>
                </c:pt>
                <c:pt idx="3">
                  <c:v>5.9116422559854351</c:v>
                </c:pt>
                <c:pt idx="4">
                  <c:v>5.8252313231999002</c:v>
                </c:pt>
                <c:pt idx="5">
                  <c:v>5.7390340870857921</c:v>
                </c:pt>
                <c:pt idx="6">
                  <c:v>5.6534923022970602</c:v>
                </c:pt>
                <c:pt idx="7">
                  <c:v>5.5674145860297726</c:v>
                </c:pt>
                <c:pt idx="8">
                  <c:v>5.4793305277076776</c:v>
                </c:pt>
                <c:pt idx="9">
                  <c:v>5.3920635117184519</c:v>
                </c:pt>
                <c:pt idx="10">
                  <c:v>5.3043397048923389</c:v>
                </c:pt>
                <c:pt idx="11">
                  <c:v>5.2135177569963052</c:v>
                </c:pt>
                <c:pt idx="12">
                  <c:v>5.1206726232826076</c:v>
                </c:pt>
                <c:pt idx="13">
                  <c:v>5.0240749873074266</c:v>
                </c:pt>
                <c:pt idx="14">
                  <c:v>4.9197159842425062</c:v>
                </c:pt>
                <c:pt idx="15">
                  <c:v>4.8052357148780516</c:v>
                </c:pt>
                <c:pt idx="16">
                  <c:v>4.6881349453234877</c:v>
                </c:pt>
                <c:pt idx="17">
                  <c:v>4.5802975884365704</c:v>
                </c:pt>
                <c:pt idx="18">
                  <c:v>4.4904220415765499</c:v>
                </c:pt>
                <c:pt idx="19">
                  <c:v>4.4074928794601025</c:v>
                </c:pt>
                <c:pt idx="20">
                  <c:v>4.3103108799193404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702-475B-85AA-2483762D4177}"/>
            </c:ext>
          </c:extLst>
        </c:ser>
        <c:ser>
          <c:idx val="3"/>
          <c:order val="5"/>
          <c:tx>
            <c:v>50°C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prstDash val="solid"/>
                <a:round/>
              </a:ln>
            </c:spPr>
          </c:marker>
          <c:xVal>
            <c:numRef>
              <c:f>'1$-M'!$E$108:$E$138</c:f>
              <c:numCache>
                <c:formatCode>General</c:formatCode>
                <c:ptCount val="31"/>
                <c:pt idx="0">
                  <c:v>1.2013971243204515</c:v>
                </c:pt>
                <c:pt idx="1">
                  <c:v>1.0530784434834197</c:v>
                </c:pt>
                <c:pt idx="2">
                  <c:v>0.90200289135072942</c:v>
                </c:pt>
                <c:pt idx="3">
                  <c:v>0.75204844781943858</c:v>
                </c:pt>
                <c:pt idx="4">
                  <c:v>0.6020599913279624</c:v>
                </c:pt>
                <c:pt idx="5">
                  <c:v>0.45178643552429026</c:v>
                </c:pt>
                <c:pt idx="6">
                  <c:v>0.3010299956639812</c:v>
                </c:pt>
                <c:pt idx="7">
                  <c:v>0.15228834438305647</c:v>
                </c:pt>
                <c:pt idx="8">
                  <c:v>0</c:v>
                </c:pt>
                <c:pt idx="9">
                  <c:v>-0.14813039927023372</c:v>
                </c:pt>
                <c:pt idx="10">
                  <c:v>-0.29843201494407262</c:v>
                </c:pt>
                <c:pt idx="11">
                  <c:v>-0.44855000202712486</c:v>
                </c:pt>
                <c:pt idx="12">
                  <c:v>-0.59859945921845592</c:v>
                </c:pt>
                <c:pt idx="13">
                  <c:v>-0.7471469690201068</c:v>
                </c:pt>
                <c:pt idx="14">
                  <c:v>-0.89962945488243706</c:v>
                </c:pt>
                <c:pt idx="15">
                  <c:v>-1.0481769646840879</c:v>
                </c:pt>
                <c:pt idx="16">
                  <c:v>-1.1979107421182673</c:v>
                </c:pt>
                <c:pt idx="17">
                  <c:v>-1.3477536589966768</c:v>
                </c:pt>
                <c:pt idx="18">
                  <c:v>-1.4975728800155672</c:v>
                </c:pt>
                <c:pt idx="19">
                  <c:v>-1.6478174818886375</c:v>
                </c:pt>
                <c:pt idx="20">
                  <c:v>-1.7986028756795485</c:v>
                </c:pt>
                <c:pt idx="21">
                  <c:v>1.2013971243204515</c:v>
                </c:pt>
                <c:pt idx="22">
                  <c:v>1.0530784434834197</c:v>
                </c:pt>
                <c:pt idx="23">
                  <c:v>0.90200289135072942</c:v>
                </c:pt>
                <c:pt idx="24">
                  <c:v>0.75204844781943858</c:v>
                </c:pt>
                <c:pt idx="25">
                  <c:v>0.6020599913279624</c:v>
                </c:pt>
                <c:pt idx="26">
                  <c:v>0.45178643552429026</c:v>
                </c:pt>
                <c:pt idx="27">
                  <c:v>0.3010299956639812</c:v>
                </c:pt>
                <c:pt idx="28">
                  <c:v>0.15228834438305647</c:v>
                </c:pt>
                <c:pt idx="29">
                  <c:v>0</c:v>
                </c:pt>
                <c:pt idx="30">
                  <c:v>-0.14813039927023372</c:v>
                </c:pt>
              </c:numCache>
            </c:numRef>
          </c:xVal>
          <c:yVal>
            <c:numRef>
              <c:f>'1$-M'!$I$108:$I$138</c:f>
              <c:numCache>
                <c:formatCode>General</c:formatCode>
                <c:ptCount val="31"/>
                <c:pt idx="0">
                  <c:v>5.6393868690176836</c:v>
                </c:pt>
                <c:pt idx="1">
                  <c:v>5.5456410607205733</c:v>
                </c:pt>
                <c:pt idx="2">
                  <c:v>5.452215913750055</c:v>
                </c:pt>
                <c:pt idx="3">
                  <c:v>5.3588101724585631</c:v>
                </c:pt>
                <c:pt idx="4">
                  <c:v>5.2658315662552608</c:v>
                </c:pt>
                <c:pt idx="5">
                  <c:v>5.1724569744005873</c:v>
                </c:pt>
                <c:pt idx="6">
                  <c:v>5.0793621643930464</c:v>
                </c:pt>
                <c:pt idx="7">
                  <c:v>4.9863148131918624</c:v>
                </c:pt>
                <c:pt idx="8">
                  <c:v>4.8930567789450334</c:v>
                </c:pt>
                <c:pt idx="9">
                  <c:v>4.7978143935886051</c:v>
                </c:pt>
                <c:pt idx="10">
                  <c:v>4.701421180799489</c:v>
                </c:pt>
                <c:pt idx="11">
                  <c:v>4.6044204697773701</c:v>
                </c:pt>
                <c:pt idx="12">
                  <c:v>4.5051228340665199</c:v>
                </c:pt>
                <c:pt idx="13">
                  <c:v>4.4004861817912042</c:v>
                </c:pt>
                <c:pt idx="14">
                  <c:v>4.2855573090077739</c:v>
                </c:pt>
                <c:pt idx="15">
                  <c:v>4.1478926448328499</c:v>
                </c:pt>
                <c:pt idx="16">
                  <c:v>4.0113166433668717</c:v>
                </c:pt>
                <c:pt idx="17">
                  <c:v>3.8797207678789087</c:v>
                </c:pt>
                <c:pt idx="18">
                  <c:v>3.7719547489639491</c:v>
                </c:pt>
                <c:pt idx="19">
                  <c:v>3.6803627126347576</c:v>
                </c:pt>
                <c:pt idx="20">
                  <c:v>3.5712195383681626</c:v>
                </c:pt>
                <c:pt idx="21">
                  <c:v>5.1462210888118802</c:v>
                </c:pt>
                <c:pt idx="22">
                  <c:v>5.0455185628844932</c:v>
                </c:pt>
                <c:pt idx="23">
                  <c:v>4.9452765076875966</c:v>
                </c:pt>
                <c:pt idx="24">
                  <c:v>4.8441664104502005</c:v>
                </c:pt>
                <c:pt idx="25">
                  <c:v>4.7427015703863002</c:v>
                </c:pt>
                <c:pt idx="26">
                  <c:v>4.6414741105040997</c:v>
                </c:pt>
                <c:pt idx="27">
                  <c:v>4.5402042998420598</c:v>
                </c:pt>
                <c:pt idx="28">
                  <c:v>4.4384157599979517</c:v>
                </c:pt>
                <c:pt idx="29">
                  <c:v>4.3360592778663491</c:v>
                </c:pt>
                <c:pt idx="30">
                  <c:v>4.2334276506674451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702-475B-85AA-2483762D4177}"/>
            </c:ext>
          </c:extLst>
        </c:ser>
        <c:ser>
          <c:idx val="4"/>
          <c:order val="6"/>
          <c:tx>
            <c:v>60°C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5"/>
              </a:solidFill>
              <a:ln w="9525" cap="flat" cmpd="sng" algn="ctr">
                <a:solidFill>
                  <a:schemeClr val="accent5"/>
                </a:solidFill>
                <a:prstDash val="solid"/>
                <a:round/>
              </a:ln>
            </c:spPr>
          </c:marker>
          <c:xVal>
            <c:numRef>
              <c:f>'1$-M'!$E$139:$E$169</c:f>
              <c:numCache>
                <c:formatCode>General</c:formatCode>
                <c:ptCount val="31"/>
                <c:pt idx="0">
                  <c:v>-0.29843201494407262</c:v>
                </c:pt>
                <c:pt idx="1">
                  <c:v>-0.44855000202712486</c:v>
                </c:pt>
                <c:pt idx="2">
                  <c:v>-0.59859945921845592</c:v>
                </c:pt>
                <c:pt idx="3">
                  <c:v>-0.7471469690201068</c:v>
                </c:pt>
                <c:pt idx="4">
                  <c:v>-0.89962945488243706</c:v>
                </c:pt>
                <c:pt idx="5">
                  <c:v>-1.0481769646840879</c:v>
                </c:pt>
                <c:pt idx="6">
                  <c:v>-1.1979107421182673</c:v>
                </c:pt>
                <c:pt idx="7">
                  <c:v>-1.3477536589966768</c:v>
                </c:pt>
                <c:pt idx="8">
                  <c:v>-1.4975728800155672</c:v>
                </c:pt>
                <c:pt idx="9">
                  <c:v>-1.6478174818886375</c:v>
                </c:pt>
                <c:pt idx="10">
                  <c:v>-1.7986028756795485</c:v>
                </c:pt>
                <c:pt idx="11">
                  <c:v>1.2013971243204515</c:v>
                </c:pt>
                <c:pt idx="12">
                  <c:v>1.0530784434834197</c:v>
                </c:pt>
                <c:pt idx="13">
                  <c:v>0.90200289135072942</c:v>
                </c:pt>
                <c:pt idx="14">
                  <c:v>0.75204844781943858</c:v>
                </c:pt>
                <c:pt idx="15">
                  <c:v>0.6020599913279624</c:v>
                </c:pt>
                <c:pt idx="16">
                  <c:v>0.45178643552429026</c:v>
                </c:pt>
                <c:pt idx="17">
                  <c:v>0.3010299956639812</c:v>
                </c:pt>
                <c:pt idx="18">
                  <c:v>0.15228834438305647</c:v>
                </c:pt>
                <c:pt idx="19">
                  <c:v>0</c:v>
                </c:pt>
                <c:pt idx="20">
                  <c:v>-0.14813039927023372</c:v>
                </c:pt>
                <c:pt idx="21">
                  <c:v>-0.29843201494407262</c:v>
                </c:pt>
                <c:pt idx="22">
                  <c:v>-0.44855000202712486</c:v>
                </c:pt>
                <c:pt idx="23">
                  <c:v>-0.59859945921845592</c:v>
                </c:pt>
                <c:pt idx="24">
                  <c:v>-0.7471469690201068</c:v>
                </c:pt>
                <c:pt idx="25">
                  <c:v>-0.89962945488243706</c:v>
                </c:pt>
                <c:pt idx="26">
                  <c:v>-1.0481769646840879</c:v>
                </c:pt>
                <c:pt idx="27">
                  <c:v>-1.1979107421182673</c:v>
                </c:pt>
                <c:pt idx="28">
                  <c:v>-1.3477536589966768</c:v>
                </c:pt>
                <c:pt idx="29">
                  <c:v>-1.4975728800155672</c:v>
                </c:pt>
                <c:pt idx="30">
                  <c:v>-1.6478174818886375</c:v>
                </c:pt>
              </c:numCache>
              <c:extLst xmlns:c15="http://schemas.microsoft.com/office/drawing/2012/chart"/>
            </c:numRef>
          </c:xVal>
          <c:yVal>
            <c:numRef>
              <c:f>'1$-M'!$I$139:$I$169</c:f>
              <c:numCache>
                <c:formatCode>General</c:formatCode>
                <c:ptCount val="31"/>
                <c:pt idx="0">
                  <c:v>4.1295932283679333</c:v>
                </c:pt>
                <c:pt idx="1">
                  <c:v>4.0255925688516738</c:v>
                </c:pt>
                <c:pt idx="2">
                  <c:v>3.9194860328869079</c:v>
                </c:pt>
                <c:pt idx="3">
                  <c:v>3.8087644637362441</c:v>
                </c:pt>
                <c:pt idx="4">
                  <c:v>3.6886244617549941</c:v>
                </c:pt>
                <c:pt idx="5">
                  <c:v>3.5522544052358129</c:v>
                </c:pt>
                <c:pt idx="6">
                  <c:v>3.3973141739088453</c:v>
                </c:pt>
                <c:pt idx="7">
                  <c:v>3.2321826341872746</c:v>
                </c:pt>
                <c:pt idx="8">
                  <c:v>3.0858611737884503</c:v>
                </c:pt>
                <c:pt idx="9">
                  <c:v>2.9735250052010564</c:v>
                </c:pt>
                <c:pt idx="10">
                  <c:v>2.8661514161416215</c:v>
                </c:pt>
                <c:pt idx="11">
                  <c:v>4.6992739041208313</c:v>
                </c:pt>
                <c:pt idx="12">
                  <c:v>4.5916544014246261</c:v>
                </c:pt>
                <c:pt idx="13">
                  <c:v>4.4842713600863471</c:v>
                </c:pt>
                <c:pt idx="14">
                  <c:v>4.3761570577832538</c:v>
                </c:pt>
                <c:pt idx="15">
                  <c:v>4.2677816597153591</c:v>
                </c:pt>
                <c:pt idx="16">
                  <c:v>4.1583624920952493</c:v>
                </c:pt>
                <c:pt idx="17">
                  <c:v>4.0485971584016065</c:v>
                </c:pt>
                <c:pt idx="18">
                  <c:v>3.9380090790335078</c:v>
                </c:pt>
                <c:pt idx="19">
                  <c:v>3.8274920472927514</c:v>
                </c:pt>
                <c:pt idx="20">
                  <c:v>3.7158780483080935</c:v>
                </c:pt>
                <c:pt idx="21">
                  <c:v>3.6032093494771824</c:v>
                </c:pt>
                <c:pt idx="22">
                  <c:v>3.4900006418909522</c:v>
                </c:pt>
                <c:pt idx="23">
                  <c:v>3.375846436309156</c:v>
                </c:pt>
                <c:pt idx="24">
                  <c:v>3.2567417926252551</c:v>
                </c:pt>
                <c:pt idx="25">
                  <c:v>3.1291741029677675</c:v>
                </c:pt>
                <c:pt idx="26">
                  <c:v>2.9858080543950316</c:v>
                </c:pt>
                <c:pt idx="27">
                  <c:v>2.824665924364675</c:v>
                </c:pt>
                <c:pt idx="28">
                  <c:v>2.6493932800491673</c:v>
                </c:pt>
                <c:pt idx="29">
                  <c:v>2.478465485131264</c:v>
                </c:pt>
                <c:pt idx="30">
                  <c:v>2.3460398565698051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4702-475B-85AA-2483762D4177}"/>
            </c:ext>
          </c:extLst>
        </c:ser>
        <c:ser>
          <c:idx val="6"/>
          <c:order val="7"/>
          <c:tx>
            <c:v>70°C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/>
              </a:solidFill>
              <a:ln w="9525" cap="flat" cmpd="sng" algn="ctr">
                <a:solidFill>
                  <a:schemeClr val="accent6"/>
                </a:solidFill>
                <a:prstDash val="solid"/>
                <a:round/>
              </a:ln>
            </c:spPr>
          </c:marker>
          <c:xVal>
            <c:numRef>
              <c:f>'1$-M'!$E$170:$E$200</c:f>
              <c:numCache>
                <c:formatCode>General</c:formatCode>
                <c:ptCount val="31"/>
                <c:pt idx="0">
                  <c:v>-1.7986028756795485</c:v>
                </c:pt>
              </c:numCache>
              <c:extLst xmlns:c15="http://schemas.microsoft.com/office/drawing/2012/chart"/>
            </c:numRef>
          </c:xVal>
          <c:yVal>
            <c:numRef>
              <c:f>'1$-M'!$I$170:$I$200</c:f>
              <c:numCache>
                <c:formatCode>General</c:formatCode>
                <c:ptCount val="31"/>
                <c:pt idx="0">
                  <c:v>2.2353769224022368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4702-475B-85AA-2483762D4177}"/>
            </c:ext>
          </c:extLst>
        </c:ser>
        <c:ser>
          <c:idx val="5"/>
          <c:order val="8"/>
          <c:tx>
            <c:v>Master Curve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noFill/>
            </c:spPr>
          </c:marker>
          <c:xVal>
            <c:numRef>
              <c:f>'1$-M'!$F$3:$F$200</c:f>
              <c:numCache>
                <c:formatCode>General</c:formatCode>
                <c:ptCount val="198"/>
                <c:pt idx="0">
                  <c:v>0.95501981286579363</c:v>
                </c:pt>
                <c:pt idx="1">
                  <c:v>1.1058052066567046</c:v>
                </c:pt>
                <c:pt idx="2">
                  <c:v>1.2560498085297749</c:v>
                </c:pt>
                <c:pt idx="3">
                  <c:v>1.4058690295486653</c:v>
                </c:pt>
                <c:pt idx="4">
                  <c:v>1.5557119464270748</c:v>
                </c:pt>
                <c:pt idx="5">
                  <c:v>1.7054457238612541</c:v>
                </c:pt>
                <c:pt idx="6">
                  <c:v>1.853993233662905</c:v>
                </c:pt>
                <c:pt idx="7">
                  <c:v>2.0064757195252354</c:v>
                </c:pt>
                <c:pt idx="8">
                  <c:v>2.1550232293268863</c:v>
                </c:pt>
                <c:pt idx="9">
                  <c:v>2.3050726865182174</c:v>
                </c:pt>
                <c:pt idx="10">
                  <c:v>2.4551906736012694</c:v>
                </c:pt>
                <c:pt idx="11">
                  <c:v>2.6054922892751082</c:v>
                </c:pt>
                <c:pt idx="12">
                  <c:v>2.7536226885453421</c:v>
                </c:pt>
                <c:pt idx="13">
                  <c:v>2.9059110329283984</c:v>
                </c:pt>
                <c:pt idx="14">
                  <c:v>3.0546526842093233</c:v>
                </c:pt>
                <c:pt idx="15">
                  <c:v>3.2054091240696323</c:v>
                </c:pt>
                <c:pt idx="16">
                  <c:v>3.3556826798733046</c:v>
                </c:pt>
                <c:pt idx="17">
                  <c:v>3.5056711363647808</c:v>
                </c:pt>
                <c:pt idx="18">
                  <c:v>3.6556255798960713</c:v>
                </c:pt>
                <c:pt idx="19">
                  <c:v>3.8067011320287616</c:v>
                </c:pt>
                <c:pt idx="20">
                  <c:v>3.9550198128657934</c:v>
                </c:pt>
                <c:pt idx="21">
                  <c:v>-0.43310158196742443</c:v>
                </c:pt>
                <c:pt idx="22">
                  <c:v>-0.28231618817651349</c:v>
                </c:pt>
                <c:pt idx="23">
                  <c:v>-0.13207158630344318</c:v>
                </c:pt>
                <c:pt idx="24">
                  <c:v>1.7747634715447269E-2</c:v>
                </c:pt>
                <c:pt idx="25">
                  <c:v>0.16759055159385672</c:v>
                </c:pt>
                <c:pt idx="26">
                  <c:v>0.31732432902803609</c:v>
                </c:pt>
                <c:pt idx="27">
                  <c:v>0.46587183882968697</c:v>
                </c:pt>
                <c:pt idx="28">
                  <c:v>0.61835432469201723</c:v>
                </c:pt>
                <c:pt idx="29">
                  <c:v>0.76690183449366811</c:v>
                </c:pt>
                <c:pt idx="30">
                  <c:v>0.91695129168499911</c:v>
                </c:pt>
                <c:pt idx="31">
                  <c:v>1.0670692787680514</c:v>
                </c:pt>
                <c:pt idx="32">
                  <c:v>1.2173708944418904</c:v>
                </c:pt>
                <c:pt idx="33">
                  <c:v>1.365501293712124</c:v>
                </c:pt>
                <c:pt idx="34">
                  <c:v>1.5177896380951805</c:v>
                </c:pt>
                <c:pt idx="35">
                  <c:v>1.6665312893761053</c:v>
                </c:pt>
                <c:pt idx="36">
                  <c:v>1.8172877292364142</c:v>
                </c:pt>
                <c:pt idx="37">
                  <c:v>1.9675612850400865</c:v>
                </c:pt>
                <c:pt idx="38">
                  <c:v>2.1175497415315627</c:v>
                </c:pt>
                <c:pt idx="39">
                  <c:v>2.2675041850628537</c:v>
                </c:pt>
                <c:pt idx="40">
                  <c:v>2.418579737195544</c:v>
                </c:pt>
                <c:pt idx="41">
                  <c:v>2.5668984180325758</c:v>
                </c:pt>
                <c:pt idx="42">
                  <c:v>-1.7986028756795485</c:v>
                </c:pt>
                <c:pt idx="43">
                  <c:v>-1.6478174818886375</c:v>
                </c:pt>
                <c:pt idx="44">
                  <c:v>-1.4975728800155672</c:v>
                </c:pt>
                <c:pt idx="45">
                  <c:v>-1.3477536589966768</c:v>
                </c:pt>
                <c:pt idx="46">
                  <c:v>-1.1979107421182673</c:v>
                </c:pt>
                <c:pt idx="47">
                  <c:v>-1.0481769646840879</c:v>
                </c:pt>
                <c:pt idx="48">
                  <c:v>-0.89962945488243706</c:v>
                </c:pt>
                <c:pt idx="49">
                  <c:v>-0.7471469690201068</c:v>
                </c:pt>
                <c:pt idx="50">
                  <c:v>-0.59859945921845592</c:v>
                </c:pt>
                <c:pt idx="51">
                  <c:v>-0.44855000202712486</c:v>
                </c:pt>
                <c:pt idx="52">
                  <c:v>-0.29843201494407262</c:v>
                </c:pt>
                <c:pt idx="53">
                  <c:v>-0.14813039927023372</c:v>
                </c:pt>
                <c:pt idx="54">
                  <c:v>0</c:v>
                </c:pt>
                <c:pt idx="55">
                  <c:v>0.15228834438305647</c:v>
                </c:pt>
                <c:pt idx="56">
                  <c:v>0.3010299956639812</c:v>
                </c:pt>
                <c:pt idx="57">
                  <c:v>0.45178643552429026</c:v>
                </c:pt>
                <c:pt idx="58">
                  <c:v>0.6020599913279624</c:v>
                </c:pt>
                <c:pt idx="59">
                  <c:v>0.75204844781943858</c:v>
                </c:pt>
                <c:pt idx="60">
                  <c:v>0.90200289135072942</c:v>
                </c:pt>
                <c:pt idx="61">
                  <c:v>1.0530784434834197</c:v>
                </c:pt>
                <c:pt idx="62">
                  <c:v>1.2013971243204515</c:v>
                </c:pt>
                <c:pt idx="63">
                  <c:v>-1.9839651240259659E-2</c:v>
                </c:pt>
                <c:pt idx="64">
                  <c:v>-0.16815833207729147</c:v>
                </c:pt>
                <c:pt idx="65">
                  <c:v>-0.31923388420998178</c:v>
                </c:pt>
                <c:pt idx="66">
                  <c:v>-0.46918832774127261</c:v>
                </c:pt>
                <c:pt idx="67">
                  <c:v>-0.6191767842327488</c:v>
                </c:pt>
                <c:pt idx="68">
                  <c:v>-0.76945034003642099</c:v>
                </c:pt>
                <c:pt idx="69">
                  <c:v>-0.92020677989672994</c:v>
                </c:pt>
                <c:pt idx="70">
                  <c:v>-1.0689484311776547</c:v>
                </c:pt>
                <c:pt idx="71">
                  <c:v>-1.2212367755607112</c:v>
                </c:pt>
                <c:pt idx="72">
                  <c:v>-1.3693671748309448</c:v>
                </c:pt>
                <c:pt idx="73">
                  <c:v>-1.5196687905047839</c:v>
                </c:pt>
                <c:pt idx="74">
                  <c:v>-1.6697867775878361</c:v>
                </c:pt>
                <c:pt idx="75">
                  <c:v>-1.8198362347791672</c:v>
                </c:pt>
                <c:pt idx="76">
                  <c:v>-1.9683837445808181</c:v>
                </c:pt>
                <c:pt idx="77">
                  <c:v>-2.1208662304431485</c:v>
                </c:pt>
                <c:pt idx="78">
                  <c:v>-2.2694137402447989</c:v>
                </c:pt>
                <c:pt idx="79">
                  <c:v>-2.4191475176789785</c:v>
                </c:pt>
                <c:pt idx="80">
                  <c:v>-2.5689904345573877</c:v>
                </c:pt>
                <c:pt idx="81">
                  <c:v>-2.7188096555762784</c:v>
                </c:pt>
                <c:pt idx="82">
                  <c:v>-2.8690542574493487</c:v>
                </c:pt>
                <c:pt idx="83">
                  <c:v>-3.0198396512402597</c:v>
                </c:pt>
                <c:pt idx="84">
                  <c:v>-1.0993804917558616</c:v>
                </c:pt>
                <c:pt idx="85">
                  <c:v>-1.2476991725928934</c:v>
                </c:pt>
                <c:pt idx="86">
                  <c:v>-1.3987747247255837</c:v>
                </c:pt>
                <c:pt idx="87">
                  <c:v>-1.5487291682568745</c:v>
                </c:pt>
                <c:pt idx="88">
                  <c:v>-1.6987176247483506</c:v>
                </c:pt>
                <c:pt idx="89">
                  <c:v>-1.8489911805520229</c:v>
                </c:pt>
                <c:pt idx="90">
                  <c:v>-1.9997476204123319</c:v>
                </c:pt>
                <c:pt idx="91">
                  <c:v>-2.1484892716932569</c:v>
                </c:pt>
                <c:pt idx="92">
                  <c:v>-2.3007776160763131</c:v>
                </c:pt>
                <c:pt idx="93">
                  <c:v>-2.448908015346547</c:v>
                </c:pt>
                <c:pt idx="94">
                  <c:v>-2.5992096310203858</c:v>
                </c:pt>
                <c:pt idx="95">
                  <c:v>-2.7493276181034378</c:v>
                </c:pt>
                <c:pt idx="96">
                  <c:v>-2.899377075294769</c:v>
                </c:pt>
                <c:pt idx="97">
                  <c:v>-3.0479245850964198</c:v>
                </c:pt>
                <c:pt idx="98">
                  <c:v>-3.2004070709587502</c:v>
                </c:pt>
                <c:pt idx="99">
                  <c:v>-3.3489545807604011</c:v>
                </c:pt>
                <c:pt idx="100">
                  <c:v>-3.4986883581945802</c:v>
                </c:pt>
                <c:pt idx="101">
                  <c:v>-3.6485312750729899</c:v>
                </c:pt>
                <c:pt idx="102">
                  <c:v>-3.7983504960918806</c:v>
                </c:pt>
                <c:pt idx="103">
                  <c:v>-3.9485950979649509</c:v>
                </c:pt>
                <c:pt idx="104">
                  <c:v>-4.0993804917558618</c:v>
                </c:pt>
                <c:pt idx="105">
                  <c:v>-2.0347682999083769</c:v>
                </c:pt>
                <c:pt idx="106">
                  <c:v>-2.1830869807454087</c:v>
                </c:pt>
                <c:pt idx="107">
                  <c:v>-2.3341625328780991</c:v>
                </c:pt>
                <c:pt idx="108">
                  <c:v>-2.4841169764093896</c:v>
                </c:pt>
                <c:pt idx="109">
                  <c:v>-2.6341054329008657</c:v>
                </c:pt>
                <c:pt idx="110">
                  <c:v>-2.784378988704538</c:v>
                </c:pt>
                <c:pt idx="111">
                  <c:v>-2.935135428564847</c:v>
                </c:pt>
                <c:pt idx="112">
                  <c:v>-3.083877079845772</c:v>
                </c:pt>
                <c:pt idx="113">
                  <c:v>-3.2361654242288282</c:v>
                </c:pt>
                <c:pt idx="114">
                  <c:v>-3.3842958234990621</c:v>
                </c:pt>
                <c:pt idx="115">
                  <c:v>-3.5345974391729009</c:v>
                </c:pt>
                <c:pt idx="116">
                  <c:v>-3.6847154262559529</c:v>
                </c:pt>
                <c:pt idx="117">
                  <c:v>-3.8347648834472841</c:v>
                </c:pt>
                <c:pt idx="118">
                  <c:v>-3.9833123932489349</c:v>
                </c:pt>
                <c:pt idx="119">
                  <c:v>-4.1357948791112653</c:v>
                </c:pt>
                <c:pt idx="120">
                  <c:v>-4.2843423889129166</c:v>
                </c:pt>
                <c:pt idx="121">
                  <c:v>-4.4340761663470953</c:v>
                </c:pt>
                <c:pt idx="122">
                  <c:v>-4.5839190832255046</c:v>
                </c:pt>
                <c:pt idx="123">
                  <c:v>-4.7337383042443957</c:v>
                </c:pt>
                <c:pt idx="124">
                  <c:v>-4.883982906117466</c:v>
                </c:pt>
                <c:pt idx="125">
                  <c:v>-5.0347682999083769</c:v>
                </c:pt>
                <c:pt idx="126">
                  <c:v>3.9550198128657934</c:v>
                </c:pt>
                <c:pt idx="127">
                  <c:v>3.8067011320287616</c:v>
                </c:pt>
                <c:pt idx="128">
                  <c:v>3.6556255798960713</c:v>
                </c:pt>
                <c:pt idx="129">
                  <c:v>3.5056711363647808</c:v>
                </c:pt>
                <c:pt idx="130">
                  <c:v>3.3556826798733046</c:v>
                </c:pt>
                <c:pt idx="131">
                  <c:v>3.2054091240696323</c:v>
                </c:pt>
                <c:pt idx="132">
                  <c:v>3.0546526842093233</c:v>
                </c:pt>
                <c:pt idx="133">
                  <c:v>2.9059110329283984</c:v>
                </c:pt>
                <c:pt idx="134">
                  <c:v>2.7536226885453421</c:v>
                </c:pt>
                <c:pt idx="135">
                  <c:v>2.6054922892751082</c:v>
                </c:pt>
                <c:pt idx="136">
                  <c:v>2.4551906736012694</c:v>
                </c:pt>
                <c:pt idx="137">
                  <c:v>2.3050726865182174</c:v>
                </c:pt>
                <c:pt idx="138">
                  <c:v>2.1550232293268863</c:v>
                </c:pt>
                <c:pt idx="139">
                  <c:v>2.0064757195252354</c:v>
                </c:pt>
                <c:pt idx="140">
                  <c:v>1.853993233662905</c:v>
                </c:pt>
                <c:pt idx="141">
                  <c:v>1.7054457238612541</c:v>
                </c:pt>
                <c:pt idx="142">
                  <c:v>1.5557119464270748</c:v>
                </c:pt>
                <c:pt idx="143">
                  <c:v>1.4058690295486653</c:v>
                </c:pt>
                <c:pt idx="144">
                  <c:v>1.2560498085297749</c:v>
                </c:pt>
                <c:pt idx="145">
                  <c:v>1.1058052066567046</c:v>
                </c:pt>
                <c:pt idx="146">
                  <c:v>0.95501981286579363</c:v>
                </c:pt>
                <c:pt idx="147">
                  <c:v>3.9550198128657934</c:v>
                </c:pt>
                <c:pt idx="148">
                  <c:v>3.8067011320287616</c:v>
                </c:pt>
                <c:pt idx="149">
                  <c:v>3.6556255798960713</c:v>
                </c:pt>
                <c:pt idx="150">
                  <c:v>3.5056711363647808</c:v>
                </c:pt>
                <c:pt idx="151">
                  <c:v>3.3556826798733046</c:v>
                </c:pt>
                <c:pt idx="152">
                  <c:v>3.2054091240696323</c:v>
                </c:pt>
                <c:pt idx="153">
                  <c:v>3.0546526842093233</c:v>
                </c:pt>
                <c:pt idx="154">
                  <c:v>2.9059110329283984</c:v>
                </c:pt>
                <c:pt idx="155">
                  <c:v>2.7536226885453421</c:v>
                </c:pt>
                <c:pt idx="156">
                  <c:v>2.6054922892751082</c:v>
                </c:pt>
                <c:pt idx="157">
                  <c:v>2.4551906736012694</c:v>
                </c:pt>
                <c:pt idx="158">
                  <c:v>2.3050726865182174</c:v>
                </c:pt>
                <c:pt idx="159">
                  <c:v>2.1550232293268863</c:v>
                </c:pt>
                <c:pt idx="160">
                  <c:v>2.0064757195252354</c:v>
                </c:pt>
                <c:pt idx="161">
                  <c:v>1.853993233662905</c:v>
                </c:pt>
                <c:pt idx="162">
                  <c:v>1.7054457238612541</c:v>
                </c:pt>
                <c:pt idx="163">
                  <c:v>1.5557119464270748</c:v>
                </c:pt>
                <c:pt idx="164">
                  <c:v>1.4058690295486653</c:v>
                </c:pt>
                <c:pt idx="165">
                  <c:v>1.2560498085297749</c:v>
                </c:pt>
                <c:pt idx="166">
                  <c:v>1.1058052066567046</c:v>
                </c:pt>
                <c:pt idx="167">
                  <c:v>0.95501981286579363</c:v>
                </c:pt>
              </c:numCache>
            </c:numRef>
          </c:xVal>
          <c:yVal>
            <c:numRef>
              <c:f>'1$-M'!$G$3:$G$200</c:f>
              <c:numCache>
                <c:formatCode>General</c:formatCode>
                <c:ptCount val="198"/>
                <c:pt idx="0">
                  <c:v>7.1668986733939857</c:v>
                </c:pt>
                <c:pt idx="1">
                  <c:v>7.2291408957513941</c:v>
                </c:pt>
                <c:pt idx="2">
                  <c:v>7.2898377047172378</c:v>
                </c:pt>
                <c:pt idx="3">
                  <c:v>7.3490621916697911</c:v>
                </c:pt>
                <c:pt idx="4">
                  <c:v>7.407011416633873</c:v>
                </c:pt>
                <c:pt idx="5">
                  <c:v>7.4636499575855471</c:v>
                </c:pt>
                <c:pt idx="6">
                  <c:v>7.5186019406581739</c:v>
                </c:pt>
                <c:pt idx="7">
                  <c:v>7.5737435277772907</c:v>
                </c:pt>
                <c:pt idx="8">
                  <c:v>7.6262450005237508</c:v>
                </c:pt>
                <c:pt idx="9">
                  <c:v>7.678074559668822</c:v>
                </c:pt>
                <c:pt idx="10">
                  <c:v>7.7287352759834764</c:v>
                </c:pt>
                <c:pt idx="11">
                  <c:v>7.7782805254301746</c:v>
                </c:pt>
                <c:pt idx="12">
                  <c:v>7.8259746839925075</c:v>
                </c:pt>
                <c:pt idx="13">
                  <c:v>7.8738509030762902</c:v>
                </c:pt>
                <c:pt idx="14">
                  <c:v>7.9194981494390131</c:v>
                </c:pt>
                <c:pt idx="15">
                  <c:v>7.9646589239038459</c:v>
                </c:pt>
                <c:pt idx="16">
                  <c:v>8.0085867853713104</c:v>
                </c:pt>
                <c:pt idx="17">
                  <c:v>8.0513665927772919</c:v>
                </c:pt>
                <c:pt idx="18">
                  <c:v>8.0930920985802164</c:v>
                </c:pt>
                <c:pt idx="19">
                  <c:v>8.1340923779206822</c:v>
                </c:pt>
                <c:pt idx="20">
                  <c:v>8.1733503118360424</c:v>
                </c:pt>
                <c:pt idx="21">
                  <c:v>6.529417165683455</c:v>
                </c:pt>
                <c:pt idx="22">
                  <c:v>6.6044135477471251</c:v>
                </c:pt>
                <c:pt idx="23">
                  <c:v>6.677729595256519</c:v>
                </c:pt>
                <c:pt idx="24">
                  <c:v>6.7494408439532485</c:v>
                </c:pt>
                <c:pt idx="25">
                  <c:v>6.8197745523458408</c:v>
                </c:pt>
                <c:pt idx="26">
                  <c:v>6.8886772620418437</c:v>
                </c:pt>
                <c:pt idx="27">
                  <c:v>6.9556797181429406</c:v>
                </c:pt>
                <c:pt idx="28">
                  <c:v>7.0230638499289739</c:v>
                </c:pt>
                <c:pt idx="29">
                  <c:v>7.0873622707136743</c:v>
                </c:pt>
                <c:pt idx="30">
                  <c:v>7.1509727311662044</c:v>
                </c:pt>
                <c:pt idx="31">
                  <c:v>7.2132786401140532</c:v>
                </c:pt>
                <c:pt idx="32">
                  <c:v>7.2743373352004479</c:v>
                </c:pt>
                <c:pt idx="33">
                  <c:v>7.333231581439037</c:v>
                </c:pt>
                <c:pt idx="34">
                  <c:v>7.3924662202458826</c:v>
                </c:pt>
                <c:pt idx="35">
                  <c:v>7.449051221623332</c:v>
                </c:pt>
                <c:pt idx="36">
                  <c:v>7.5051373704641104</c:v>
                </c:pt>
                <c:pt idx="37">
                  <c:v>7.5597920346901084</c:v>
                </c:pt>
                <c:pt idx="38">
                  <c:v>7.6131130522998607</c:v>
                </c:pt>
                <c:pt idx="39">
                  <c:v>7.6652102893066942</c:v>
                </c:pt>
                <c:pt idx="40">
                  <c:v>7.7164891233231838</c:v>
                </c:pt>
                <c:pt idx="41">
                  <c:v>7.7656699230288417</c:v>
                </c:pt>
                <c:pt idx="42">
                  <c:v>5.7853153020191979</c:v>
                </c:pt>
                <c:pt idx="43">
                  <c:v>5.8732100600767758</c:v>
                </c:pt>
                <c:pt idx="44">
                  <c:v>5.9593854692337143</c:v>
                </c:pt>
                <c:pt idx="45">
                  <c:v>6.0439147302957963</c:v>
                </c:pt>
                <c:pt idx="46">
                  <c:v>6.1270518707166666</c:v>
                </c:pt>
                <c:pt idx="47">
                  <c:v>6.2087208878534259</c:v>
                </c:pt>
                <c:pt idx="48">
                  <c:v>6.2883504493548177</c:v>
                </c:pt>
                <c:pt idx="49">
                  <c:v>6.3686461638319631</c:v>
                </c:pt>
                <c:pt idx="50">
                  <c:v>6.4454644236789047</c:v>
                </c:pt>
                <c:pt idx="51">
                  <c:v>6.5216532320155398</c:v>
                </c:pt>
                <c:pt idx="52">
                  <c:v>6.5964658072306808</c:v>
                </c:pt>
                <c:pt idx="53">
                  <c:v>6.6699603313725007</c:v>
                </c:pt>
                <c:pt idx="54">
                  <c:v>6.7410185468699666</c:v>
                </c:pt>
                <c:pt idx="55">
                  <c:v>6.8126554219280653</c:v>
                </c:pt>
                <c:pt idx="56">
                  <c:v>6.8812457527373727</c:v>
                </c:pt>
                <c:pt idx="57">
                  <c:v>6.9493841290407694</c:v>
                </c:pt>
                <c:pt idx="58">
                  <c:v>7.0159301893674613</c:v>
                </c:pt>
                <c:pt idx="59">
                  <c:v>7.0809925150059101</c:v>
                </c:pt>
                <c:pt idx="60">
                  <c:v>7.1446956322038258</c:v>
                </c:pt>
                <c:pt idx="61">
                  <c:v>7.207527821226055</c:v>
                </c:pt>
                <c:pt idx="62">
                  <c:v>7.2679106201130441</c:v>
                </c:pt>
                <c:pt idx="63">
                  <c:v>6.7315803828065022</c:v>
                </c:pt>
                <c:pt idx="64">
                  <c:v>6.6602483290546406</c:v>
                </c:pt>
                <c:pt idx="65">
                  <c:v>6.5861831048017372</c:v>
                </c:pt>
                <c:pt idx="66">
                  <c:v>6.5112576761922245</c:v>
                </c:pt>
                <c:pt idx="67">
                  <c:v>6.4349059869661058</c:v>
                </c:pt>
                <c:pt idx="68">
                  <c:v>6.3569927143229226</c:v>
                </c:pt>
                <c:pt idx="69">
                  <c:v>6.2774026735910322</c:v>
                </c:pt>
                <c:pt idx="70">
                  <c:v>6.1974756937844528</c:v>
                </c:pt>
                <c:pt idx="71">
                  <c:v>6.1142024519653209</c:v>
                </c:pt>
                <c:pt idx="72">
                  <c:v>6.031806837093237</c:v>
                </c:pt>
                <c:pt idx="73">
                  <c:v>5.9468001522272704</c:v>
                </c:pt>
                <c:pt idx="74">
                  <c:v>5.8604915542955247</c:v>
                </c:pt>
                <c:pt idx="75">
                  <c:v>5.7728251580246397</c:v>
                </c:pt>
                <c:pt idx="76">
                  <c:v>5.6846684509732253</c:v>
                </c:pt>
                <c:pt idx="77">
                  <c:v>5.5927711225927794</c:v>
                </c:pt>
                <c:pt idx="78">
                  <c:v>5.5018876379379744</c:v>
                </c:pt>
                <c:pt idx="79">
                  <c:v>5.4089354772168949</c:v>
                </c:pt>
                <c:pt idx="80">
                  <c:v>5.3145806314586661</c:v>
                </c:pt>
                <c:pt idx="81">
                  <c:v>5.21892213319029</c:v>
                </c:pt>
                <c:pt idx="82">
                  <c:v>5.1216862965208616</c:v>
                </c:pt>
                <c:pt idx="83">
                  <c:v>5.0228061036997786</c:v>
                </c:pt>
                <c:pt idx="84">
                  <c:v>6.1809515125064376</c:v>
                </c:pt>
                <c:pt idx="85">
                  <c:v>6.0995839982465903</c:v>
                </c:pt>
                <c:pt idx="86">
                  <c:v>6.015285780628238</c:v>
                </c:pt>
                <c:pt idx="87">
                  <c:v>5.9302016959171642</c:v>
                </c:pt>
                <c:pt idx="88">
                  <c:v>5.8436971723186364</c:v>
                </c:pt>
                <c:pt idx="89">
                  <c:v>5.7556299818772771</c:v>
                </c:pt>
                <c:pt idx="90">
                  <c:v>5.6658821806223489</c:v>
                </c:pt>
                <c:pt idx="91">
                  <c:v>5.5759719980521982</c:v>
                </c:pt>
                <c:pt idx="92">
                  <c:v>5.4825286430077504</c:v>
                </c:pt>
                <c:pt idx="93">
                  <c:v>5.3903013128902266</c:v>
                </c:pt>
                <c:pt idx="94">
                  <c:v>5.2953914773155262</c:v>
                </c:pt>
                <c:pt idx="95">
                  <c:v>5.1992766071613286</c:v>
                </c:pt>
                <c:pt idx="96">
                  <c:v>5.1019050480584536</c:v>
                </c:pt>
                <c:pt idx="97">
                  <c:v>5.0042474134903934</c:v>
                </c:pt>
                <c:pt idx="98">
                  <c:v>4.9027208805259246</c:v>
                </c:pt>
                <c:pt idx="99">
                  <c:v>4.8025892502881291</c:v>
                </c:pt>
                <c:pt idx="100">
                  <c:v>4.7004599773151039</c:v>
                </c:pt>
                <c:pt idx="101">
                  <c:v>4.5970795066276793</c:v>
                </c:pt>
                <c:pt idx="102">
                  <c:v>4.4925676502523473</c:v>
                </c:pt>
                <c:pt idx="103">
                  <c:v>4.3866376023492659</c:v>
                </c:pt>
                <c:pt idx="104">
                  <c:v>4.2792302766185593</c:v>
                </c:pt>
                <c:pt idx="105">
                  <c:v>5.644834496332404</c:v>
                </c:pt>
                <c:pt idx="106">
                  <c:v>5.5548659460558749</c:v>
                </c:pt>
                <c:pt idx="107">
                  <c:v>5.4618573261721401</c:v>
                </c:pt>
                <c:pt idx="108">
                  <c:v>5.3681877978839765</c:v>
                </c:pt>
                <c:pt idx="109">
                  <c:v>5.273166130157259</c:v>
                </c:pt>
                <c:pt idx="110">
                  <c:v>5.1766463988703979</c:v>
                </c:pt>
                <c:pt idx="111">
                  <c:v>5.0785107470142492</c:v>
                </c:pt>
                <c:pt idx="112">
                  <c:v>4.9804254951630647</c:v>
                </c:pt>
                <c:pt idx="113">
                  <c:v>4.87872675531111</c:v>
                </c:pt>
                <c:pt idx="114">
                  <c:v>4.7785914248277521</c:v>
                </c:pt>
                <c:pt idx="115">
                  <c:v>4.6757915629596223</c:v>
                </c:pt>
                <c:pt idx="116">
                  <c:v>4.5719419073207419</c:v>
                </c:pt>
                <c:pt idx="117">
                  <c:v>4.4669955535134456</c:v>
                </c:pt>
                <c:pt idx="118">
                  <c:v>4.3620038624245154</c:v>
                </c:pt>
                <c:pt idx="119">
                  <c:v>4.2531308969907329</c:v>
                </c:pt>
                <c:pt idx="120">
                  <c:v>4.1460304694442094</c:v>
                </c:pt>
                <c:pt idx="121">
                  <c:v>4.0370753372091404</c:v>
                </c:pt>
                <c:pt idx="122">
                  <c:v>3.927074258894752</c:v>
                </c:pt>
                <c:pt idx="123">
                  <c:v>3.8161635970893961</c:v>
                </c:pt>
                <c:pt idx="124">
                  <c:v>3.7040486179343883</c:v>
                </c:pt>
                <c:pt idx="125">
                  <c:v>3.5906779526316885</c:v>
                </c:pt>
                <c:pt idx="126">
                  <c:v>8.1733503118360424</c:v>
                </c:pt>
                <c:pt idx="127">
                  <c:v>8.1340923779206822</c:v>
                </c:pt>
                <c:pt idx="128">
                  <c:v>8.0930920985802164</c:v>
                </c:pt>
                <c:pt idx="129">
                  <c:v>8.0513665927772919</c:v>
                </c:pt>
                <c:pt idx="130">
                  <c:v>8.0085867853713104</c:v>
                </c:pt>
                <c:pt idx="131">
                  <c:v>7.9646589239038459</c:v>
                </c:pt>
                <c:pt idx="132">
                  <c:v>7.9194981494390131</c:v>
                </c:pt>
                <c:pt idx="133">
                  <c:v>7.8738509030762902</c:v>
                </c:pt>
                <c:pt idx="134">
                  <c:v>7.8259746839925075</c:v>
                </c:pt>
                <c:pt idx="135">
                  <c:v>7.7782805254301746</c:v>
                </c:pt>
                <c:pt idx="136">
                  <c:v>7.7287352759834764</c:v>
                </c:pt>
                <c:pt idx="137">
                  <c:v>7.678074559668822</c:v>
                </c:pt>
                <c:pt idx="138">
                  <c:v>7.6262450005237508</c:v>
                </c:pt>
                <c:pt idx="139">
                  <c:v>7.5737435277772907</c:v>
                </c:pt>
                <c:pt idx="140">
                  <c:v>7.5186019406581739</c:v>
                </c:pt>
                <c:pt idx="141">
                  <c:v>7.4636499575855471</c:v>
                </c:pt>
                <c:pt idx="142">
                  <c:v>7.407011416633873</c:v>
                </c:pt>
                <c:pt idx="143">
                  <c:v>7.3490621916697911</c:v>
                </c:pt>
                <c:pt idx="144">
                  <c:v>7.2898377047172378</c:v>
                </c:pt>
                <c:pt idx="145">
                  <c:v>7.2291408957513941</c:v>
                </c:pt>
                <c:pt idx="146">
                  <c:v>7.1668986733939857</c:v>
                </c:pt>
                <c:pt idx="147">
                  <c:v>8.1733503118360424</c:v>
                </c:pt>
                <c:pt idx="148">
                  <c:v>8.1340923779206822</c:v>
                </c:pt>
                <c:pt idx="149">
                  <c:v>8.0930920985802164</c:v>
                </c:pt>
                <c:pt idx="150">
                  <c:v>8.0513665927772919</c:v>
                </c:pt>
                <c:pt idx="151">
                  <c:v>8.0085867853713104</c:v>
                </c:pt>
                <c:pt idx="152">
                  <c:v>7.9646589239038459</c:v>
                </c:pt>
                <c:pt idx="153">
                  <c:v>7.9194981494390131</c:v>
                </c:pt>
                <c:pt idx="154">
                  <c:v>7.8738509030762902</c:v>
                </c:pt>
                <c:pt idx="155">
                  <c:v>7.8259746839925075</c:v>
                </c:pt>
                <c:pt idx="156">
                  <c:v>7.7782805254301746</c:v>
                </c:pt>
                <c:pt idx="157">
                  <c:v>7.7287352759834764</c:v>
                </c:pt>
                <c:pt idx="158">
                  <c:v>7.678074559668822</c:v>
                </c:pt>
                <c:pt idx="159">
                  <c:v>7.6262450005237508</c:v>
                </c:pt>
                <c:pt idx="160">
                  <c:v>7.5737435277772907</c:v>
                </c:pt>
                <c:pt idx="161">
                  <c:v>7.5186019406581739</c:v>
                </c:pt>
                <c:pt idx="162">
                  <c:v>7.4636499575855471</c:v>
                </c:pt>
                <c:pt idx="163">
                  <c:v>7.407011416633873</c:v>
                </c:pt>
                <c:pt idx="164">
                  <c:v>7.3490621916697911</c:v>
                </c:pt>
                <c:pt idx="165">
                  <c:v>7.2898377047172378</c:v>
                </c:pt>
                <c:pt idx="166">
                  <c:v>7.2291408957513941</c:v>
                </c:pt>
                <c:pt idx="167">
                  <c:v>7.1668986733939857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702-475B-85AA-2483762D4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37888"/>
        <c:axId val="481639424"/>
        <c:extLst/>
      </c:scatterChart>
      <c:valAx>
        <c:axId val="481637888"/>
        <c:scaling>
          <c:orientation val="minMax"/>
        </c:scaling>
        <c:delete val="0"/>
        <c:axPos val="b"/>
        <c:majorGridlines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/>
                  <a:t>log reduced</a:t>
                </a:r>
                <a:r>
                  <a:rPr lang="en-US" altLang="zh-CN" baseline="0"/>
                  <a:t> frequency, Hz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81639424"/>
        <c:crossesAt val="0"/>
        <c:crossBetween val="midCat"/>
        <c:majorUnit val="1"/>
      </c:valAx>
      <c:valAx>
        <c:axId val="481639424"/>
        <c:scaling>
          <c:orientation val="minMax"/>
        </c:scaling>
        <c:delete val="0"/>
        <c:axPos val="l"/>
        <c:majorGridlines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/>
                  <a:t>lg(G*, Pa)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81637888"/>
        <c:crossesAt val="-6"/>
        <c:crossBetween val="midCat"/>
      </c:valAx>
      <c:spPr>
        <a:ln w="3175">
          <a:solidFill>
            <a:schemeClr val="tx1"/>
          </a:solidFill>
        </a:ln>
      </c:spPr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txPr>
        <a:bodyPr rot="0" spcFirstLastPara="0" vertOverflow="ellipsis" vert="horz" wrap="square" anchor="ctr" anchorCtr="1"/>
        <a:lstStyle/>
        <a:p>
          <a:pPr>
            <a:defRPr lang="zh-CN" sz="18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Balck Space Diagarms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7"/>
            <c:spPr>
              <a:noFill/>
            </c:spPr>
          </c:marker>
          <c:xVal>
            <c:numRef>
              <c:f>'1$-M'!$D$3:$D$200</c:f>
              <c:numCache>
                <c:formatCode>General</c:formatCode>
                <c:ptCount val="198"/>
                <c:pt idx="0">
                  <c:v>38.19</c:v>
                </c:pt>
                <c:pt idx="1">
                  <c:v>37.35</c:v>
                </c:pt>
                <c:pt idx="2">
                  <c:v>36.33</c:v>
                </c:pt>
                <c:pt idx="3">
                  <c:v>35.25</c:v>
                </c:pt>
                <c:pt idx="4">
                  <c:v>34.29</c:v>
                </c:pt>
                <c:pt idx="5">
                  <c:v>33.4</c:v>
                </c:pt>
                <c:pt idx="6">
                  <c:v>32.56</c:v>
                </c:pt>
                <c:pt idx="7">
                  <c:v>31.73</c:v>
                </c:pt>
                <c:pt idx="8">
                  <c:v>30.94</c:v>
                </c:pt>
                <c:pt idx="9">
                  <c:v>30.17</c:v>
                </c:pt>
                <c:pt idx="10">
                  <c:v>29.4</c:v>
                </c:pt>
                <c:pt idx="11">
                  <c:v>28.63</c:v>
                </c:pt>
                <c:pt idx="12">
                  <c:v>27.88</c:v>
                </c:pt>
                <c:pt idx="13">
                  <c:v>27.13</c:v>
                </c:pt>
                <c:pt idx="14">
                  <c:v>26.39</c:v>
                </c:pt>
                <c:pt idx="15">
                  <c:v>25.64</c:v>
                </c:pt>
                <c:pt idx="16">
                  <c:v>24.89</c:v>
                </c:pt>
                <c:pt idx="17">
                  <c:v>24.14</c:v>
                </c:pt>
                <c:pt idx="18">
                  <c:v>23.38</c:v>
                </c:pt>
                <c:pt idx="19">
                  <c:v>22.61</c:v>
                </c:pt>
                <c:pt idx="20">
                  <c:v>21.83</c:v>
                </c:pt>
                <c:pt idx="21">
                  <c:v>45.65</c:v>
                </c:pt>
                <c:pt idx="22">
                  <c:v>44.57</c:v>
                </c:pt>
                <c:pt idx="23">
                  <c:v>43.72</c:v>
                </c:pt>
                <c:pt idx="24">
                  <c:v>42.94</c:v>
                </c:pt>
                <c:pt idx="25">
                  <c:v>42.17</c:v>
                </c:pt>
                <c:pt idx="26">
                  <c:v>41.36</c:v>
                </c:pt>
                <c:pt idx="27">
                  <c:v>40.56</c:v>
                </c:pt>
                <c:pt idx="28">
                  <c:v>39.76</c:v>
                </c:pt>
                <c:pt idx="29">
                  <c:v>38.97</c:v>
                </c:pt>
                <c:pt idx="30">
                  <c:v>38.19</c:v>
                </c:pt>
                <c:pt idx="31">
                  <c:v>37.409999999999997</c:v>
                </c:pt>
                <c:pt idx="32">
                  <c:v>36.65</c:v>
                </c:pt>
                <c:pt idx="33">
                  <c:v>35.89</c:v>
                </c:pt>
                <c:pt idx="34">
                  <c:v>35.130000000000003</c:v>
                </c:pt>
                <c:pt idx="35">
                  <c:v>34.380000000000003</c:v>
                </c:pt>
                <c:pt idx="36">
                  <c:v>33.630000000000003</c:v>
                </c:pt>
                <c:pt idx="37">
                  <c:v>32.880000000000003</c:v>
                </c:pt>
                <c:pt idx="38">
                  <c:v>32.119999999999997</c:v>
                </c:pt>
                <c:pt idx="39">
                  <c:v>31.36</c:v>
                </c:pt>
                <c:pt idx="40">
                  <c:v>30.59</c:v>
                </c:pt>
                <c:pt idx="41">
                  <c:v>29.83</c:v>
                </c:pt>
                <c:pt idx="42">
                  <c:v>51.12</c:v>
                </c:pt>
                <c:pt idx="43">
                  <c:v>50.37</c:v>
                </c:pt>
                <c:pt idx="44">
                  <c:v>49.77</c:v>
                </c:pt>
                <c:pt idx="45">
                  <c:v>49.25</c:v>
                </c:pt>
                <c:pt idx="46">
                  <c:v>48.71</c:v>
                </c:pt>
                <c:pt idx="47">
                  <c:v>48.15</c:v>
                </c:pt>
                <c:pt idx="48">
                  <c:v>47.57</c:v>
                </c:pt>
                <c:pt idx="49">
                  <c:v>46.98</c:v>
                </c:pt>
                <c:pt idx="50">
                  <c:v>46.37</c:v>
                </c:pt>
                <c:pt idx="51">
                  <c:v>45.75</c:v>
                </c:pt>
                <c:pt idx="52">
                  <c:v>45.12</c:v>
                </c:pt>
                <c:pt idx="53">
                  <c:v>44.49</c:v>
                </c:pt>
                <c:pt idx="54">
                  <c:v>43.83</c:v>
                </c:pt>
                <c:pt idx="55">
                  <c:v>43.16</c:v>
                </c:pt>
                <c:pt idx="56">
                  <c:v>42.49</c:v>
                </c:pt>
                <c:pt idx="57">
                  <c:v>41.8</c:v>
                </c:pt>
                <c:pt idx="58">
                  <c:v>41.1</c:v>
                </c:pt>
                <c:pt idx="59">
                  <c:v>40.39</c:v>
                </c:pt>
                <c:pt idx="60">
                  <c:v>39.659999999999997</c:v>
                </c:pt>
                <c:pt idx="61">
                  <c:v>38.93</c:v>
                </c:pt>
                <c:pt idx="62">
                  <c:v>38.21</c:v>
                </c:pt>
                <c:pt idx="63">
                  <c:v>44.39</c:v>
                </c:pt>
                <c:pt idx="64">
                  <c:v>45.33</c:v>
                </c:pt>
                <c:pt idx="65">
                  <c:v>46.19</c:v>
                </c:pt>
                <c:pt idx="66">
                  <c:v>46.99</c:v>
                </c:pt>
                <c:pt idx="67">
                  <c:v>47.73</c:v>
                </c:pt>
                <c:pt idx="68">
                  <c:v>48.4</c:v>
                </c:pt>
                <c:pt idx="69">
                  <c:v>49.03</c:v>
                </c:pt>
                <c:pt idx="70">
                  <c:v>49.62</c:v>
                </c:pt>
                <c:pt idx="71">
                  <c:v>50.16</c:v>
                </c:pt>
                <c:pt idx="72">
                  <c:v>50.67</c:v>
                </c:pt>
                <c:pt idx="73">
                  <c:v>51.13</c:v>
                </c:pt>
                <c:pt idx="74">
                  <c:v>51.63</c:v>
                </c:pt>
                <c:pt idx="75">
                  <c:v>52.12</c:v>
                </c:pt>
                <c:pt idx="76">
                  <c:v>52.56</c:v>
                </c:pt>
                <c:pt idx="77">
                  <c:v>53.13</c:v>
                </c:pt>
                <c:pt idx="78">
                  <c:v>53.68</c:v>
                </c:pt>
                <c:pt idx="79">
                  <c:v>54.13</c:v>
                </c:pt>
                <c:pt idx="80">
                  <c:v>54.61</c:v>
                </c:pt>
                <c:pt idx="81">
                  <c:v>55.16</c:v>
                </c:pt>
                <c:pt idx="82">
                  <c:v>55.7</c:v>
                </c:pt>
                <c:pt idx="83">
                  <c:v>56.14</c:v>
                </c:pt>
                <c:pt idx="84">
                  <c:v>52.18</c:v>
                </c:pt>
                <c:pt idx="85">
                  <c:v>52.7</c:v>
                </c:pt>
                <c:pt idx="86">
                  <c:v>53.18</c:v>
                </c:pt>
                <c:pt idx="87">
                  <c:v>53.56</c:v>
                </c:pt>
                <c:pt idx="88">
                  <c:v>53.96</c:v>
                </c:pt>
                <c:pt idx="89">
                  <c:v>54.32</c:v>
                </c:pt>
                <c:pt idx="90">
                  <c:v>54.62</c:v>
                </c:pt>
                <c:pt idx="91">
                  <c:v>54.96</c:v>
                </c:pt>
                <c:pt idx="92">
                  <c:v>55.3</c:v>
                </c:pt>
                <c:pt idx="93">
                  <c:v>55.6</c:v>
                </c:pt>
                <c:pt idx="94">
                  <c:v>55.87</c:v>
                </c:pt>
                <c:pt idx="95">
                  <c:v>56.23</c:v>
                </c:pt>
                <c:pt idx="96">
                  <c:v>56.62</c:v>
                </c:pt>
                <c:pt idx="97">
                  <c:v>57.09</c:v>
                </c:pt>
                <c:pt idx="98">
                  <c:v>57.63</c:v>
                </c:pt>
                <c:pt idx="99">
                  <c:v>58.31</c:v>
                </c:pt>
                <c:pt idx="100">
                  <c:v>59.09</c:v>
                </c:pt>
                <c:pt idx="101">
                  <c:v>59.79</c:v>
                </c:pt>
                <c:pt idx="102">
                  <c:v>60.51</c:v>
                </c:pt>
                <c:pt idx="103">
                  <c:v>61.1</c:v>
                </c:pt>
                <c:pt idx="104">
                  <c:v>61.82</c:v>
                </c:pt>
                <c:pt idx="105">
                  <c:v>57.25</c:v>
                </c:pt>
                <c:pt idx="106">
                  <c:v>57.63</c:v>
                </c:pt>
                <c:pt idx="107">
                  <c:v>58</c:v>
                </c:pt>
                <c:pt idx="108">
                  <c:v>58.36</c:v>
                </c:pt>
                <c:pt idx="109">
                  <c:v>58.73</c:v>
                </c:pt>
                <c:pt idx="110">
                  <c:v>59.11</c:v>
                </c:pt>
                <c:pt idx="111">
                  <c:v>59.53</c:v>
                </c:pt>
                <c:pt idx="112">
                  <c:v>59.97</c:v>
                </c:pt>
                <c:pt idx="113">
                  <c:v>60.44</c:v>
                </c:pt>
                <c:pt idx="114">
                  <c:v>60.97</c:v>
                </c:pt>
                <c:pt idx="115">
                  <c:v>61.57</c:v>
                </c:pt>
                <c:pt idx="116">
                  <c:v>62.21</c:v>
                </c:pt>
                <c:pt idx="117">
                  <c:v>62.93</c:v>
                </c:pt>
                <c:pt idx="118">
                  <c:v>63.75</c:v>
                </c:pt>
                <c:pt idx="119">
                  <c:v>64.69</c:v>
                </c:pt>
                <c:pt idx="120">
                  <c:v>65.92</c:v>
                </c:pt>
                <c:pt idx="121">
                  <c:v>67.27</c:v>
                </c:pt>
                <c:pt idx="122">
                  <c:v>68.540000000000006</c:v>
                </c:pt>
                <c:pt idx="123">
                  <c:v>69.59</c:v>
                </c:pt>
                <c:pt idx="124">
                  <c:v>70.47</c:v>
                </c:pt>
                <c:pt idx="125">
                  <c:v>71.38</c:v>
                </c:pt>
                <c:pt idx="126">
                  <c:v>61.01</c:v>
                </c:pt>
                <c:pt idx="127">
                  <c:v>61.56</c:v>
                </c:pt>
                <c:pt idx="128">
                  <c:v>62.11</c:v>
                </c:pt>
                <c:pt idx="129">
                  <c:v>62.67</c:v>
                </c:pt>
                <c:pt idx="130">
                  <c:v>63.26</c:v>
                </c:pt>
                <c:pt idx="131">
                  <c:v>63.88</c:v>
                </c:pt>
                <c:pt idx="132">
                  <c:v>64.55</c:v>
                </c:pt>
                <c:pt idx="133">
                  <c:v>65.290000000000006</c:v>
                </c:pt>
                <c:pt idx="134">
                  <c:v>66.08</c:v>
                </c:pt>
                <c:pt idx="135">
                  <c:v>66.91</c:v>
                </c:pt>
                <c:pt idx="136">
                  <c:v>67.83</c:v>
                </c:pt>
                <c:pt idx="137">
                  <c:v>68.75</c:v>
                </c:pt>
                <c:pt idx="138">
                  <c:v>69.72</c:v>
                </c:pt>
                <c:pt idx="139">
                  <c:v>70.75</c:v>
                </c:pt>
                <c:pt idx="140">
                  <c:v>71.91</c:v>
                </c:pt>
                <c:pt idx="141">
                  <c:v>73.19</c:v>
                </c:pt>
                <c:pt idx="142">
                  <c:v>74.650000000000006</c:v>
                </c:pt>
                <c:pt idx="143">
                  <c:v>76.09</c:v>
                </c:pt>
                <c:pt idx="144">
                  <c:v>77.28</c:v>
                </c:pt>
                <c:pt idx="145">
                  <c:v>78.11</c:v>
                </c:pt>
                <c:pt idx="146">
                  <c:v>78.81</c:v>
                </c:pt>
                <c:pt idx="147">
                  <c:v>64.709999999999994</c:v>
                </c:pt>
                <c:pt idx="148">
                  <c:v>65.56</c:v>
                </c:pt>
                <c:pt idx="149">
                  <c:v>66.38</c:v>
                </c:pt>
                <c:pt idx="150">
                  <c:v>67.2</c:v>
                </c:pt>
                <c:pt idx="151">
                  <c:v>68.040000000000006</c:v>
                </c:pt>
                <c:pt idx="152">
                  <c:v>68.930000000000007</c:v>
                </c:pt>
                <c:pt idx="153">
                  <c:v>69.849999999999994</c:v>
                </c:pt>
                <c:pt idx="154">
                  <c:v>70.819999999999993</c:v>
                </c:pt>
                <c:pt idx="155">
                  <c:v>71.790000000000006</c:v>
                </c:pt>
                <c:pt idx="156">
                  <c:v>72.760000000000005</c:v>
                </c:pt>
                <c:pt idx="157">
                  <c:v>73.739999999999995</c:v>
                </c:pt>
                <c:pt idx="158">
                  <c:v>74.739999999999995</c:v>
                </c:pt>
                <c:pt idx="159">
                  <c:v>75.67</c:v>
                </c:pt>
                <c:pt idx="160">
                  <c:v>76.650000000000006</c:v>
                </c:pt>
                <c:pt idx="161">
                  <c:v>77.650000000000006</c:v>
                </c:pt>
                <c:pt idx="162">
                  <c:v>78.64</c:v>
                </c:pt>
                <c:pt idx="163">
                  <c:v>79.8</c:v>
                </c:pt>
                <c:pt idx="164">
                  <c:v>80.89</c:v>
                </c:pt>
                <c:pt idx="165">
                  <c:v>81.94</c:v>
                </c:pt>
                <c:pt idx="166">
                  <c:v>82.68</c:v>
                </c:pt>
                <c:pt idx="167">
                  <c:v>83.27</c:v>
                </c:pt>
              </c:numCache>
            </c:numRef>
          </c:xVal>
          <c:yVal>
            <c:numRef>
              <c:f>'1$-M'!$C$3:$C$200</c:f>
              <c:numCache>
                <c:formatCode>0.00E+00</c:formatCode>
                <c:ptCount val="198"/>
                <c:pt idx="0">
                  <c:v>14580000</c:v>
                </c:pt>
                <c:pt idx="1">
                  <c:v>16422000</c:v>
                </c:pt>
                <c:pt idx="2">
                  <c:v>19239000</c:v>
                </c:pt>
                <c:pt idx="3">
                  <c:v>22603000</c:v>
                </c:pt>
                <c:pt idx="4">
                  <c:v>26171000</c:v>
                </c:pt>
                <c:pt idx="5">
                  <c:v>29891000</c:v>
                </c:pt>
                <c:pt idx="6">
                  <c:v>33833000</c:v>
                </c:pt>
                <c:pt idx="7">
                  <c:v>38226000</c:v>
                </c:pt>
                <c:pt idx="8">
                  <c:v>43059000</c:v>
                </c:pt>
                <c:pt idx="9">
                  <c:v>48315000</c:v>
                </c:pt>
                <c:pt idx="10">
                  <c:v>54114000</c:v>
                </c:pt>
                <c:pt idx="11">
                  <c:v>60460000</c:v>
                </c:pt>
                <c:pt idx="12">
                  <c:v>67348000</c:v>
                </c:pt>
                <c:pt idx="13">
                  <c:v>74757000</c:v>
                </c:pt>
                <c:pt idx="14">
                  <c:v>82775000</c:v>
                </c:pt>
                <c:pt idx="15">
                  <c:v>91410000</c:v>
                </c:pt>
                <c:pt idx="16">
                  <c:v>100690000</c:v>
                </c:pt>
                <c:pt idx="17">
                  <c:v>110590000</c:v>
                </c:pt>
                <c:pt idx="18">
                  <c:v>121100000</c:v>
                </c:pt>
                <c:pt idx="19">
                  <c:v>132070000</c:v>
                </c:pt>
                <c:pt idx="20">
                  <c:v>143770000</c:v>
                </c:pt>
                <c:pt idx="21">
                  <c:v>3265900</c:v>
                </c:pt>
                <c:pt idx="22">
                  <c:v>4028400</c:v>
                </c:pt>
                <c:pt idx="23">
                  <c:v>4764900</c:v>
                </c:pt>
                <c:pt idx="24">
                  <c:v>5552200</c:v>
                </c:pt>
                <c:pt idx="25">
                  <c:v>6496200</c:v>
                </c:pt>
                <c:pt idx="26">
                  <c:v>7626900</c:v>
                </c:pt>
                <c:pt idx="27">
                  <c:v>8944200</c:v>
                </c:pt>
                <c:pt idx="28">
                  <c:v>10454000</c:v>
                </c:pt>
                <c:pt idx="29">
                  <c:v>12180000</c:v>
                </c:pt>
                <c:pt idx="30">
                  <c:v>14142000</c:v>
                </c:pt>
                <c:pt idx="31">
                  <c:v>16361000</c:v>
                </c:pt>
                <c:pt idx="32">
                  <c:v>18879000</c:v>
                </c:pt>
                <c:pt idx="33">
                  <c:v>21703000</c:v>
                </c:pt>
                <c:pt idx="34">
                  <c:v>24877000</c:v>
                </c:pt>
                <c:pt idx="35">
                  <c:v>28439000</c:v>
                </c:pt>
                <c:pt idx="36">
                  <c:v>32407000</c:v>
                </c:pt>
                <c:pt idx="37">
                  <c:v>36831000</c:v>
                </c:pt>
                <c:pt idx="38">
                  <c:v>41733000</c:v>
                </c:pt>
                <c:pt idx="39">
                  <c:v>47155000</c:v>
                </c:pt>
                <c:pt idx="40">
                  <c:v>53097000</c:v>
                </c:pt>
                <c:pt idx="41">
                  <c:v>59592000</c:v>
                </c:pt>
                <c:pt idx="42">
                  <c:v>604400</c:v>
                </c:pt>
                <c:pt idx="43">
                  <c:v>759370</c:v>
                </c:pt>
                <c:pt idx="44">
                  <c:v>917370</c:v>
                </c:pt>
                <c:pt idx="45">
                  <c:v>1094700</c:v>
                </c:pt>
                <c:pt idx="46">
                  <c:v>1310700</c:v>
                </c:pt>
                <c:pt idx="47">
                  <c:v>1576400</c:v>
                </c:pt>
                <c:pt idx="48">
                  <c:v>1897500</c:v>
                </c:pt>
                <c:pt idx="49">
                  <c:v>2280200</c:v>
                </c:pt>
                <c:pt idx="50">
                  <c:v>2733500</c:v>
                </c:pt>
                <c:pt idx="51">
                  <c:v>3267700</c:v>
                </c:pt>
                <c:pt idx="52">
                  <c:v>3895700</c:v>
                </c:pt>
                <c:pt idx="53">
                  <c:v>4631100</c:v>
                </c:pt>
                <c:pt idx="54">
                  <c:v>5491700</c:v>
                </c:pt>
                <c:pt idx="55">
                  <c:v>6494300</c:v>
                </c:pt>
                <c:pt idx="56">
                  <c:v>7659800</c:v>
                </c:pt>
                <c:pt idx="57">
                  <c:v>9010900</c:v>
                </c:pt>
                <c:pt idx="58">
                  <c:v>10569000</c:v>
                </c:pt>
                <c:pt idx="59">
                  <c:v>12366000</c:v>
                </c:pt>
                <c:pt idx="60">
                  <c:v>14423000</c:v>
                </c:pt>
                <c:pt idx="61">
                  <c:v>16777000</c:v>
                </c:pt>
                <c:pt idx="62">
                  <c:v>19453000</c:v>
                </c:pt>
                <c:pt idx="63">
                  <c:v>5390000</c:v>
                </c:pt>
                <c:pt idx="64">
                  <c:v>4541300</c:v>
                </c:pt>
                <c:pt idx="65">
                  <c:v>3818700</c:v>
                </c:pt>
                <c:pt idx="66">
                  <c:v>3202300</c:v>
                </c:pt>
                <c:pt idx="67">
                  <c:v>2680900</c:v>
                </c:pt>
                <c:pt idx="68">
                  <c:v>2239500</c:v>
                </c:pt>
                <c:pt idx="69">
                  <c:v>1868200</c:v>
                </c:pt>
                <c:pt idx="70">
                  <c:v>1557100</c:v>
                </c:pt>
                <c:pt idx="71">
                  <c:v>1296600</c:v>
                </c:pt>
                <c:pt idx="72">
                  <c:v>1077400</c:v>
                </c:pt>
                <c:pt idx="73">
                  <c:v>892220</c:v>
                </c:pt>
                <c:pt idx="74">
                  <c:v>734130</c:v>
                </c:pt>
                <c:pt idx="75">
                  <c:v>601640</c:v>
                </c:pt>
                <c:pt idx="76">
                  <c:v>489510</c:v>
                </c:pt>
                <c:pt idx="77">
                  <c:v>394920</c:v>
                </c:pt>
                <c:pt idx="78">
                  <c:v>314040</c:v>
                </c:pt>
                <c:pt idx="79">
                  <c:v>249500</c:v>
                </c:pt>
                <c:pt idx="80">
                  <c:v>200800</c:v>
                </c:pt>
                <c:pt idx="81">
                  <c:v>165300</c:v>
                </c:pt>
                <c:pt idx="82">
                  <c:v>136650</c:v>
                </c:pt>
                <c:pt idx="83">
                  <c:v>111090</c:v>
                </c:pt>
                <c:pt idx="84">
                  <c:v>1479800</c:v>
                </c:pt>
                <c:pt idx="85">
                  <c:v>1213600</c:v>
                </c:pt>
                <c:pt idx="86">
                  <c:v>994860</c:v>
                </c:pt>
                <c:pt idx="87">
                  <c:v>815910</c:v>
                </c:pt>
                <c:pt idx="88">
                  <c:v>668700</c:v>
                </c:pt>
                <c:pt idx="89">
                  <c:v>548320</c:v>
                </c:pt>
                <c:pt idx="90">
                  <c:v>450290</c:v>
                </c:pt>
                <c:pt idx="91">
                  <c:v>369330</c:v>
                </c:pt>
                <c:pt idx="92">
                  <c:v>301530</c:v>
                </c:pt>
                <c:pt idx="93">
                  <c:v>246640</c:v>
                </c:pt>
                <c:pt idx="94">
                  <c:v>201530</c:v>
                </c:pt>
                <c:pt idx="95">
                  <c:v>163500</c:v>
                </c:pt>
                <c:pt idx="96">
                  <c:v>132030</c:v>
                </c:pt>
                <c:pt idx="97">
                  <c:v>105700</c:v>
                </c:pt>
                <c:pt idx="98">
                  <c:v>83122</c:v>
                </c:pt>
                <c:pt idx="99">
                  <c:v>63861</c:v>
                </c:pt>
                <c:pt idx="100">
                  <c:v>48768</c:v>
                </c:pt>
                <c:pt idx="101">
                  <c:v>38045</c:v>
                </c:pt>
                <c:pt idx="102">
                  <c:v>30933</c:v>
                </c:pt>
                <c:pt idx="103" formatCode="General">
                  <c:v>25556</c:v>
                </c:pt>
                <c:pt idx="104" formatCode="General">
                  <c:v>20432</c:v>
                </c:pt>
                <c:pt idx="105">
                  <c:v>435900</c:v>
                </c:pt>
                <c:pt idx="106">
                  <c:v>351270</c:v>
                </c:pt>
                <c:pt idx="107">
                  <c:v>283280</c:v>
                </c:pt>
                <c:pt idx="108">
                  <c:v>228460</c:v>
                </c:pt>
                <c:pt idx="109">
                  <c:v>184430</c:v>
                </c:pt>
                <c:pt idx="110">
                  <c:v>148750</c:v>
                </c:pt>
                <c:pt idx="111">
                  <c:v>120050</c:v>
                </c:pt>
                <c:pt idx="112">
                  <c:v>96898</c:v>
                </c:pt>
                <c:pt idx="113">
                  <c:v>78173</c:v>
                </c:pt>
                <c:pt idx="114">
                  <c:v>62779</c:v>
                </c:pt>
                <c:pt idx="115">
                  <c:v>50283</c:v>
                </c:pt>
                <c:pt idx="116">
                  <c:v>40218</c:v>
                </c:pt>
                <c:pt idx="117" formatCode="General">
                  <c:v>31998</c:v>
                </c:pt>
                <c:pt idx="118" formatCode="General">
                  <c:v>25147</c:v>
                </c:pt>
                <c:pt idx="119" formatCode="General">
                  <c:v>19300</c:v>
                </c:pt>
                <c:pt idx="120" formatCode="General">
                  <c:v>14057</c:v>
                </c:pt>
                <c:pt idx="121" formatCode="General">
                  <c:v>10264</c:v>
                </c:pt>
                <c:pt idx="122" formatCode="General">
                  <c:v>7580.9</c:v>
                </c:pt>
                <c:pt idx="123" formatCode="General">
                  <c:v>5915</c:v>
                </c:pt>
                <c:pt idx="124" formatCode="General">
                  <c:v>4790.3</c:v>
                </c:pt>
                <c:pt idx="125" formatCode="General">
                  <c:v>3725.8</c:v>
                </c:pt>
                <c:pt idx="126">
                  <c:v>140030</c:v>
                </c:pt>
                <c:pt idx="127">
                  <c:v>111050</c:v>
                </c:pt>
                <c:pt idx="128">
                  <c:v>88161</c:v>
                </c:pt>
                <c:pt idx="129">
                  <c:v>69850</c:v>
                </c:pt>
                <c:pt idx="130">
                  <c:v>55297</c:v>
                </c:pt>
                <c:pt idx="131">
                  <c:v>43800</c:v>
                </c:pt>
                <c:pt idx="132" formatCode="General">
                  <c:v>34690</c:v>
                </c:pt>
                <c:pt idx="133" formatCode="General">
                  <c:v>27442</c:v>
                </c:pt>
                <c:pt idx="134" formatCode="General">
                  <c:v>21680</c:v>
                </c:pt>
                <c:pt idx="135" formatCode="General">
                  <c:v>17117</c:v>
                </c:pt>
                <c:pt idx="136" formatCode="General">
                  <c:v>13477</c:v>
                </c:pt>
                <c:pt idx="137" formatCode="General">
                  <c:v>10607</c:v>
                </c:pt>
                <c:pt idx="138" formatCode="General">
                  <c:v>8307.7999999999993</c:v>
                </c:pt>
                <c:pt idx="139" formatCode="General">
                  <c:v>6438.2</c:v>
                </c:pt>
                <c:pt idx="140" formatCode="General">
                  <c:v>4882.3</c:v>
                </c:pt>
                <c:pt idx="141" formatCode="General">
                  <c:v>3566.6</c:v>
                </c:pt>
                <c:pt idx="142" formatCode="General">
                  <c:v>2496.4</c:v>
                </c:pt>
                <c:pt idx="143" formatCode="General">
                  <c:v>1706.8</c:v>
                </c:pt>
                <c:pt idx="144" formatCode="General">
                  <c:v>1218.5999999999999</c:v>
                </c:pt>
                <c:pt idx="145" formatCode="General">
                  <c:v>940.86</c:v>
                </c:pt>
                <c:pt idx="146" formatCode="General">
                  <c:v>734.77</c:v>
                </c:pt>
                <c:pt idx="147">
                  <c:v>50035</c:v>
                </c:pt>
                <c:pt idx="148" formatCode="General">
                  <c:v>39053</c:v>
                </c:pt>
                <c:pt idx="149" formatCode="General">
                  <c:v>30498</c:v>
                </c:pt>
                <c:pt idx="150" formatCode="General">
                  <c:v>23777</c:v>
                </c:pt>
                <c:pt idx="151" formatCode="General">
                  <c:v>18526</c:v>
                </c:pt>
                <c:pt idx="152" formatCode="General">
                  <c:v>14400</c:v>
                </c:pt>
                <c:pt idx="153" formatCode="General">
                  <c:v>11184</c:v>
                </c:pt>
                <c:pt idx="154" formatCode="General">
                  <c:v>8669.7999999999993</c:v>
                </c:pt>
                <c:pt idx="155" formatCode="General">
                  <c:v>6721.9</c:v>
                </c:pt>
                <c:pt idx="156" formatCode="General">
                  <c:v>5198.5</c:v>
                </c:pt>
                <c:pt idx="157" formatCode="General">
                  <c:v>4010.6</c:v>
                </c:pt>
                <c:pt idx="158" formatCode="General">
                  <c:v>3090.3</c:v>
                </c:pt>
                <c:pt idx="159" formatCode="General">
                  <c:v>2376</c:v>
                </c:pt>
                <c:pt idx="160" formatCode="General">
                  <c:v>1806.1</c:v>
                </c:pt>
                <c:pt idx="161" formatCode="General">
                  <c:v>1346.4</c:v>
                </c:pt>
                <c:pt idx="162" formatCode="General">
                  <c:v>967.85</c:v>
                </c:pt>
                <c:pt idx="163" formatCode="General">
                  <c:v>667.83</c:v>
                </c:pt>
                <c:pt idx="164" formatCode="General">
                  <c:v>446.06</c:v>
                </c:pt>
                <c:pt idx="165" formatCode="General">
                  <c:v>300.93</c:v>
                </c:pt>
                <c:pt idx="166" formatCode="General">
                  <c:v>221.84</c:v>
                </c:pt>
                <c:pt idx="167" formatCode="General">
                  <c:v>171.94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4F-4787-9DC7-3DF83AE88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468416"/>
        <c:axId val="481470336"/>
      </c:scatterChart>
      <c:valAx>
        <c:axId val="481468416"/>
        <c:scaling>
          <c:orientation val="minMax"/>
          <c:min val="20"/>
        </c:scaling>
        <c:delete val="0"/>
        <c:axPos val="b"/>
        <c:majorGridlines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Phase Angle (°)</a:t>
                </a:r>
                <a:endParaRPr lang="zh-CN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81470336"/>
        <c:crosses val="autoZero"/>
        <c:crossBetween val="midCat"/>
      </c:valAx>
      <c:valAx>
        <c:axId val="481470336"/>
        <c:scaling>
          <c:logBase val="10"/>
          <c:orientation val="minMax"/>
        </c:scaling>
        <c:delete val="0"/>
        <c:axPos val="l"/>
        <c:majorGridlines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Complex Modulus (Pa)</a:t>
                </a:r>
                <a:endParaRPr lang="zh-CN"/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814684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altLang="zh-CN"/>
              <a:t>Witczak</a:t>
            </a:r>
            <a:r>
              <a:rPr lang="en-US" altLang="zh-CN" baseline="0"/>
              <a:t> Model Master Curve, 25℃</a:t>
            </a:r>
            <a:endParaRPr lang="zh-CN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>Master Curve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noFill/>
            </c:spPr>
          </c:marker>
          <c:xVal>
            <c:numRef>
              <c:f>'1$-M'!$F$3:$F$200</c:f>
              <c:numCache>
                <c:formatCode>General</c:formatCode>
                <c:ptCount val="198"/>
                <c:pt idx="0">
                  <c:v>0.95501981286579363</c:v>
                </c:pt>
                <c:pt idx="1">
                  <c:v>1.1058052066567046</c:v>
                </c:pt>
                <c:pt idx="2">
                  <c:v>1.2560498085297749</c:v>
                </c:pt>
                <c:pt idx="3">
                  <c:v>1.4058690295486653</c:v>
                </c:pt>
                <c:pt idx="4">
                  <c:v>1.5557119464270748</c:v>
                </c:pt>
                <c:pt idx="5">
                  <c:v>1.7054457238612541</c:v>
                </c:pt>
                <c:pt idx="6">
                  <c:v>1.853993233662905</c:v>
                </c:pt>
                <c:pt idx="7">
                  <c:v>2.0064757195252354</c:v>
                </c:pt>
                <c:pt idx="8">
                  <c:v>2.1550232293268863</c:v>
                </c:pt>
                <c:pt idx="9">
                  <c:v>2.3050726865182174</c:v>
                </c:pt>
                <c:pt idx="10">
                  <c:v>2.4551906736012694</c:v>
                </c:pt>
                <c:pt idx="11">
                  <c:v>2.6054922892751082</c:v>
                </c:pt>
                <c:pt idx="12">
                  <c:v>2.7536226885453421</c:v>
                </c:pt>
                <c:pt idx="13">
                  <c:v>2.9059110329283984</c:v>
                </c:pt>
                <c:pt idx="14">
                  <c:v>3.0546526842093233</c:v>
                </c:pt>
                <c:pt idx="15">
                  <c:v>3.2054091240696323</c:v>
                </c:pt>
                <c:pt idx="16">
                  <c:v>3.3556826798733046</c:v>
                </c:pt>
                <c:pt idx="17">
                  <c:v>3.5056711363647808</c:v>
                </c:pt>
                <c:pt idx="18">
                  <c:v>3.6556255798960713</c:v>
                </c:pt>
                <c:pt idx="19">
                  <c:v>3.8067011320287616</c:v>
                </c:pt>
                <c:pt idx="20">
                  <c:v>3.9550198128657934</c:v>
                </c:pt>
                <c:pt idx="21">
                  <c:v>-0.43310158196742443</c:v>
                </c:pt>
                <c:pt idx="22">
                  <c:v>-0.28231618817651349</c:v>
                </c:pt>
                <c:pt idx="23">
                  <c:v>-0.13207158630344318</c:v>
                </c:pt>
                <c:pt idx="24">
                  <c:v>1.7747634715447269E-2</c:v>
                </c:pt>
                <c:pt idx="25">
                  <c:v>0.16759055159385672</c:v>
                </c:pt>
                <c:pt idx="26">
                  <c:v>0.31732432902803609</c:v>
                </c:pt>
                <c:pt idx="27">
                  <c:v>0.46587183882968697</c:v>
                </c:pt>
                <c:pt idx="28">
                  <c:v>0.61835432469201723</c:v>
                </c:pt>
                <c:pt idx="29">
                  <c:v>0.76690183449366811</c:v>
                </c:pt>
                <c:pt idx="30">
                  <c:v>0.91695129168499911</c:v>
                </c:pt>
                <c:pt idx="31">
                  <c:v>1.0670692787680514</c:v>
                </c:pt>
                <c:pt idx="32">
                  <c:v>1.2173708944418904</c:v>
                </c:pt>
                <c:pt idx="33">
                  <c:v>1.365501293712124</c:v>
                </c:pt>
                <c:pt idx="34">
                  <c:v>1.5177896380951805</c:v>
                </c:pt>
                <c:pt idx="35">
                  <c:v>1.6665312893761053</c:v>
                </c:pt>
                <c:pt idx="36">
                  <c:v>1.8172877292364142</c:v>
                </c:pt>
                <c:pt idx="37">
                  <c:v>1.9675612850400865</c:v>
                </c:pt>
                <c:pt idx="38">
                  <c:v>2.1175497415315627</c:v>
                </c:pt>
                <c:pt idx="39">
                  <c:v>2.2675041850628537</c:v>
                </c:pt>
                <c:pt idx="40">
                  <c:v>2.418579737195544</c:v>
                </c:pt>
                <c:pt idx="41">
                  <c:v>2.5668984180325758</c:v>
                </c:pt>
                <c:pt idx="42">
                  <c:v>-1.7986028756795485</c:v>
                </c:pt>
                <c:pt idx="43">
                  <c:v>-1.6478174818886375</c:v>
                </c:pt>
                <c:pt idx="44">
                  <c:v>-1.4975728800155672</c:v>
                </c:pt>
                <c:pt idx="45">
                  <c:v>-1.3477536589966768</c:v>
                </c:pt>
                <c:pt idx="46">
                  <c:v>-1.1979107421182673</c:v>
                </c:pt>
                <c:pt idx="47">
                  <c:v>-1.0481769646840879</c:v>
                </c:pt>
                <c:pt idx="48">
                  <c:v>-0.89962945488243706</c:v>
                </c:pt>
                <c:pt idx="49">
                  <c:v>-0.7471469690201068</c:v>
                </c:pt>
                <c:pt idx="50">
                  <c:v>-0.59859945921845592</c:v>
                </c:pt>
                <c:pt idx="51">
                  <c:v>-0.44855000202712486</c:v>
                </c:pt>
                <c:pt idx="52">
                  <c:v>-0.29843201494407262</c:v>
                </c:pt>
                <c:pt idx="53">
                  <c:v>-0.14813039927023372</c:v>
                </c:pt>
                <c:pt idx="54">
                  <c:v>0</c:v>
                </c:pt>
                <c:pt idx="55">
                  <c:v>0.15228834438305647</c:v>
                </c:pt>
                <c:pt idx="56">
                  <c:v>0.3010299956639812</c:v>
                </c:pt>
                <c:pt idx="57">
                  <c:v>0.45178643552429026</c:v>
                </c:pt>
                <c:pt idx="58">
                  <c:v>0.6020599913279624</c:v>
                </c:pt>
                <c:pt idx="59">
                  <c:v>0.75204844781943858</c:v>
                </c:pt>
                <c:pt idx="60">
                  <c:v>0.90200289135072942</c:v>
                </c:pt>
                <c:pt idx="61">
                  <c:v>1.0530784434834197</c:v>
                </c:pt>
                <c:pt idx="62">
                  <c:v>1.2013971243204515</c:v>
                </c:pt>
                <c:pt idx="63">
                  <c:v>-1.9839651240259659E-2</c:v>
                </c:pt>
                <c:pt idx="64">
                  <c:v>-0.16815833207729147</c:v>
                </c:pt>
                <c:pt idx="65">
                  <c:v>-0.31923388420998178</c:v>
                </c:pt>
                <c:pt idx="66">
                  <c:v>-0.46918832774127261</c:v>
                </c:pt>
                <c:pt idx="67">
                  <c:v>-0.6191767842327488</c:v>
                </c:pt>
                <c:pt idx="68">
                  <c:v>-0.76945034003642099</c:v>
                </c:pt>
                <c:pt idx="69">
                  <c:v>-0.92020677989672994</c:v>
                </c:pt>
                <c:pt idx="70">
                  <c:v>-1.0689484311776547</c:v>
                </c:pt>
                <c:pt idx="71">
                  <c:v>-1.2212367755607112</c:v>
                </c:pt>
                <c:pt idx="72">
                  <c:v>-1.3693671748309448</c:v>
                </c:pt>
                <c:pt idx="73">
                  <c:v>-1.5196687905047839</c:v>
                </c:pt>
                <c:pt idx="74">
                  <c:v>-1.6697867775878361</c:v>
                </c:pt>
                <c:pt idx="75">
                  <c:v>-1.8198362347791672</c:v>
                </c:pt>
                <c:pt idx="76">
                  <c:v>-1.9683837445808181</c:v>
                </c:pt>
                <c:pt idx="77">
                  <c:v>-2.1208662304431485</c:v>
                </c:pt>
                <c:pt idx="78">
                  <c:v>-2.2694137402447989</c:v>
                </c:pt>
                <c:pt idx="79">
                  <c:v>-2.4191475176789785</c:v>
                </c:pt>
                <c:pt idx="80">
                  <c:v>-2.5689904345573877</c:v>
                </c:pt>
                <c:pt idx="81">
                  <c:v>-2.7188096555762784</c:v>
                </c:pt>
                <c:pt idx="82">
                  <c:v>-2.8690542574493487</c:v>
                </c:pt>
                <c:pt idx="83">
                  <c:v>-3.0198396512402597</c:v>
                </c:pt>
                <c:pt idx="84">
                  <c:v>-1.0993804917558616</c:v>
                </c:pt>
                <c:pt idx="85">
                  <c:v>-1.2476991725928934</c:v>
                </c:pt>
                <c:pt idx="86">
                  <c:v>-1.3987747247255837</c:v>
                </c:pt>
                <c:pt idx="87">
                  <c:v>-1.5487291682568745</c:v>
                </c:pt>
                <c:pt idx="88">
                  <c:v>-1.6987176247483506</c:v>
                </c:pt>
                <c:pt idx="89">
                  <c:v>-1.8489911805520229</c:v>
                </c:pt>
                <c:pt idx="90">
                  <c:v>-1.9997476204123319</c:v>
                </c:pt>
                <c:pt idx="91">
                  <c:v>-2.1484892716932569</c:v>
                </c:pt>
                <c:pt idx="92">
                  <c:v>-2.3007776160763131</c:v>
                </c:pt>
                <c:pt idx="93">
                  <c:v>-2.448908015346547</c:v>
                </c:pt>
                <c:pt idx="94">
                  <c:v>-2.5992096310203858</c:v>
                </c:pt>
                <c:pt idx="95">
                  <c:v>-2.7493276181034378</c:v>
                </c:pt>
                <c:pt idx="96">
                  <c:v>-2.899377075294769</c:v>
                </c:pt>
                <c:pt idx="97">
                  <c:v>-3.0479245850964198</c:v>
                </c:pt>
                <c:pt idx="98">
                  <c:v>-3.2004070709587502</c:v>
                </c:pt>
                <c:pt idx="99">
                  <c:v>-3.3489545807604011</c:v>
                </c:pt>
                <c:pt idx="100">
                  <c:v>-3.4986883581945802</c:v>
                </c:pt>
                <c:pt idx="101">
                  <c:v>-3.6485312750729899</c:v>
                </c:pt>
                <c:pt idx="102">
                  <c:v>-3.7983504960918806</c:v>
                </c:pt>
                <c:pt idx="103">
                  <c:v>-3.9485950979649509</c:v>
                </c:pt>
                <c:pt idx="104">
                  <c:v>-4.0993804917558618</c:v>
                </c:pt>
                <c:pt idx="105">
                  <c:v>-2.0347682999083769</c:v>
                </c:pt>
                <c:pt idx="106">
                  <c:v>-2.1830869807454087</c:v>
                </c:pt>
                <c:pt idx="107">
                  <c:v>-2.3341625328780991</c:v>
                </c:pt>
                <c:pt idx="108">
                  <c:v>-2.4841169764093896</c:v>
                </c:pt>
                <c:pt idx="109">
                  <c:v>-2.6341054329008657</c:v>
                </c:pt>
                <c:pt idx="110">
                  <c:v>-2.784378988704538</c:v>
                </c:pt>
                <c:pt idx="111">
                  <c:v>-2.935135428564847</c:v>
                </c:pt>
                <c:pt idx="112">
                  <c:v>-3.083877079845772</c:v>
                </c:pt>
                <c:pt idx="113">
                  <c:v>-3.2361654242288282</c:v>
                </c:pt>
                <c:pt idx="114">
                  <c:v>-3.3842958234990621</c:v>
                </c:pt>
                <c:pt idx="115">
                  <c:v>-3.5345974391729009</c:v>
                </c:pt>
                <c:pt idx="116">
                  <c:v>-3.6847154262559529</c:v>
                </c:pt>
                <c:pt idx="117">
                  <c:v>-3.8347648834472841</c:v>
                </c:pt>
                <c:pt idx="118">
                  <c:v>-3.9833123932489349</c:v>
                </c:pt>
                <c:pt idx="119">
                  <c:v>-4.1357948791112653</c:v>
                </c:pt>
                <c:pt idx="120">
                  <c:v>-4.2843423889129166</c:v>
                </c:pt>
                <c:pt idx="121">
                  <c:v>-4.4340761663470953</c:v>
                </c:pt>
                <c:pt idx="122">
                  <c:v>-4.5839190832255046</c:v>
                </c:pt>
                <c:pt idx="123">
                  <c:v>-4.7337383042443957</c:v>
                </c:pt>
                <c:pt idx="124">
                  <c:v>-4.883982906117466</c:v>
                </c:pt>
                <c:pt idx="125">
                  <c:v>-5.0347682999083769</c:v>
                </c:pt>
                <c:pt idx="126">
                  <c:v>3.9550198128657934</c:v>
                </c:pt>
                <c:pt idx="127">
                  <c:v>3.8067011320287616</c:v>
                </c:pt>
                <c:pt idx="128">
                  <c:v>3.6556255798960713</c:v>
                </c:pt>
                <c:pt idx="129">
                  <c:v>3.5056711363647808</c:v>
                </c:pt>
                <c:pt idx="130">
                  <c:v>3.3556826798733046</c:v>
                </c:pt>
                <c:pt idx="131">
                  <c:v>3.2054091240696323</c:v>
                </c:pt>
                <c:pt idx="132">
                  <c:v>3.0546526842093233</c:v>
                </c:pt>
                <c:pt idx="133">
                  <c:v>2.9059110329283984</c:v>
                </c:pt>
                <c:pt idx="134">
                  <c:v>2.7536226885453421</c:v>
                </c:pt>
                <c:pt idx="135">
                  <c:v>2.6054922892751082</c:v>
                </c:pt>
                <c:pt idx="136">
                  <c:v>2.4551906736012694</c:v>
                </c:pt>
                <c:pt idx="137">
                  <c:v>2.3050726865182174</c:v>
                </c:pt>
                <c:pt idx="138">
                  <c:v>2.1550232293268863</c:v>
                </c:pt>
                <c:pt idx="139">
                  <c:v>2.0064757195252354</c:v>
                </c:pt>
                <c:pt idx="140">
                  <c:v>1.853993233662905</c:v>
                </c:pt>
                <c:pt idx="141">
                  <c:v>1.7054457238612541</c:v>
                </c:pt>
                <c:pt idx="142">
                  <c:v>1.5557119464270748</c:v>
                </c:pt>
                <c:pt idx="143">
                  <c:v>1.4058690295486653</c:v>
                </c:pt>
                <c:pt idx="144">
                  <c:v>1.2560498085297749</c:v>
                </c:pt>
                <c:pt idx="145">
                  <c:v>1.1058052066567046</c:v>
                </c:pt>
                <c:pt idx="146">
                  <c:v>0.95501981286579363</c:v>
                </c:pt>
                <c:pt idx="147">
                  <c:v>3.9550198128657934</c:v>
                </c:pt>
                <c:pt idx="148">
                  <c:v>3.8067011320287616</c:v>
                </c:pt>
                <c:pt idx="149">
                  <c:v>3.6556255798960713</c:v>
                </c:pt>
                <c:pt idx="150">
                  <c:v>3.5056711363647808</c:v>
                </c:pt>
                <c:pt idx="151">
                  <c:v>3.3556826798733046</c:v>
                </c:pt>
                <c:pt idx="152">
                  <c:v>3.2054091240696323</c:v>
                </c:pt>
                <c:pt idx="153">
                  <c:v>3.0546526842093233</c:v>
                </c:pt>
                <c:pt idx="154">
                  <c:v>2.9059110329283984</c:v>
                </c:pt>
                <c:pt idx="155">
                  <c:v>2.7536226885453421</c:v>
                </c:pt>
                <c:pt idx="156">
                  <c:v>2.6054922892751082</c:v>
                </c:pt>
                <c:pt idx="157">
                  <c:v>2.4551906736012694</c:v>
                </c:pt>
                <c:pt idx="158">
                  <c:v>2.3050726865182174</c:v>
                </c:pt>
                <c:pt idx="159">
                  <c:v>2.1550232293268863</c:v>
                </c:pt>
                <c:pt idx="160">
                  <c:v>2.0064757195252354</c:v>
                </c:pt>
                <c:pt idx="161">
                  <c:v>1.853993233662905</c:v>
                </c:pt>
                <c:pt idx="162">
                  <c:v>1.7054457238612541</c:v>
                </c:pt>
                <c:pt idx="163">
                  <c:v>1.5557119464270748</c:v>
                </c:pt>
                <c:pt idx="164">
                  <c:v>1.4058690295486653</c:v>
                </c:pt>
                <c:pt idx="165">
                  <c:v>1.2560498085297749</c:v>
                </c:pt>
                <c:pt idx="166">
                  <c:v>1.1058052066567046</c:v>
                </c:pt>
                <c:pt idx="167">
                  <c:v>0.95501981286579363</c:v>
                </c:pt>
              </c:numCache>
            </c:numRef>
          </c:xVal>
          <c:yVal>
            <c:numRef>
              <c:f>'1$-M'!$D$3:$D$200</c:f>
              <c:numCache>
                <c:formatCode>General</c:formatCode>
                <c:ptCount val="198"/>
                <c:pt idx="0">
                  <c:v>38.19</c:v>
                </c:pt>
                <c:pt idx="1">
                  <c:v>37.35</c:v>
                </c:pt>
                <c:pt idx="2">
                  <c:v>36.33</c:v>
                </c:pt>
                <c:pt idx="3">
                  <c:v>35.25</c:v>
                </c:pt>
                <c:pt idx="4">
                  <c:v>34.29</c:v>
                </c:pt>
                <c:pt idx="5">
                  <c:v>33.4</c:v>
                </c:pt>
                <c:pt idx="6">
                  <c:v>32.56</c:v>
                </c:pt>
                <c:pt idx="7">
                  <c:v>31.73</c:v>
                </c:pt>
                <c:pt idx="8">
                  <c:v>30.94</c:v>
                </c:pt>
                <c:pt idx="9">
                  <c:v>30.17</c:v>
                </c:pt>
                <c:pt idx="10">
                  <c:v>29.4</c:v>
                </c:pt>
                <c:pt idx="11">
                  <c:v>28.63</c:v>
                </c:pt>
                <c:pt idx="12">
                  <c:v>27.88</c:v>
                </c:pt>
                <c:pt idx="13">
                  <c:v>27.13</c:v>
                </c:pt>
                <c:pt idx="14">
                  <c:v>26.39</c:v>
                </c:pt>
                <c:pt idx="15">
                  <c:v>25.64</c:v>
                </c:pt>
                <c:pt idx="16">
                  <c:v>24.89</c:v>
                </c:pt>
                <c:pt idx="17">
                  <c:v>24.14</c:v>
                </c:pt>
                <c:pt idx="18">
                  <c:v>23.38</c:v>
                </c:pt>
                <c:pt idx="19">
                  <c:v>22.61</c:v>
                </c:pt>
                <c:pt idx="20">
                  <c:v>21.83</c:v>
                </c:pt>
                <c:pt idx="21">
                  <c:v>45.65</c:v>
                </c:pt>
                <c:pt idx="22">
                  <c:v>44.57</c:v>
                </c:pt>
                <c:pt idx="23">
                  <c:v>43.72</c:v>
                </c:pt>
                <c:pt idx="24">
                  <c:v>42.94</c:v>
                </c:pt>
                <c:pt idx="25">
                  <c:v>42.17</c:v>
                </c:pt>
                <c:pt idx="26">
                  <c:v>41.36</c:v>
                </c:pt>
                <c:pt idx="27">
                  <c:v>40.56</c:v>
                </c:pt>
                <c:pt idx="28">
                  <c:v>39.76</c:v>
                </c:pt>
                <c:pt idx="29">
                  <c:v>38.97</c:v>
                </c:pt>
                <c:pt idx="30">
                  <c:v>38.19</c:v>
                </c:pt>
                <c:pt idx="31">
                  <c:v>37.409999999999997</c:v>
                </c:pt>
                <c:pt idx="32">
                  <c:v>36.65</c:v>
                </c:pt>
                <c:pt idx="33">
                  <c:v>35.89</c:v>
                </c:pt>
                <c:pt idx="34">
                  <c:v>35.130000000000003</c:v>
                </c:pt>
                <c:pt idx="35">
                  <c:v>34.380000000000003</c:v>
                </c:pt>
                <c:pt idx="36">
                  <c:v>33.630000000000003</c:v>
                </c:pt>
                <c:pt idx="37">
                  <c:v>32.880000000000003</c:v>
                </c:pt>
                <c:pt idx="38">
                  <c:v>32.119999999999997</c:v>
                </c:pt>
                <c:pt idx="39">
                  <c:v>31.36</c:v>
                </c:pt>
                <c:pt idx="40">
                  <c:v>30.59</c:v>
                </c:pt>
                <c:pt idx="41">
                  <c:v>29.83</c:v>
                </c:pt>
                <c:pt idx="42">
                  <c:v>51.12</c:v>
                </c:pt>
                <c:pt idx="43">
                  <c:v>50.37</c:v>
                </c:pt>
                <c:pt idx="44">
                  <c:v>49.77</c:v>
                </c:pt>
                <c:pt idx="45">
                  <c:v>49.25</c:v>
                </c:pt>
                <c:pt idx="46">
                  <c:v>48.71</c:v>
                </c:pt>
                <c:pt idx="47">
                  <c:v>48.15</c:v>
                </c:pt>
                <c:pt idx="48">
                  <c:v>47.57</c:v>
                </c:pt>
                <c:pt idx="49">
                  <c:v>46.98</c:v>
                </c:pt>
                <c:pt idx="50">
                  <c:v>46.37</c:v>
                </c:pt>
                <c:pt idx="51">
                  <c:v>45.75</c:v>
                </c:pt>
                <c:pt idx="52">
                  <c:v>45.12</c:v>
                </c:pt>
                <c:pt idx="53">
                  <c:v>44.49</c:v>
                </c:pt>
                <c:pt idx="54">
                  <c:v>43.83</c:v>
                </c:pt>
                <c:pt idx="55">
                  <c:v>43.16</c:v>
                </c:pt>
                <c:pt idx="56">
                  <c:v>42.49</c:v>
                </c:pt>
                <c:pt idx="57">
                  <c:v>41.8</c:v>
                </c:pt>
                <c:pt idx="58">
                  <c:v>41.1</c:v>
                </c:pt>
                <c:pt idx="59">
                  <c:v>40.39</c:v>
                </c:pt>
                <c:pt idx="60">
                  <c:v>39.659999999999997</c:v>
                </c:pt>
                <c:pt idx="61">
                  <c:v>38.93</c:v>
                </c:pt>
                <c:pt idx="62">
                  <c:v>38.21</c:v>
                </c:pt>
                <c:pt idx="63">
                  <c:v>44.39</c:v>
                </c:pt>
                <c:pt idx="64">
                  <c:v>45.33</c:v>
                </c:pt>
                <c:pt idx="65">
                  <c:v>46.19</c:v>
                </c:pt>
                <c:pt idx="66">
                  <c:v>46.99</c:v>
                </c:pt>
                <c:pt idx="67">
                  <c:v>47.73</c:v>
                </c:pt>
                <c:pt idx="68">
                  <c:v>48.4</c:v>
                </c:pt>
                <c:pt idx="69">
                  <c:v>49.03</c:v>
                </c:pt>
                <c:pt idx="70">
                  <c:v>49.62</c:v>
                </c:pt>
                <c:pt idx="71">
                  <c:v>50.16</c:v>
                </c:pt>
                <c:pt idx="72">
                  <c:v>50.67</c:v>
                </c:pt>
                <c:pt idx="73">
                  <c:v>51.13</c:v>
                </c:pt>
                <c:pt idx="74">
                  <c:v>51.63</c:v>
                </c:pt>
                <c:pt idx="75">
                  <c:v>52.12</c:v>
                </c:pt>
                <c:pt idx="76">
                  <c:v>52.56</c:v>
                </c:pt>
                <c:pt idx="77">
                  <c:v>53.13</c:v>
                </c:pt>
                <c:pt idx="78">
                  <c:v>53.68</c:v>
                </c:pt>
                <c:pt idx="79">
                  <c:v>54.13</c:v>
                </c:pt>
                <c:pt idx="80">
                  <c:v>54.61</c:v>
                </c:pt>
                <c:pt idx="81">
                  <c:v>55.16</c:v>
                </c:pt>
                <c:pt idx="82">
                  <c:v>55.7</c:v>
                </c:pt>
                <c:pt idx="83">
                  <c:v>56.14</c:v>
                </c:pt>
                <c:pt idx="84">
                  <c:v>52.18</c:v>
                </c:pt>
                <c:pt idx="85">
                  <c:v>52.7</c:v>
                </c:pt>
                <c:pt idx="86">
                  <c:v>53.18</c:v>
                </c:pt>
                <c:pt idx="87">
                  <c:v>53.56</c:v>
                </c:pt>
                <c:pt idx="88">
                  <c:v>53.96</c:v>
                </c:pt>
                <c:pt idx="89">
                  <c:v>54.32</c:v>
                </c:pt>
                <c:pt idx="90">
                  <c:v>54.62</c:v>
                </c:pt>
                <c:pt idx="91">
                  <c:v>54.96</c:v>
                </c:pt>
                <c:pt idx="92">
                  <c:v>55.3</c:v>
                </c:pt>
                <c:pt idx="93">
                  <c:v>55.6</c:v>
                </c:pt>
                <c:pt idx="94">
                  <c:v>55.87</c:v>
                </c:pt>
                <c:pt idx="95">
                  <c:v>56.23</c:v>
                </c:pt>
                <c:pt idx="96">
                  <c:v>56.62</c:v>
                </c:pt>
                <c:pt idx="97">
                  <c:v>57.09</c:v>
                </c:pt>
                <c:pt idx="98">
                  <c:v>57.63</c:v>
                </c:pt>
                <c:pt idx="99">
                  <c:v>58.31</c:v>
                </c:pt>
                <c:pt idx="100">
                  <c:v>59.09</c:v>
                </c:pt>
                <c:pt idx="101">
                  <c:v>59.79</c:v>
                </c:pt>
                <c:pt idx="102">
                  <c:v>60.51</c:v>
                </c:pt>
                <c:pt idx="103">
                  <c:v>61.1</c:v>
                </c:pt>
                <c:pt idx="104">
                  <c:v>61.82</c:v>
                </c:pt>
                <c:pt idx="105">
                  <c:v>57.25</c:v>
                </c:pt>
                <c:pt idx="106">
                  <c:v>57.63</c:v>
                </c:pt>
                <c:pt idx="107">
                  <c:v>58</c:v>
                </c:pt>
                <c:pt idx="108">
                  <c:v>58.36</c:v>
                </c:pt>
                <c:pt idx="109">
                  <c:v>58.73</c:v>
                </c:pt>
                <c:pt idx="110">
                  <c:v>59.11</c:v>
                </c:pt>
                <c:pt idx="111">
                  <c:v>59.53</c:v>
                </c:pt>
                <c:pt idx="112">
                  <c:v>59.97</c:v>
                </c:pt>
                <c:pt idx="113">
                  <c:v>60.44</c:v>
                </c:pt>
                <c:pt idx="114">
                  <c:v>60.97</c:v>
                </c:pt>
                <c:pt idx="115">
                  <c:v>61.57</c:v>
                </c:pt>
                <c:pt idx="116">
                  <c:v>62.21</c:v>
                </c:pt>
                <c:pt idx="117">
                  <c:v>62.93</c:v>
                </c:pt>
                <c:pt idx="118">
                  <c:v>63.75</c:v>
                </c:pt>
                <c:pt idx="119">
                  <c:v>64.69</c:v>
                </c:pt>
                <c:pt idx="120">
                  <c:v>65.92</c:v>
                </c:pt>
                <c:pt idx="121">
                  <c:v>67.27</c:v>
                </c:pt>
                <c:pt idx="122">
                  <c:v>68.540000000000006</c:v>
                </c:pt>
                <c:pt idx="123">
                  <c:v>69.59</c:v>
                </c:pt>
                <c:pt idx="124">
                  <c:v>70.47</c:v>
                </c:pt>
                <c:pt idx="125">
                  <c:v>71.38</c:v>
                </c:pt>
                <c:pt idx="126">
                  <c:v>61.01</c:v>
                </c:pt>
                <c:pt idx="127">
                  <c:v>61.56</c:v>
                </c:pt>
                <c:pt idx="128">
                  <c:v>62.11</c:v>
                </c:pt>
                <c:pt idx="129">
                  <c:v>62.67</c:v>
                </c:pt>
                <c:pt idx="130">
                  <c:v>63.26</c:v>
                </c:pt>
                <c:pt idx="131">
                  <c:v>63.88</c:v>
                </c:pt>
                <c:pt idx="132">
                  <c:v>64.55</c:v>
                </c:pt>
                <c:pt idx="133">
                  <c:v>65.290000000000006</c:v>
                </c:pt>
                <c:pt idx="134">
                  <c:v>66.08</c:v>
                </c:pt>
                <c:pt idx="135">
                  <c:v>66.91</c:v>
                </c:pt>
                <c:pt idx="136">
                  <c:v>67.83</c:v>
                </c:pt>
                <c:pt idx="137">
                  <c:v>68.75</c:v>
                </c:pt>
                <c:pt idx="138">
                  <c:v>69.72</c:v>
                </c:pt>
                <c:pt idx="139">
                  <c:v>70.75</c:v>
                </c:pt>
                <c:pt idx="140">
                  <c:v>71.91</c:v>
                </c:pt>
                <c:pt idx="141">
                  <c:v>73.19</c:v>
                </c:pt>
                <c:pt idx="142">
                  <c:v>74.650000000000006</c:v>
                </c:pt>
                <c:pt idx="143">
                  <c:v>76.09</c:v>
                </c:pt>
                <c:pt idx="144">
                  <c:v>77.28</c:v>
                </c:pt>
                <c:pt idx="145">
                  <c:v>78.11</c:v>
                </c:pt>
                <c:pt idx="146">
                  <c:v>78.81</c:v>
                </c:pt>
                <c:pt idx="147">
                  <c:v>64.709999999999994</c:v>
                </c:pt>
                <c:pt idx="148">
                  <c:v>65.56</c:v>
                </c:pt>
                <c:pt idx="149">
                  <c:v>66.38</c:v>
                </c:pt>
                <c:pt idx="150">
                  <c:v>67.2</c:v>
                </c:pt>
                <c:pt idx="151">
                  <c:v>68.040000000000006</c:v>
                </c:pt>
                <c:pt idx="152">
                  <c:v>68.930000000000007</c:v>
                </c:pt>
                <c:pt idx="153">
                  <c:v>69.849999999999994</c:v>
                </c:pt>
                <c:pt idx="154">
                  <c:v>70.819999999999993</c:v>
                </c:pt>
                <c:pt idx="155">
                  <c:v>71.790000000000006</c:v>
                </c:pt>
                <c:pt idx="156">
                  <c:v>72.760000000000005</c:v>
                </c:pt>
                <c:pt idx="157">
                  <c:v>73.739999999999995</c:v>
                </c:pt>
                <c:pt idx="158">
                  <c:v>74.739999999999995</c:v>
                </c:pt>
                <c:pt idx="159">
                  <c:v>75.67</c:v>
                </c:pt>
                <c:pt idx="160">
                  <c:v>76.650000000000006</c:v>
                </c:pt>
                <c:pt idx="161">
                  <c:v>77.650000000000006</c:v>
                </c:pt>
                <c:pt idx="162">
                  <c:v>78.64</c:v>
                </c:pt>
                <c:pt idx="163">
                  <c:v>79.8</c:v>
                </c:pt>
                <c:pt idx="164">
                  <c:v>80.89</c:v>
                </c:pt>
                <c:pt idx="165">
                  <c:v>81.94</c:v>
                </c:pt>
                <c:pt idx="166">
                  <c:v>82.68</c:v>
                </c:pt>
                <c:pt idx="167">
                  <c:v>83.27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C5-4644-95B8-1AFF81AB0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82560"/>
        <c:axId val="481684864"/>
      </c:scatterChart>
      <c:valAx>
        <c:axId val="481682560"/>
        <c:scaling>
          <c:orientation val="minMax"/>
        </c:scaling>
        <c:delete val="0"/>
        <c:axPos val="b"/>
        <c:majorGridlines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/>
                  <a:t>log reduced</a:t>
                </a:r>
                <a:r>
                  <a:rPr lang="en-US" altLang="zh-CN" baseline="0"/>
                  <a:t> frequency, Hz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81684864"/>
        <c:crossesAt val="0"/>
        <c:crossBetween val="midCat"/>
        <c:majorUnit val="1"/>
      </c:valAx>
      <c:valAx>
        <c:axId val="481684864"/>
        <c:scaling>
          <c:orientation val="minMax"/>
        </c:scaling>
        <c:delete val="0"/>
        <c:axPos val="l"/>
        <c:majorGridlines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/>
                  <a:t>Phase</a:t>
                </a:r>
                <a:r>
                  <a:rPr lang="en-US" altLang="zh-CN" baseline="0"/>
                  <a:t> Angle (°)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81682560"/>
        <c:crossesAt val="-6"/>
        <c:crossBetween val="midCat"/>
      </c:valAx>
      <c:spPr>
        <a:ln w="3175">
          <a:solidFill>
            <a:schemeClr val="tx1"/>
          </a:solidFill>
        </a:ln>
      </c:spPr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  <a:r>
              <a:rPr lang="en-US"/>
              <a:t>Phase Angle Master Curve, 25℃</a:t>
            </a:r>
            <a:endParaRPr lang="zh-CN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>Measured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5"/>
            <c:spPr>
              <a:noFill/>
            </c:spPr>
          </c:marker>
          <c:xVal>
            <c:numRef>
              <c:f>'1$-phase'!$F$3:$F$128</c:f>
              <c:numCache>
                <c:formatCode>General</c:formatCode>
                <c:ptCount val="126"/>
                <c:pt idx="0">
                  <c:v>4.9259007273238353</c:v>
                </c:pt>
                <c:pt idx="1">
                  <c:v>4.7759339850136042</c:v>
                </c:pt>
                <c:pt idx="2">
                  <c:v>4.6257384531910812</c:v>
                </c:pt>
                <c:pt idx="3">
                  <c:v>4.4761290803789295</c:v>
                </c:pt>
                <c:pt idx="4">
                  <c:v>4.3255744488048737</c:v>
                </c:pt>
                <c:pt idx="5">
                  <c:v>4.1763207296327289</c:v>
                </c:pt>
                <c:pt idx="6">
                  <c:v>4.0262712724413978</c:v>
                </c:pt>
                <c:pt idx="7">
                  <c:v>3.8757784313607102</c:v>
                </c:pt>
                <c:pt idx="8">
                  <c:v>3.7259300865679696</c:v>
                </c:pt>
                <c:pt idx="9">
                  <c:v>3.576208250455772</c:v>
                </c:pt>
                <c:pt idx="10">
                  <c:v>3.4255878099422392</c:v>
                </c:pt>
                <c:pt idx="11">
                  <c:v>3.2761487456579981</c:v>
                </c:pt>
                <c:pt idx="12">
                  <c:v>3.124557814278258</c:v>
                </c:pt>
                <c:pt idx="13">
                  <c:v>2.9751187499940168</c:v>
                </c:pt>
                <c:pt idx="14">
                  <c:v>2.8257212297509318</c:v>
                </c:pt>
                <c:pt idx="15">
                  <c:v>2.6756370428928964</c:v>
                </c:pt>
                <c:pt idx="16">
                  <c:v>2.525783799397523</c:v>
                </c:pt>
                <c:pt idx="17">
                  <c:v>2.3761498356431963</c:v>
                </c:pt>
                <c:pt idx="18">
                  <c:v>2.2269307229878166</c:v>
                </c:pt>
                <c:pt idx="19">
                  <c:v>2.075119839979215</c:v>
                </c:pt>
                <c:pt idx="20">
                  <c:v>1.9259007273238353</c:v>
                </c:pt>
                <c:pt idx="21">
                  <c:v>3.5181803363044417</c:v>
                </c:pt>
                <c:pt idx="22">
                  <c:v>3.4180008387315381</c:v>
                </c:pt>
                <c:pt idx="23">
                  <c:v>3.318209695548576</c:v>
                </c:pt>
                <c:pt idx="24">
                  <c:v>3.2180180621716872</c:v>
                </c:pt>
                <c:pt idx="25">
                  <c:v>3.1180634083781298</c:v>
                </c:pt>
                <c:pt idx="26">
                  <c:v>3.0178674189228456</c:v>
                </c:pt>
                <c:pt idx="27">
                  <c:v>2.9178540577854797</c:v>
                </c:pt>
                <c:pt idx="28">
                  <c:v>2.819210331968423</c:v>
                </c:pt>
                <c:pt idx="29">
                  <c:v>2.7168374232588643</c:v>
                </c:pt>
                <c:pt idx="30">
                  <c:v>2.6185508814220047</c:v>
                </c:pt>
                <c:pt idx="31">
                  <c:v>2.5181803363044417</c:v>
                </c:pt>
                <c:pt idx="32">
                  <c:v>2.4180008387315381</c:v>
                </c:pt>
                <c:pt idx="33">
                  <c:v>2.318209695548576</c:v>
                </c:pt>
                <c:pt idx="34">
                  <c:v>2.2180180621716876</c:v>
                </c:pt>
                <c:pt idx="35">
                  <c:v>2.1180634083781298</c:v>
                </c:pt>
                <c:pt idx="36">
                  <c:v>2.0178674189228456</c:v>
                </c:pt>
                <c:pt idx="37">
                  <c:v>1.9178540577854799</c:v>
                </c:pt>
                <c:pt idx="38">
                  <c:v>1.819210331968423</c:v>
                </c:pt>
                <c:pt idx="39">
                  <c:v>1.7168374232588643</c:v>
                </c:pt>
                <c:pt idx="40">
                  <c:v>1.6185508814220047</c:v>
                </c:pt>
                <c:pt idx="41">
                  <c:v>1.5181803363044417</c:v>
                </c:pt>
                <c:pt idx="42">
                  <c:v>1</c:v>
                </c:pt>
                <c:pt idx="43">
                  <c:v>0.85003325768976901</c:v>
                </c:pt>
                <c:pt idx="44">
                  <c:v>0.69983772586724569</c:v>
                </c:pt>
                <c:pt idx="45">
                  <c:v>0.5502283530550941</c:v>
                </c:pt>
                <c:pt idx="46">
                  <c:v>0.39967372148103808</c:v>
                </c:pt>
                <c:pt idx="47">
                  <c:v>0.250420002308894</c:v>
                </c:pt>
                <c:pt idx="48">
                  <c:v>0.10037054511756291</c:v>
                </c:pt>
                <c:pt idx="49">
                  <c:v>-5.0122295963125202E-2</c:v>
                </c:pt>
                <c:pt idx="50">
                  <c:v>-0.19997064075586568</c:v>
                </c:pt>
                <c:pt idx="51">
                  <c:v>-0.34969247686806354</c:v>
                </c:pt>
                <c:pt idx="52">
                  <c:v>-0.50031291738159622</c:v>
                </c:pt>
                <c:pt idx="53">
                  <c:v>-0.64975198166583714</c:v>
                </c:pt>
                <c:pt idx="54">
                  <c:v>-0.80134291304557737</c:v>
                </c:pt>
                <c:pt idx="55">
                  <c:v>-0.9507819773298184</c:v>
                </c:pt>
                <c:pt idx="56">
                  <c:v>-1.1001794975729038</c:v>
                </c:pt>
                <c:pt idx="57">
                  <c:v>-1.2502636844309389</c:v>
                </c:pt>
                <c:pt idx="58">
                  <c:v>-1.4001169279263121</c:v>
                </c:pt>
                <c:pt idx="59">
                  <c:v>-1.5497508916806388</c:v>
                </c:pt>
                <c:pt idx="60">
                  <c:v>-1.6989700043360187</c:v>
                </c:pt>
                <c:pt idx="61">
                  <c:v>-1.8507808873446201</c:v>
                </c:pt>
                <c:pt idx="62">
                  <c:v>-2</c:v>
                </c:pt>
                <c:pt idx="63">
                  <c:v>-0.66657380340807815</c:v>
                </c:pt>
                <c:pt idx="64">
                  <c:v>-0.81654054571830914</c:v>
                </c:pt>
                <c:pt idx="65">
                  <c:v>-0.96673607754083246</c:v>
                </c:pt>
                <c:pt idx="66">
                  <c:v>-1.1163454503529842</c:v>
                </c:pt>
                <c:pt idx="67">
                  <c:v>-1.26690008192704</c:v>
                </c:pt>
                <c:pt idx="68">
                  <c:v>-1.4161538010991841</c:v>
                </c:pt>
                <c:pt idx="69">
                  <c:v>-1.5662032582905152</c:v>
                </c:pt>
                <c:pt idx="70">
                  <c:v>-1.7166960993712033</c:v>
                </c:pt>
                <c:pt idx="71">
                  <c:v>-1.8665444441639438</c:v>
                </c:pt>
                <c:pt idx="72">
                  <c:v>-2.0162662802761417</c:v>
                </c:pt>
                <c:pt idx="73">
                  <c:v>-2.1668867207896745</c:v>
                </c:pt>
                <c:pt idx="74">
                  <c:v>-2.3163257850739152</c:v>
                </c:pt>
                <c:pt idx="75">
                  <c:v>-2.4679167164536553</c:v>
                </c:pt>
                <c:pt idx="76">
                  <c:v>-2.6173557807378964</c:v>
                </c:pt>
                <c:pt idx="77">
                  <c:v>-2.7667533009809819</c:v>
                </c:pt>
                <c:pt idx="78">
                  <c:v>-2.9168374878390173</c:v>
                </c:pt>
                <c:pt idx="79">
                  <c:v>-3.0666907313343903</c:v>
                </c:pt>
                <c:pt idx="80">
                  <c:v>-3.216324695088717</c:v>
                </c:pt>
                <c:pt idx="81">
                  <c:v>-3.3655438077440971</c:v>
                </c:pt>
                <c:pt idx="82">
                  <c:v>-3.5173546907526982</c:v>
                </c:pt>
                <c:pt idx="83">
                  <c:v>-3.6665738034080784</c:v>
                </c:pt>
                <c:pt idx="84">
                  <c:v>-2.4732333192155345</c:v>
                </c:pt>
                <c:pt idx="85">
                  <c:v>-2.573412816788438</c:v>
                </c:pt>
                <c:pt idx="86">
                  <c:v>-2.6732039599714001</c:v>
                </c:pt>
                <c:pt idx="87">
                  <c:v>-2.7733955933482886</c:v>
                </c:pt>
                <c:pt idx="88">
                  <c:v>-2.8733502471418468</c:v>
                </c:pt>
                <c:pt idx="89">
                  <c:v>-2.9735462365971306</c:v>
                </c:pt>
                <c:pt idx="90">
                  <c:v>-3.0735595977344965</c:v>
                </c:pt>
                <c:pt idx="91">
                  <c:v>-3.1722033235515532</c:v>
                </c:pt>
                <c:pt idx="92">
                  <c:v>-3.2745762322611118</c:v>
                </c:pt>
                <c:pt idx="93">
                  <c:v>-3.3728627740979715</c:v>
                </c:pt>
                <c:pt idx="94">
                  <c:v>-3.4732333192155345</c:v>
                </c:pt>
                <c:pt idx="95">
                  <c:v>-3.573412816788438</c:v>
                </c:pt>
                <c:pt idx="96">
                  <c:v>-3.6732039599714001</c:v>
                </c:pt>
                <c:pt idx="97">
                  <c:v>-3.7733955933482886</c:v>
                </c:pt>
                <c:pt idx="98">
                  <c:v>-3.8733502471418468</c:v>
                </c:pt>
                <c:pt idx="99">
                  <c:v>-3.9735462365971306</c:v>
                </c:pt>
                <c:pt idx="100">
                  <c:v>-4.0735595977344961</c:v>
                </c:pt>
                <c:pt idx="101">
                  <c:v>-4.1722033235515532</c:v>
                </c:pt>
                <c:pt idx="102">
                  <c:v>-4.2745762322611114</c:v>
                </c:pt>
                <c:pt idx="103">
                  <c:v>-4.3728627740979711</c:v>
                </c:pt>
                <c:pt idx="104">
                  <c:v>-4.4732333192155345</c:v>
                </c:pt>
                <c:pt idx="105">
                  <c:v>-3.8660776981668414</c:v>
                </c:pt>
                <c:pt idx="106">
                  <c:v>-4.0160444404770725</c:v>
                </c:pt>
                <c:pt idx="107">
                  <c:v>-4.1662399722995955</c:v>
                </c:pt>
                <c:pt idx="108">
                  <c:v>-4.3158493451117472</c:v>
                </c:pt>
                <c:pt idx="109">
                  <c:v>-4.466403976685803</c:v>
                </c:pt>
                <c:pt idx="110">
                  <c:v>-4.6156576958579478</c:v>
                </c:pt>
                <c:pt idx="111">
                  <c:v>-4.7657071530492789</c:v>
                </c:pt>
                <c:pt idx="112">
                  <c:v>-4.9161999941299666</c:v>
                </c:pt>
                <c:pt idx="113">
                  <c:v>-5.0660483389227071</c:v>
                </c:pt>
                <c:pt idx="114">
                  <c:v>-5.2157701750349048</c:v>
                </c:pt>
                <c:pt idx="115">
                  <c:v>-5.366390615548438</c:v>
                </c:pt>
                <c:pt idx="116">
                  <c:v>-5.5158296798326782</c:v>
                </c:pt>
                <c:pt idx="117">
                  <c:v>-5.6674206112124192</c:v>
                </c:pt>
                <c:pt idx="118">
                  <c:v>-5.8168596754966595</c:v>
                </c:pt>
                <c:pt idx="119">
                  <c:v>-5.966257195739745</c:v>
                </c:pt>
                <c:pt idx="120">
                  <c:v>-6.1163413825977804</c:v>
                </c:pt>
                <c:pt idx="121">
                  <c:v>-6.2661946260931538</c:v>
                </c:pt>
                <c:pt idx="122">
                  <c:v>-6.4158285898474805</c:v>
                </c:pt>
                <c:pt idx="123">
                  <c:v>-6.5650477025028602</c:v>
                </c:pt>
                <c:pt idx="124">
                  <c:v>-6.7168585855114618</c:v>
                </c:pt>
                <c:pt idx="125">
                  <c:v>-6.8660776981668414</c:v>
                </c:pt>
              </c:numCache>
            </c:numRef>
          </c:xVal>
          <c:yVal>
            <c:numRef>
              <c:f>'1$-phase'!$D$3:$D$128</c:f>
              <c:numCache>
                <c:formatCode>General</c:formatCode>
                <c:ptCount val="126"/>
                <c:pt idx="0">
                  <c:v>20.87</c:v>
                </c:pt>
                <c:pt idx="1">
                  <c:v>21.46</c:v>
                </c:pt>
                <c:pt idx="2">
                  <c:v>22.04</c:v>
                </c:pt>
                <c:pt idx="3">
                  <c:v>22.61</c:v>
                </c:pt>
                <c:pt idx="4">
                  <c:v>23.17</c:v>
                </c:pt>
                <c:pt idx="5">
                  <c:v>23.72</c:v>
                </c:pt>
                <c:pt idx="6">
                  <c:v>24.28</c:v>
                </c:pt>
                <c:pt idx="7">
                  <c:v>24.82</c:v>
                </c:pt>
                <c:pt idx="8">
                  <c:v>25.38</c:v>
                </c:pt>
                <c:pt idx="9">
                  <c:v>25.92</c:v>
                </c:pt>
                <c:pt idx="10">
                  <c:v>26.49</c:v>
                </c:pt>
                <c:pt idx="11">
                  <c:v>27.06</c:v>
                </c:pt>
                <c:pt idx="12">
                  <c:v>27.63</c:v>
                </c:pt>
                <c:pt idx="13">
                  <c:v>28.21</c:v>
                </c:pt>
                <c:pt idx="14">
                  <c:v>28.8</c:v>
                </c:pt>
                <c:pt idx="15">
                  <c:v>29.37</c:v>
                </c:pt>
                <c:pt idx="16">
                  <c:v>29.95</c:v>
                </c:pt>
                <c:pt idx="17">
                  <c:v>30.54</c:v>
                </c:pt>
                <c:pt idx="18">
                  <c:v>31.23</c:v>
                </c:pt>
                <c:pt idx="19">
                  <c:v>31.96</c:v>
                </c:pt>
                <c:pt idx="20">
                  <c:v>32.64</c:v>
                </c:pt>
                <c:pt idx="21">
                  <c:v>27.05</c:v>
                </c:pt>
                <c:pt idx="22">
                  <c:v>27.39</c:v>
                </c:pt>
                <c:pt idx="23">
                  <c:v>27.73</c:v>
                </c:pt>
                <c:pt idx="24">
                  <c:v>28.07</c:v>
                </c:pt>
                <c:pt idx="25">
                  <c:v>28.41</c:v>
                </c:pt>
                <c:pt idx="26">
                  <c:v>28.76</c:v>
                </c:pt>
                <c:pt idx="27">
                  <c:v>29.1</c:v>
                </c:pt>
                <c:pt idx="28">
                  <c:v>29.44</c:v>
                </c:pt>
                <c:pt idx="29">
                  <c:v>29.79</c:v>
                </c:pt>
                <c:pt idx="30">
                  <c:v>30.14</c:v>
                </c:pt>
                <c:pt idx="31">
                  <c:v>30.49</c:v>
                </c:pt>
                <c:pt idx="32">
                  <c:v>30.85</c:v>
                </c:pt>
                <c:pt idx="33">
                  <c:v>31.21</c:v>
                </c:pt>
                <c:pt idx="34">
                  <c:v>31.58</c:v>
                </c:pt>
                <c:pt idx="35">
                  <c:v>31.95</c:v>
                </c:pt>
                <c:pt idx="36">
                  <c:v>32.340000000000003</c:v>
                </c:pt>
                <c:pt idx="37">
                  <c:v>32.729999999999997</c:v>
                </c:pt>
                <c:pt idx="38">
                  <c:v>33.119999999999997</c:v>
                </c:pt>
                <c:pt idx="39">
                  <c:v>33.51</c:v>
                </c:pt>
                <c:pt idx="40">
                  <c:v>33.9</c:v>
                </c:pt>
                <c:pt idx="41">
                  <c:v>34.28</c:v>
                </c:pt>
                <c:pt idx="42">
                  <c:v>38.43</c:v>
                </c:pt>
                <c:pt idx="43">
                  <c:v>38.93</c:v>
                </c:pt>
                <c:pt idx="44">
                  <c:v>39.42</c:v>
                </c:pt>
                <c:pt idx="45">
                  <c:v>39.9</c:v>
                </c:pt>
                <c:pt idx="46">
                  <c:v>40.39</c:v>
                </c:pt>
                <c:pt idx="47">
                  <c:v>40.869999999999997</c:v>
                </c:pt>
                <c:pt idx="48">
                  <c:v>41.36</c:v>
                </c:pt>
                <c:pt idx="49">
                  <c:v>41.85</c:v>
                </c:pt>
                <c:pt idx="50">
                  <c:v>42.34</c:v>
                </c:pt>
                <c:pt idx="51">
                  <c:v>42.83</c:v>
                </c:pt>
                <c:pt idx="52">
                  <c:v>43.32</c:v>
                </c:pt>
                <c:pt idx="53">
                  <c:v>43.81</c:v>
                </c:pt>
                <c:pt idx="54">
                  <c:v>44.3</c:v>
                </c:pt>
                <c:pt idx="55">
                  <c:v>44.79</c:v>
                </c:pt>
                <c:pt idx="56">
                  <c:v>45.26</c:v>
                </c:pt>
                <c:pt idx="57">
                  <c:v>45.73</c:v>
                </c:pt>
                <c:pt idx="58">
                  <c:v>46.19</c:v>
                </c:pt>
                <c:pt idx="59">
                  <c:v>46.66</c:v>
                </c:pt>
                <c:pt idx="60">
                  <c:v>47.17</c:v>
                </c:pt>
                <c:pt idx="61">
                  <c:v>47.69</c:v>
                </c:pt>
                <c:pt idx="62">
                  <c:v>48.2</c:v>
                </c:pt>
                <c:pt idx="63">
                  <c:v>69.819999999999993</c:v>
                </c:pt>
                <c:pt idx="64">
                  <c:v>63.82</c:v>
                </c:pt>
                <c:pt idx="65">
                  <c:v>50.46</c:v>
                </c:pt>
                <c:pt idx="66">
                  <c:v>49.33</c:v>
                </c:pt>
                <c:pt idx="67">
                  <c:v>49.72</c:v>
                </c:pt>
                <c:pt idx="68">
                  <c:v>50.05</c:v>
                </c:pt>
                <c:pt idx="69">
                  <c:v>50.33</c:v>
                </c:pt>
                <c:pt idx="70">
                  <c:v>50.59</c:v>
                </c:pt>
                <c:pt idx="71">
                  <c:v>50.84</c:v>
                </c:pt>
                <c:pt idx="72">
                  <c:v>51.1</c:v>
                </c:pt>
                <c:pt idx="73">
                  <c:v>51.31</c:v>
                </c:pt>
                <c:pt idx="74">
                  <c:v>51.55</c:v>
                </c:pt>
                <c:pt idx="75">
                  <c:v>51.79</c:v>
                </c:pt>
                <c:pt idx="76">
                  <c:v>52.04</c:v>
                </c:pt>
                <c:pt idx="77">
                  <c:v>52.3</c:v>
                </c:pt>
                <c:pt idx="78">
                  <c:v>52.6</c:v>
                </c:pt>
                <c:pt idx="79">
                  <c:v>52.92</c:v>
                </c:pt>
                <c:pt idx="80">
                  <c:v>53.3</c:v>
                </c:pt>
                <c:pt idx="81">
                  <c:v>53.71</c:v>
                </c:pt>
                <c:pt idx="82">
                  <c:v>54.16</c:v>
                </c:pt>
                <c:pt idx="83">
                  <c:v>54.69</c:v>
                </c:pt>
                <c:pt idx="84">
                  <c:v>55.23</c:v>
                </c:pt>
                <c:pt idx="85">
                  <c:v>55.29</c:v>
                </c:pt>
                <c:pt idx="86">
                  <c:v>55.33</c:v>
                </c:pt>
                <c:pt idx="87">
                  <c:v>55.38</c:v>
                </c:pt>
                <c:pt idx="88">
                  <c:v>55.44</c:v>
                </c:pt>
                <c:pt idx="89">
                  <c:v>55.5</c:v>
                </c:pt>
                <c:pt idx="90">
                  <c:v>55.57</c:v>
                </c:pt>
                <c:pt idx="91">
                  <c:v>55.65</c:v>
                </c:pt>
                <c:pt idx="92">
                  <c:v>55.77</c:v>
                </c:pt>
                <c:pt idx="93">
                  <c:v>55.89</c:v>
                </c:pt>
                <c:pt idx="94">
                  <c:v>56.06</c:v>
                </c:pt>
                <c:pt idx="95">
                  <c:v>56.22</c:v>
                </c:pt>
                <c:pt idx="96">
                  <c:v>56.43</c:v>
                </c:pt>
                <c:pt idx="97">
                  <c:v>56.67</c:v>
                </c:pt>
                <c:pt idx="98">
                  <c:v>56.96</c:v>
                </c:pt>
                <c:pt idx="99">
                  <c:v>57.26</c:v>
                </c:pt>
                <c:pt idx="100">
                  <c:v>57.62</c:v>
                </c:pt>
                <c:pt idx="101">
                  <c:v>58</c:v>
                </c:pt>
                <c:pt idx="102">
                  <c:v>58.41</c:v>
                </c:pt>
                <c:pt idx="103">
                  <c:v>58.87</c:v>
                </c:pt>
                <c:pt idx="104">
                  <c:v>59.37</c:v>
                </c:pt>
                <c:pt idx="105">
                  <c:v>60.46</c:v>
                </c:pt>
                <c:pt idx="106">
                  <c:v>60.8</c:v>
                </c:pt>
                <c:pt idx="107">
                  <c:v>61.23</c:v>
                </c:pt>
                <c:pt idx="108">
                  <c:v>61.76</c:v>
                </c:pt>
                <c:pt idx="109">
                  <c:v>62.39</c:v>
                </c:pt>
                <c:pt idx="110">
                  <c:v>63.12</c:v>
                </c:pt>
                <c:pt idx="111">
                  <c:v>63.94</c:v>
                </c:pt>
                <c:pt idx="112">
                  <c:v>64.849999999999994</c:v>
                </c:pt>
                <c:pt idx="113">
                  <c:v>65.849999999999994</c:v>
                </c:pt>
                <c:pt idx="114">
                  <c:v>66.930000000000007</c:v>
                </c:pt>
                <c:pt idx="115">
                  <c:v>68.069999999999993</c:v>
                </c:pt>
                <c:pt idx="116">
                  <c:v>69.27</c:v>
                </c:pt>
                <c:pt idx="117">
                  <c:v>70.540000000000006</c:v>
                </c:pt>
                <c:pt idx="118">
                  <c:v>71.83</c:v>
                </c:pt>
                <c:pt idx="119">
                  <c:v>73.17</c:v>
                </c:pt>
                <c:pt idx="120">
                  <c:v>74.53</c:v>
                </c:pt>
                <c:pt idx="121">
                  <c:v>75.91</c:v>
                </c:pt>
                <c:pt idx="122">
                  <c:v>77.290000000000006</c:v>
                </c:pt>
                <c:pt idx="123">
                  <c:v>78.650000000000006</c:v>
                </c:pt>
                <c:pt idx="124">
                  <c:v>79.97</c:v>
                </c:pt>
                <c:pt idx="125">
                  <c:v>81.260000000000005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F4-4F39-9DE3-125156118F65}"/>
            </c:ext>
          </c:extLst>
        </c:ser>
        <c:ser>
          <c:idx val="0"/>
          <c:order val="1"/>
          <c:tx>
            <c:v>Predicted</c:v>
          </c:tx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7"/>
            <c:spPr>
              <a:solidFill>
                <a:schemeClr val="accent6"/>
              </a:solidFill>
              <a:ln w="9525" cap="flat" cmpd="sng" algn="ctr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  <a:round/>
              </a:ln>
            </c:spPr>
          </c:marker>
          <c:xVal>
            <c:numRef>
              <c:f>'1$-phase'!$F$3:$F$128</c:f>
              <c:numCache>
                <c:formatCode>General</c:formatCode>
                <c:ptCount val="126"/>
                <c:pt idx="0">
                  <c:v>4.9259007273238353</c:v>
                </c:pt>
                <c:pt idx="1">
                  <c:v>4.7759339850136042</c:v>
                </c:pt>
                <c:pt idx="2">
                  <c:v>4.6257384531910812</c:v>
                </c:pt>
                <c:pt idx="3">
                  <c:v>4.4761290803789295</c:v>
                </c:pt>
                <c:pt idx="4">
                  <c:v>4.3255744488048737</c:v>
                </c:pt>
                <c:pt idx="5">
                  <c:v>4.1763207296327289</c:v>
                </c:pt>
                <c:pt idx="6">
                  <c:v>4.0262712724413978</c:v>
                </c:pt>
                <c:pt idx="7">
                  <c:v>3.8757784313607102</c:v>
                </c:pt>
                <c:pt idx="8">
                  <c:v>3.7259300865679696</c:v>
                </c:pt>
                <c:pt idx="9">
                  <c:v>3.576208250455772</c:v>
                </c:pt>
                <c:pt idx="10">
                  <c:v>3.4255878099422392</c:v>
                </c:pt>
                <c:pt idx="11">
                  <c:v>3.2761487456579981</c:v>
                </c:pt>
                <c:pt idx="12">
                  <c:v>3.124557814278258</c:v>
                </c:pt>
                <c:pt idx="13">
                  <c:v>2.9751187499940168</c:v>
                </c:pt>
                <c:pt idx="14">
                  <c:v>2.8257212297509318</c:v>
                </c:pt>
                <c:pt idx="15">
                  <c:v>2.6756370428928964</c:v>
                </c:pt>
                <c:pt idx="16">
                  <c:v>2.525783799397523</c:v>
                </c:pt>
                <c:pt idx="17">
                  <c:v>2.3761498356431963</c:v>
                </c:pt>
                <c:pt idx="18">
                  <c:v>2.2269307229878166</c:v>
                </c:pt>
                <c:pt idx="19">
                  <c:v>2.075119839979215</c:v>
                </c:pt>
                <c:pt idx="20">
                  <c:v>1.9259007273238353</c:v>
                </c:pt>
                <c:pt idx="21">
                  <c:v>3.5181803363044417</c:v>
                </c:pt>
                <c:pt idx="22">
                  <c:v>3.4180008387315381</c:v>
                </c:pt>
                <c:pt idx="23">
                  <c:v>3.318209695548576</c:v>
                </c:pt>
                <c:pt idx="24">
                  <c:v>3.2180180621716872</c:v>
                </c:pt>
                <c:pt idx="25">
                  <c:v>3.1180634083781298</c:v>
                </c:pt>
                <c:pt idx="26">
                  <c:v>3.0178674189228456</c:v>
                </c:pt>
                <c:pt idx="27">
                  <c:v>2.9178540577854797</c:v>
                </c:pt>
                <c:pt idx="28">
                  <c:v>2.819210331968423</c:v>
                </c:pt>
                <c:pt idx="29">
                  <c:v>2.7168374232588643</c:v>
                </c:pt>
                <c:pt idx="30">
                  <c:v>2.6185508814220047</c:v>
                </c:pt>
                <c:pt idx="31">
                  <c:v>2.5181803363044417</c:v>
                </c:pt>
                <c:pt idx="32">
                  <c:v>2.4180008387315381</c:v>
                </c:pt>
                <c:pt idx="33">
                  <c:v>2.318209695548576</c:v>
                </c:pt>
                <c:pt idx="34">
                  <c:v>2.2180180621716876</c:v>
                </c:pt>
                <c:pt idx="35">
                  <c:v>2.1180634083781298</c:v>
                </c:pt>
                <c:pt idx="36">
                  <c:v>2.0178674189228456</c:v>
                </c:pt>
                <c:pt idx="37">
                  <c:v>1.9178540577854799</c:v>
                </c:pt>
                <c:pt idx="38">
                  <c:v>1.819210331968423</c:v>
                </c:pt>
                <c:pt idx="39">
                  <c:v>1.7168374232588643</c:v>
                </c:pt>
                <c:pt idx="40">
                  <c:v>1.6185508814220047</c:v>
                </c:pt>
                <c:pt idx="41">
                  <c:v>1.5181803363044417</c:v>
                </c:pt>
                <c:pt idx="42">
                  <c:v>1</c:v>
                </c:pt>
                <c:pt idx="43">
                  <c:v>0.85003325768976901</c:v>
                </c:pt>
                <c:pt idx="44">
                  <c:v>0.69983772586724569</c:v>
                </c:pt>
                <c:pt idx="45">
                  <c:v>0.5502283530550941</c:v>
                </c:pt>
                <c:pt idx="46">
                  <c:v>0.39967372148103808</c:v>
                </c:pt>
                <c:pt idx="47">
                  <c:v>0.250420002308894</c:v>
                </c:pt>
                <c:pt idx="48">
                  <c:v>0.10037054511756291</c:v>
                </c:pt>
                <c:pt idx="49">
                  <c:v>-5.0122295963125202E-2</c:v>
                </c:pt>
                <c:pt idx="50">
                  <c:v>-0.19997064075586568</c:v>
                </c:pt>
                <c:pt idx="51">
                  <c:v>-0.34969247686806354</c:v>
                </c:pt>
                <c:pt idx="52">
                  <c:v>-0.50031291738159622</c:v>
                </c:pt>
                <c:pt idx="53">
                  <c:v>-0.64975198166583714</c:v>
                </c:pt>
                <c:pt idx="54">
                  <c:v>-0.80134291304557737</c:v>
                </c:pt>
                <c:pt idx="55">
                  <c:v>-0.9507819773298184</c:v>
                </c:pt>
                <c:pt idx="56">
                  <c:v>-1.1001794975729038</c:v>
                </c:pt>
                <c:pt idx="57">
                  <c:v>-1.2502636844309389</c:v>
                </c:pt>
                <c:pt idx="58">
                  <c:v>-1.4001169279263121</c:v>
                </c:pt>
                <c:pt idx="59">
                  <c:v>-1.5497508916806388</c:v>
                </c:pt>
                <c:pt idx="60">
                  <c:v>-1.6989700043360187</c:v>
                </c:pt>
                <c:pt idx="61">
                  <c:v>-1.8507808873446201</c:v>
                </c:pt>
                <c:pt idx="62">
                  <c:v>-2</c:v>
                </c:pt>
                <c:pt idx="63">
                  <c:v>-0.66657380340807815</c:v>
                </c:pt>
                <c:pt idx="64">
                  <c:v>-0.81654054571830914</c:v>
                </c:pt>
                <c:pt idx="65">
                  <c:v>-0.96673607754083246</c:v>
                </c:pt>
                <c:pt idx="66">
                  <c:v>-1.1163454503529842</c:v>
                </c:pt>
                <c:pt idx="67">
                  <c:v>-1.26690008192704</c:v>
                </c:pt>
                <c:pt idx="68">
                  <c:v>-1.4161538010991841</c:v>
                </c:pt>
                <c:pt idx="69">
                  <c:v>-1.5662032582905152</c:v>
                </c:pt>
                <c:pt idx="70">
                  <c:v>-1.7166960993712033</c:v>
                </c:pt>
                <c:pt idx="71">
                  <c:v>-1.8665444441639438</c:v>
                </c:pt>
                <c:pt idx="72">
                  <c:v>-2.0162662802761417</c:v>
                </c:pt>
                <c:pt idx="73">
                  <c:v>-2.1668867207896745</c:v>
                </c:pt>
                <c:pt idx="74">
                  <c:v>-2.3163257850739152</c:v>
                </c:pt>
                <c:pt idx="75">
                  <c:v>-2.4679167164536553</c:v>
                </c:pt>
                <c:pt idx="76">
                  <c:v>-2.6173557807378964</c:v>
                </c:pt>
                <c:pt idx="77">
                  <c:v>-2.7667533009809819</c:v>
                </c:pt>
                <c:pt idx="78">
                  <c:v>-2.9168374878390173</c:v>
                </c:pt>
                <c:pt idx="79">
                  <c:v>-3.0666907313343903</c:v>
                </c:pt>
                <c:pt idx="80">
                  <c:v>-3.216324695088717</c:v>
                </c:pt>
                <c:pt idx="81">
                  <c:v>-3.3655438077440971</c:v>
                </c:pt>
                <c:pt idx="82">
                  <c:v>-3.5173546907526982</c:v>
                </c:pt>
                <c:pt idx="83">
                  <c:v>-3.6665738034080784</c:v>
                </c:pt>
                <c:pt idx="84">
                  <c:v>-2.4732333192155345</c:v>
                </c:pt>
                <c:pt idx="85">
                  <c:v>-2.573412816788438</c:v>
                </c:pt>
                <c:pt idx="86">
                  <c:v>-2.6732039599714001</c:v>
                </c:pt>
                <c:pt idx="87">
                  <c:v>-2.7733955933482886</c:v>
                </c:pt>
                <c:pt idx="88">
                  <c:v>-2.8733502471418468</c:v>
                </c:pt>
                <c:pt idx="89">
                  <c:v>-2.9735462365971306</c:v>
                </c:pt>
                <c:pt idx="90">
                  <c:v>-3.0735595977344965</c:v>
                </c:pt>
                <c:pt idx="91">
                  <c:v>-3.1722033235515532</c:v>
                </c:pt>
                <c:pt idx="92">
                  <c:v>-3.2745762322611118</c:v>
                </c:pt>
                <c:pt idx="93">
                  <c:v>-3.3728627740979715</c:v>
                </c:pt>
                <c:pt idx="94">
                  <c:v>-3.4732333192155345</c:v>
                </c:pt>
                <c:pt idx="95">
                  <c:v>-3.573412816788438</c:v>
                </c:pt>
                <c:pt idx="96">
                  <c:v>-3.6732039599714001</c:v>
                </c:pt>
                <c:pt idx="97">
                  <c:v>-3.7733955933482886</c:v>
                </c:pt>
                <c:pt idx="98">
                  <c:v>-3.8733502471418468</c:v>
                </c:pt>
                <c:pt idx="99">
                  <c:v>-3.9735462365971306</c:v>
                </c:pt>
                <c:pt idx="100">
                  <c:v>-4.0735595977344961</c:v>
                </c:pt>
                <c:pt idx="101">
                  <c:v>-4.1722033235515532</c:v>
                </c:pt>
                <c:pt idx="102">
                  <c:v>-4.2745762322611114</c:v>
                </c:pt>
                <c:pt idx="103">
                  <c:v>-4.3728627740979711</c:v>
                </c:pt>
                <c:pt idx="104">
                  <c:v>-4.4732333192155345</c:v>
                </c:pt>
                <c:pt idx="105">
                  <c:v>-3.8660776981668414</c:v>
                </c:pt>
                <c:pt idx="106">
                  <c:v>-4.0160444404770725</c:v>
                </c:pt>
                <c:pt idx="107">
                  <c:v>-4.1662399722995955</c:v>
                </c:pt>
                <c:pt idx="108">
                  <c:v>-4.3158493451117472</c:v>
                </c:pt>
                <c:pt idx="109">
                  <c:v>-4.466403976685803</c:v>
                </c:pt>
                <c:pt idx="110">
                  <c:v>-4.6156576958579478</c:v>
                </c:pt>
                <c:pt idx="111">
                  <c:v>-4.7657071530492789</c:v>
                </c:pt>
                <c:pt idx="112">
                  <c:v>-4.9161999941299666</c:v>
                </c:pt>
                <c:pt idx="113">
                  <c:v>-5.0660483389227071</c:v>
                </c:pt>
                <c:pt idx="114">
                  <c:v>-5.2157701750349048</c:v>
                </c:pt>
                <c:pt idx="115">
                  <c:v>-5.366390615548438</c:v>
                </c:pt>
                <c:pt idx="116">
                  <c:v>-5.5158296798326782</c:v>
                </c:pt>
                <c:pt idx="117">
                  <c:v>-5.6674206112124192</c:v>
                </c:pt>
                <c:pt idx="118">
                  <c:v>-5.8168596754966595</c:v>
                </c:pt>
                <c:pt idx="119">
                  <c:v>-5.966257195739745</c:v>
                </c:pt>
                <c:pt idx="120">
                  <c:v>-6.1163413825977804</c:v>
                </c:pt>
                <c:pt idx="121">
                  <c:v>-6.2661946260931538</c:v>
                </c:pt>
                <c:pt idx="122">
                  <c:v>-6.4158285898474805</c:v>
                </c:pt>
                <c:pt idx="123">
                  <c:v>-6.5650477025028602</c:v>
                </c:pt>
                <c:pt idx="124">
                  <c:v>-6.7168585855114618</c:v>
                </c:pt>
                <c:pt idx="125">
                  <c:v>-6.8660776981668414</c:v>
                </c:pt>
              </c:numCache>
            </c:numRef>
          </c:xVal>
          <c:yVal>
            <c:numRef>
              <c:f>'1$-phase'!$G$3:$G$128</c:f>
              <c:numCache>
                <c:formatCode>General</c:formatCode>
                <c:ptCount val="126"/>
                <c:pt idx="0">
                  <c:v>30.363356490918349</c:v>
                </c:pt>
                <c:pt idx="1">
                  <c:v>31.740460192613433</c:v>
                </c:pt>
                <c:pt idx="2">
                  <c:v>33.140010842966902</c:v>
                </c:pt>
                <c:pt idx="3">
                  <c:v>34.551615187670414</c:v>
                </c:pt>
                <c:pt idx="4">
                  <c:v>35.986846575047451</c:v>
                </c:pt>
                <c:pt idx="5">
                  <c:v>37.421157539048082</c:v>
                </c:pt>
                <c:pt idx="6">
                  <c:v>38.871370582117152</c:v>
                </c:pt>
                <c:pt idx="7">
                  <c:v>40.330730155825464</c:v>
                </c:pt>
                <c:pt idx="8">
                  <c:v>41.785087493543529</c:v>
                </c:pt>
                <c:pt idx="9">
                  <c:v>43.235749295899055</c:v>
                </c:pt>
                <c:pt idx="10">
                  <c:v>44.688761703532833</c:v>
                </c:pt>
                <c:pt idx="11">
                  <c:v>46.120141496995629</c:v>
                </c:pt>
                <c:pt idx="12">
                  <c:v>47.557601947397941</c:v>
                </c:pt>
                <c:pt idx="13">
                  <c:v>48.956216320566867</c:v>
                </c:pt>
                <c:pt idx="14">
                  <c:v>50.332002888979886</c:v>
                </c:pt>
                <c:pt idx="15">
                  <c:v>51.687337896763296</c:v>
                </c:pt>
                <c:pt idx="16">
                  <c:v>53.009612869633685</c:v>
                </c:pt>
                <c:pt idx="17">
                  <c:v>54.294889611232776</c:v>
                </c:pt>
                <c:pt idx="18">
                  <c:v>55.537589344542205</c:v>
                </c:pt>
                <c:pt idx="19">
                  <c:v>56.757705118735089</c:v>
                </c:pt>
                <c:pt idx="20">
                  <c:v>57.90953939237798</c:v>
                </c:pt>
                <c:pt idx="21">
                  <c:v>43.796506274961644</c:v>
                </c:pt>
                <c:pt idx="22">
                  <c:v>44.761711697568373</c:v>
                </c:pt>
                <c:pt idx="23">
                  <c:v>45.718529034311402</c:v>
                </c:pt>
                <c:pt idx="24">
                  <c:v>46.673323113378558</c:v>
                </c:pt>
                <c:pt idx="25">
                  <c:v>47.618794300172908</c:v>
                </c:pt>
                <c:pt idx="26">
                  <c:v>48.558238698675972</c:v>
                </c:pt>
                <c:pt idx="27">
                  <c:v>49.486438410115724</c:v>
                </c:pt>
                <c:pt idx="28">
                  <c:v>50.391386688141111</c:v>
                </c:pt>
                <c:pt idx="29">
                  <c:v>51.318191197927973</c:v>
                </c:pt>
                <c:pt idx="30">
                  <c:v>52.194932315960699</c:v>
                </c:pt>
                <c:pt idx="31">
                  <c:v>53.075802754483504</c:v>
                </c:pt>
                <c:pt idx="32">
                  <c:v>53.93918115520907</c:v>
                </c:pt>
                <c:pt idx="33">
                  <c:v>54.782267725087536</c:v>
                </c:pt>
                <c:pt idx="34">
                  <c:v>55.610492624021283</c:v>
                </c:pt>
                <c:pt idx="35">
                  <c:v>56.417325358867764</c:v>
                </c:pt>
                <c:pt idx="36">
                  <c:v>57.205420000367788</c:v>
                </c:pt>
                <c:pt idx="37">
                  <c:v>57.970238800122821</c:v>
                </c:pt>
                <c:pt idx="38">
                  <c:v>58.702076475861446</c:v>
                </c:pt>
                <c:pt idx="39">
                  <c:v>59.436770676687281</c:v>
                </c:pt>
                <c:pt idx="40">
                  <c:v>60.117267954606298</c:v>
                </c:pt>
                <c:pt idx="41">
                  <c:v>60.785968075439648</c:v>
                </c:pt>
                <c:pt idx="42">
                  <c:v>63.778000303596009</c:v>
                </c:pt>
                <c:pt idx="43">
                  <c:v>64.488194184782927</c:v>
                </c:pt>
                <c:pt idx="44">
                  <c:v>65.124360062663698</c:v>
                </c:pt>
                <c:pt idx="45">
                  <c:v>65.680960920085155</c:v>
                </c:pt>
                <c:pt idx="46">
                  <c:v>66.161318441377574</c:v>
                </c:pt>
                <c:pt idx="47">
                  <c:v>66.556760560807902</c:v>
                </c:pt>
                <c:pt idx="48">
                  <c:v>66.871754419849609</c:v>
                </c:pt>
                <c:pt idx="49">
                  <c:v>67.103337118237363</c:v>
                </c:pt>
                <c:pt idx="50">
                  <c:v>67.249125060197599</c:v>
                </c:pt>
                <c:pt idx="51">
                  <c:v>67.309721568886872</c:v>
                </c:pt>
                <c:pt idx="52">
                  <c:v>67.310853839496488</c:v>
                </c:pt>
                <c:pt idx="53">
                  <c:v>67.307740353169351</c:v>
                </c:pt>
                <c:pt idx="54">
                  <c:v>67.30212929334003</c:v>
                </c:pt>
                <c:pt idx="55">
                  <c:v>67.294180559510195</c:v>
                </c:pt>
                <c:pt idx="56">
                  <c:v>67.2838358449753</c:v>
                </c:pt>
                <c:pt idx="57">
                  <c:v>67.271030285465798</c:v>
                </c:pt>
                <c:pt idx="58">
                  <c:v>67.255832555159401</c:v>
                </c:pt>
                <c:pt idx="59">
                  <c:v>67.238253963372699</c:v>
                </c:pt>
                <c:pt idx="60">
                  <c:v>67.218334619437655</c:v>
                </c:pt>
                <c:pt idx="61">
                  <c:v>67.195622795014614</c:v>
                </c:pt>
                <c:pt idx="62">
                  <c:v>67.17089639308054</c:v>
                </c:pt>
                <c:pt idx="63">
                  <c:v>67.307239545115564</c:v>
                </c:pt>
                <c:pt idx="64">
                  <c:v>67.301430540283093</c:v>
                </c:pt>
                <c:pt idx="65">
                  <c:v>67.293190194821221</c:v>
                </c:pt>
                <c:pt idx="66">
                  <c:v>67.282572740705774</c:v>
                </c:pt>
                <c:pt idx="67">
                  <c:v>67.269461963086655</c:v>
                </c:pt>
                <c:pt idx="68">
                  <c:v>67.254063445113843</c:v>
                </c:pt>
                <c:pt idx="69">
                  <c:v>67.236174732784832</c:v>
                </c:pt>
                <c:pt idx="70">
                  <c:v>67.215809884276425</c:v>
                </c:pt>
                <c:pt idx="71">
                  <c:v>67.193123154369601</c:v>
                </c:pt>
                <c:pt idx="72">
                  <c:v>67.168057133188697</c:v>
                </c:pt>
                <c:pt idx="73">
                  <c:v>67.140424331722187</c:v>
                </c:pt>
                <c:pt idx="74">
                  <c:v>67.110616086721791</c:v>
                </c:pt>
                <c:pt idx="75">
                  <c:v>67.077947418092535</c:v>
                </c:pt>
                <c:pt idx="76">
                  <c:v>67.043349284173118</c:v>
                </c:pt>
                <c:pt idx="77">
                  <c:v>67.006389370488805</c:v>
                </c:pt>
                <c:pt idx="78">
                  <c:v>66.966876115453715</c:v>
                </c:pt>
                <c:pt idx="79">
                  <c:v>66.92504447618137</c:v>
                </c:pt>
                <c:pt idx="80">
                  <c:v>66.880906385982215</c:v>
                </c:pt>
                <c:pt idx="81">
                  <c:v>66.83453926099709</c:v>
                </c:pt>
                <c:pt idx="82">
                  <c:v>66.784962207387764</c:v>
                </c:pt>
                <c:pt idx="83">
                  <c:v>66.733873268579174</c:v>
                </c:pt>
                <c:pt idx="84">
                  <c:v>67.076757260259498</c:v>
                </c:pt>
                <c:pt idx="85">
                  <c:v>67.053769366684065</c:v>
                </c:pt>
                <c:pt idx="86">
                  <c:v>67.029810133882265</c:v>
                </c:pt>
                <c:pt idx="87">
                  <c:v>67.004691121741303</c:v>
                </c:pt>
                <c:pt idx="88">
                  <c:v>66.978570744669994</c:v>
                </c:pt>
                <c:pt idx="89">
                  <c:v>66.951325191935751</c:v>
                </c:pt>
                <c:pt idx="90">
                  <c:v>66.923070116426587</c:v>
                </c:pt>
                <c:pt idx="91">
                  <c:v>66.894166718058202</c:v>
                </c:pt>
                <c:pt idx="92">
                  <c:v>66.863084922022338</c:v>
                </c:pt>
                <c:pt idx="93">
                  <c:v>66.832204700099126</c:v>
                </c:pt>
                <c:pt idx="94">
                  <c:v>66.799620667706094</c:v>
                </c:pt>
                <c:pt idx="95">
                  <c:v>66.76604317886553</c:v>
                </c:pt>
                <c:pt idx="96">
                  <c:v>66.731549103415702</c:v>
                </c:pt>
                <c:pt idx="97">
                  <c:v>66.695867227146906</c:v>
                </c:pt>
                <c:pt idx="98">
                  <c:v>66.659223704228566</c:v>
                </c:pt>
                <c:pt idx="99">
                  <c:v>66.621444867544739</c:v>
                </c:pt>
                <c:pt idx="100">
                  <c:v>66.582691450403843</c:v>
                </c:pt>
                <c:pt idx="101">
                  <c:v>66.543449370470569</c:v>
                </c:pt>
                <c:pt idx="102">
                  <c:v>66.501655240071699</c:v>
                </c:pt>
                <c:pt idx="103">
                  <c:v>66.46050724765152</c:v>
                </c:pt>
                <c:pt idx="104">
                  <c:v>66.417455376777866</c:v>
                </c:pt>
                <c:pt idx="105">
                  <c:v>66.661925037554326</c:v>
                </c:pt>
                <c:pt idx="106">
                  <c:v>66.605104828705038</c:v>
                </c:pt>
                <c:pt idx="107">
                  <c:v>66.545850405296548</c:v>
                </c:pt>
                <c:pt idx="108">
                  <c:v>66.484497956144153</c:v>
                </c:pt>
                <c:pt idx="109">
                  <c:v>66.420417685319975</c:v>
                </c:pt>
                <c:pt idx="110">
                  <c:v>66.354580680561668</c:v>
                </c:pt>
                <c:pt idx="111">
                  <c:v>66.28608087809593</c:v>
                </c:pt>
                <c:pt idx="112">
                  <c:v>66.215057787078607</c:v>
                </c:pt>
                <c:pt idx="113">
                  <c:v>66.142037024947996</c:v>
                </c:pt>
                <c:pt idx="114">
                  <c:v>66.066791691825784</c:v>
                </c:pt>
                <c:pt idx="115">
                  <c:v>65.988796957542533</c:v>
                </c:pt>
                <c:pt idx="116">
                  <c:v>65.909144577796113</c:v>
                </c:pt>
                <c:pt idx="117">
                  <c:v>65.826044374268008</c:v>
                </c:pt>
                <c:pt idx="118">
                  <c:v>65.74186434251196</c:v>
                </c:pt>
                <c:pt idx="119">
                  <c:v>65.655474252945979</c:v>
                </c:pt>
                <c:pt idx="120">
                  <c:v>65.566447692959429</c:v>
                </c:pt>
                <c:pt idx="121">
                  <c:v>65.4753281703873</c:v>
                </c:pt>
                <c:pt idx="122">
                  <c:v>65.38212824286704</c:v>
                </c:pt>
                <c:pt idx="123">
                  <c:v>65.286993543605689</c:v>
                </c:pt>
                <c:pt idx="124">
                  <c:v>65.187969230440928</c:v>
                </c:pt>
                <c:pt idx="125">
                  <c:v>65.088446777424963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F4-4F39-9DE3-125156118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920576"/>
        <c:axId val="346897408"/>
      </c:scatterChart>
      <c:valAx>
        <c:axId val="342920576"/>
        <c:scaling>
          <c:orientation val="minMax"/>
        </c:scaling>
        <c:delete val="0"/>
        <c:axPos val="b"/>
        <c:majorGridlines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r>
                  <a:rPr lang="en-US"/>
                  <a:t>Log Reduced Frequency, Hz</a:t>
                </a:r>
                <a:endParaRPr lang="zh-C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  <a:endParaRPr lang="zh-CN"/>
          </a:p>
        </c:txPr>
        <c:crossAx val="346897408"/>
        <c:crossesAt val="0"/>
        <c:crossBetween val="midCat"/>
        <c:majorUnit val="1"/>
      </c:valAx>
      <c:valAx>
        <c:axId val="346897408"/>
        <c:scaling>
          <c:orientation val="minMax"/>
        </c:scaling>
        <c:delete val="0"/>
        <c:axPos val="l"/>
        <c:majorGridlines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r>
                  <a:rPr lang="en-US"/>
                  <a:t>Phase Angle (°)</a:t>
                </a:r>
                <a:endParaRPr lang="zh-C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  <a:endParaRPr lang="zh-CN"/>
          </a:p>
        </c:txPr>
        <c:crossAx val="342920576"/>
        <c:crossesAt val="-6"/>
        <c:crossBetween val="midCat"/>
      </c:valAx>
      <c:spPr>
        <a:ln w="3175">
          <a:solidFill>
            <a:schemeClr val="tx1"/>
          </a:solidFill>
        </a:ln>
      </c:spPr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>
          <a:latin typeface="Arial" panose="020B0604020202020204" pitchFamily="7" charset="0"/>
          <a:cs typeface="Arial" panose="020B0604020202020204" pitchFamily="7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133893</xdr:colOff>
      <xdr:row>3</xdr:row>
      <xdr:rowOff>182880</xdr:rowOff>
    </xdr:from>
    <xdr:to>
      <xdr:col>24</xdr:col>
      <xdr:colOff>571771</xdr:colOff>
      <xdr:row>27</xdr:row>
      <xdr:rowOff>77832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1E526D8-BE37-4384-B5BC-F09F771B71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304799</xdr:colOff>
      <xdr:row>35</xdr:row>
      <xdr:rowOff>65313</xdr:rowOff>
    </xdr:from>
    <xdr:to>
      <xdr:col>26</xdr:col>
      <xdr:colOff>32656</xdr:colOff>
      <xdr:row>63</xdr:row>
      <xdr:rowOff>160564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A1B9B45-1E06-4B9B-BF89-894176B387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38100</xdr:colOff>
      <xdr:row>70</xdr:row>
      <xdr:rowOff>28575</xdr:rowOff>
    </xdr:from>
    <xdr:to>
      <xdr:col>27</xdr:col>
      <xdr:colOff>600076</xdr:colOff>
      <xdr:row>97</xdr:row>
      <xdr:rowOff>142875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E9E9B38-8037-4776-A7CD-A8273ABD5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3</xdr:row>
      <xdr:rowOff>133350</xdr:rowOff>
    </xdr:from>
    <xdr:to>
      <xdr:col>29</xdr:col>
      <xdr:colOff>123826</xdr:colOff>
      <xdr:row>33</xdr:row>
      <xdr:rowOff>85726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823CD6C-FC01-4189-818C-55DB4251D5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46892-5D77-4197-8E4B-DE8F5F1E94DA}">
  <sheetPr>
    <tabColor theme="5"/>
  </sheetPr>
  <dimension ref="A1:AC221"/>
  <sheetViews>
    <sheetView topLeftCell="K169" zoomScale="70" zoomScaleNormal="70" workbookViewId="0">
      <selection activeCell="AC11" sqref="AC11"/>
    </sheetView>
  </sheetViews>
  <sheetFormatPr defaultColWidth="9" defaultRowHeight="15" x14ac:dyDescent="0.15"/>
  <cols>
    <col min="1" max="2" width="9.125" style="6" customWidth="1"/>
    <col min="3" max="3" width="12.375" style="6" customWidth="1"/>
    <col min="4" max="4" width="9.125" style="6" customWidth="1"/>
    <col min="5" max="5" width="9.875" style="6" customWidth="1"/>
    <col min="6" max="6" width="20.5" style="6" customWidth="1"/>
    <col min="7" max="7" width="9.125" style="6" customWidth="1"/>
    <col min="8" max="8" width="9" style="6"/>
    <col min="9" max="9" width="9.125" style="6" customWidth="1"/>
    <col min="10" max="11" width="16.75" style="6" customWidth="1"/>
    <col min="12" max="21" width="9" style="6"/>
    <col min="22" max="22" width="11.5" style="6" bestFit="1" customWidth="1"/>
    <col min="23" max="23" width="10.25" style="6" bestFit="1" customWidth="1"/>
    <col min="24" max="24" width="11.5" style="6" customWidth="1"/>
    <col min="25" max="25" width="9.5" style="6" customWidth="1"/>
    <col min="26" max="28" width="9" style="6"/>
    <col min="29" max="29" width="48.75" style="6" customWidth="1"/>
    <col min="30" max="16384" width="9" style="6"/>
  </cols>
  <sheetData>
    <row r="1" spans="1:29" ht="14.45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21" t="s">
        <v>38</v>
      </c>
      <c r="L1" s="21"/>
      <c r="M1" s="21"/>
      <c r="N1" s="7" t="s">
        <v>10</v>
      </c>
      <c r="O1" s="7" t="s">
        <v>11</v>
      </c>
      <c r="P1" s="7" t="s">
        <v>12</v>
      </c>
      <c r="Q1" s="7" t="s">
        <v>13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18</v>
      </c>
      <c r="W1" s="7" t="s">
        <v>19</v>
      </c>
      <c r="X1" s="7" t="s">
        <v>41</v>
      </c>
      <c r="Y1" s="7" t="s">
        <v>42</v>
      </c>
    </row>
    <row r="2" spans="1:29" x14ac:dyDescent="0.15">
      <c r="A2" s="6" t="s">
        <v>20</v>
      </c>
      <c r="B2" s="6" t="s">
        <v>21</v>
      </c>
      <c r="C2" s="6" t="s">
        <v>22</v>
      </c>
      <c r="D2" s="6" t="s">
        <v>23</v>
      </c>
      <c r="K2" s="6" t="s">
        <v>1</v>
      </c>
      <c r="L2" s="6" t="s">
        <v>40</v>
      </c>
      <c r="M2" s="6" t="s">
        <v>39</v>
      </c>
      <c r="N2" s="6">
        <v>15.539250026496488</v>
      </c>
      <c r="O2" s="6">
        <v>-1.5006287904339473</v>
      </c>
      <c r="P2" s="6">
        <v>-0.20507980267598938</v>
      </c>
      <c r="Q2" s="6">
        <v>-5.9649326627966097</v>
      </c>
      <c r="R2" s="6">
        <v>567.05174147750017</v>
      </c>
      <c r="S2" s="6">
        <v>23.200710967779507</v>
      </c>
      <c r="T2" s="6">
        <v>1</v>
      </c>
      <c r="U2" s="6">
        <v>6.0084606937032291E-2</v>
      </c>
      <c r="V2" s="6">
        <v>5.0029064718123181E-3</v>
      </c>
      <c r="W2" s="6">
        <v>5.8054324452682467E-4</v>
      </c>
      <c r="X2" s="6">
        <v>2.4976803166099743E-4</v>
      </c>
      <c r="Y2" s="6">
        <v>2.4976803166099803E-4</v>
      </c>
      <c r="AC2" s="10"/>
    </row>
    <row r="3" spans="1:29" x14ac:dyDescent="0.15">
      <c r="A3" s="3">
        <v>0</v>
      </c>
      <c r="B3" s="13">
        <v>1.5900000000000001E-2</v>
      </c>
      <c r="C3" s="11">
        <v>14580000</v>
      </c>
      <c r="D3" s="12">
        <v>38.19</v>
      </c>
      <c r="E3" s="6">
        <f t="shared" ref="E3:E66" si="0">LOG10(B3)</f>
        <v>-1.7986028756795485</v>
      </c>
      <c r="F3" s="6">
        <f>E3+LOG10($R$2)</f>
        <v>0.95501981286579363</v>
      </c>
      <c r="G3" s="6">
        <f>$Q$2+$N$2/(1+EXP($O$2+$P$2*F3))</f>
        <v>7.1668986733939857</v>
      </c>
      <c r="I3" s="6">
        <f t="shared" ref="I3:I66" si="1">LOG10(C3)</f>
        <v>7.163757523981956</v>
      </c>
      <c r="J3" s="6">
        <f t="shared" ref="J3:J66" si="2">(I3-G3)^2</f>
        <v>9.8668196286945168E-6</v>
      </c>
      <c r="K3" s="6">
        <f>F3</f>
        <v>0.95501981286579363</v>
      </c>
      <c r="L3" s="9">
        <f t="shared" ref="L3:L34" si="3">10^(G3)</f>
        <v>14685835.978299754</v>
      </c>
      <c r="M3" s="6">
        <f t="shared" ref="M3:M34" si="4">-90*$N$2*$P$2*EXP($O$2+$P$2*F3)/((1+EXP($O$2+$P$2*F3))^2)</f>
        <v>37.550201320896761</v>
      </c>
      <c r="R3" s="6">
        <v>0</v>
      </c>
      <c r="S3" s="6">
        <v>10</v>
      </c>
      <c r="T3" s="6">
        <v>20</v>
      </c>
      <c r="U3" s="6">
        <v>30</v>
      </c>
      <c r="V3" s="6">
        <v>40</v>
      </c>
      <c r="W3" s="6">
        <v>50</v>
      </c>
      <c r="X3" s="6">
        <v>60</v>
      </c>
      <c r="Y3" s="6">
        <v>70</v>
      </c>
      <c r="Z3" s="6">
        <f>10^K3</f>
        <v>9.0161226894922493</v>
      </c>
    </row>
    <row r="4" spans="1:29" x14ac:dyDescent="0.15">
      <c r="A4" s="3">
        <v>0</v>
      </c>
      <c r="B4" s="13">
        <v>2.2499999999999999E-2</v>
      </c>
      <c r="C4" s="11">
        <v>16422000</v>
      </c>
      <c r="D4" s="12">
        <v>37.35</v>
      </c>
      <c r="E4" s="6">
        <f t="shared" si="0"/>
        <v>-1.6478174818886375</v>
      </c>
      <c r="F4" s="6">
        <f t="shared" ref="F4:F23" si="5">E4+LOG10($R$2)</f>
        <v>1.1058052066567046</v>
      </c>
      <c r="G4" s="6">
        <f t="shared" ref="G4:G67" si="6">$Q$2+$N$2/(1+EXP($O$2+$P$2*F4))</f>
        <v>7.2291408957513941</v>
      </c>
      <c r="I4" s="6">
        <f t="shared" si="1"/>
        <v>7.2154260477937671</v>
      </c>
      <c r="J4" s="6">
        <f t="shared" si="2"/>
        <v>1.880970545008257E-4</v>
      </c>
      <c r="K4" s="6">
        <f t="shared" ref="K4:K67" si="7">F4</f>
        <v>1.1058052066567046</v>
      </c>
      <c r="L4" s="9">
        <f t="shared" si="3"/>
        <v>16948875.742431343</v>
      </c>
      <c r="M4" s="6">
        <f t="shared" si="4"/>
        <v>36.752744421651855</v>
      </c>
      <c r="Z4" s="6">
        <f t="shared" ref="Z4:Z67" si="8">10^K4</f>
        <v>12.75866418324375</v>
      </c>
    </row>
    <row r="5" spans="1:29" x14ac:dyDescent="0.15">
      <c r="A5" s="3">
        <v>0</v>
      </c>
      <c r="B5" s="13">
        <v>3.1800000000000002E-2</v>
      </c>
      <c r="C5" s="11">
        <v>19239000</v>
      </c>
      <c r="D5" s="12">
        <v>36.33</v>
      </c>
      <c r="E5" s="6">
        <f t="shared" si="0"/>
        <v>-1.4975728800155672</v>
      </c>
      <c r="F5" s="6">
        <f t="shared" si="5"/>
        <v>1.2560498085297749</v>
      </c>
      <c r="G5" s="6">
        <f t="shared" si="6"/>
        <v>7.2898377047172378</v>
      </c>
      <c r="I5" s="6">
        <f t="shared" si="1"/>
        <v>7.2841824946369016</v>
      </c>
      <c r="J5" s="6">
        <f t="shared" si="2"/>
        <v>3.1981401052736212E-5</v>
      </c>
      <c r="K5" s="6">
        <f t="shared" si="7"/>
        <v>1.2560498085297749</v>
      </c>
      <c r="L5" s="9">
        <f t="shared" si="3"/>
        <v>19491160.814999908</v>
      </c>
      <c r="M5" s="6">
        <f t="shared" si="4"/>
        <v>35.966224386773803</v>
      </c>
      <c r="Z5" s="6">
        <f t="shared" si="8"/>
        <v>18.032245378984509</v>
      </c>
    </row>
    <row r="6" spans="1:29" x14ac:dyDescent="0.15">
      <c r="A6" s="3">
        <v>0</v>
      </c>
      <c r="B6" s="13">
        <v>4.4900000000000002E-2</v>
      </c>
      <c r="C6" s="11">
        <v>22603000</v>
      </c>
      <c r="D6" s="12">
        <v>35.25</v>
      </c>
      <c r="E6" s="6">
        <f t="shared" si="0"/>
        <v>-1.3477536589966768</v>
      </c>
      <c r="F6" s="6">
        <f t="shared" si="5"/>
        <v>1.4058690295486653</v>
      </c>
      <c r="G6" s="6">
        <f t="shared" si="6"/>
        <v>7.3490621916697911</v>
      </c>
      <c r="I6" s="6">
        <f t="shared" si="1"/>
        <v>7.3541660850314186</v>
      </c>
      <c r="J6" s="6">
        <f t="shared" si="2"/>
        <v>2.6049727446864452E-5</v>
      </c>
      <c r="K6" s="6">
        <f t="shared" si="7"/>
        <v>1.4058690295486653</v>
      </c>
      <c r="L6" s="9">
        <f t="shared" si="3"/>
        <v>22338920.968755398</v>
      </c>
      <c r="M6" s="6">
        <f t="shared" si="4"/>
        <v>35.190347032164453</v>
      </c>
      <c r="Z6" s="6">
        <f t="shared" si="8"/>
        <v>25.460623192339757</v>
      </c>
    </row>
    <row r="7" spans="1:29" x14ac:dyDescent="0.15">
      <c r="A7" s="3">
        <v>0</v>
      </c>
      <c r="B7" s="13">
        <v>6.3399999999999998E-2</v>
      </c>
      <c r="C7" s="11">
        <v>26171000</v>
      </c>
      <c r="D7" s="12">
        <v>34.29</v>
      </c>
      <c r="E7" s="6">
        <f t="shared" si="0"/>
        <v>-1.1979107421182673</v>
      </c>
      <c r="F7" s="6">
        <f t="shared" si="5"/>
        <v>1.5557119464270748</v>
      </c>
      <c r="G7" s="6">
        <f t="shared" si="6"/>
        <v>7.407011416633873</v>
      </c>
      <c r="I7" s="6">
        <f t="shared" si="1"/>
        <v>7.4178203174501425</v>
      </c>
      <c r="J7" s="6">
        <f t="shared" si="2"/>
        <v>1.168323368559516E-4</v>
      </c>
      <c r="K7" s="6">
        <f t="shared" si="7"/>
        <v>1.5557119464270748</v>
      </c>
      <c r="L7" s="9">
        <f t="shared" si="3"/>
        <v>25527684.083704714</v>
      </c>
      <c r="M7" s="6">
        <f t="shared" si="4"/>
        <v>34.423111233863423</v>
      </c>
      <c r="Z7" s="6">
        <f t="shared" si="8"/>
        <v>35.951080409673509</v>
      </c>
    </row>
    <row r="8" spans="1:29" x14ac:dyDescent="0.15">
      <c r="A8" s="3">
        <v>0</v>
      </c>
      <c r="B8" s="13">
        <v>8.9499999999999996E-2</v>
      </c>
      <c r="C8" s="11">
        <v>29891000</v>
      </c>
      <c r="D8" s="12">
        <v>33.4</v>
      </c>
      <c r="E8" s="6">
        <f t="shared" si="0"/>
        <v>-1.0481769646840879</v>
      </c>
      <c r="F8" s="6">
        <f t="shared" si="5"/>
        <v>1.7054457238612541</v>
      </c>
      <c r="G8" s="6">
        <f t="shared" si="6"/>
        <v>7.4636499575855471</v>
      </c>
      <c r="I8" s="6">
        <f t="shared" si="1"/>
        <v>7.4755404445547438</v>
      </c>
      <c r="J8" s="6">
        <f t="shared" si="2"/>
        <v>1.4138368036463654E-4</v>
      </c>
      <c r="K8" s="6">
        <f t="shared" si="7"/>
        <v>1.7054457238612541</v>
      </c>
      <c r="L8" s="9">
        <f t="shared" si="3"/>
        <v>29083720.181565639</v>
      </c>
      <c r="M8" s="6">
        <f t="shared" si="4"/>
        <v>33.665519841762617</v>
      </c>
      <c r="Z8" s="6">
        <f t="shared" si="8"/>
        <v>50.751130862236273</v>
      </c>
    </row>
    <row r="9" spans="1:29" x14ac:dyDescent="0.15">
      <c r="A9" s="3">
        <v>0</v>
      </c>
      <c r="B9" s="13">
        <v>0.126</v>
      </c>
      <c r="C9" s="11">
        <v>33833000</v>
      </c>
      <c r="D9" s="12">
        <v>32.56</v>
      </c>
      <c r="E9" s="6">
        <f t="shared" si="0"/>
        <v>-0.89962945488243706</v>
      </c>
      <c r="F9" s="6">
        <f t="shared" si="5"/>
        <v>1.853993233662905</v>
      </c>
      <c r="G9" s="6">
        <f t="shared" si="6"/>
        <v>7.5186019406581739</v>
      </c>
      <c r="I9" s="6">
        <f t="shared" si="1"/>
        <v>7.5293405087451228</v>
      </c>
      <c r="J9" s="6">
        <f t="shared" si="2"/>
        <v>1.1531684455803847E-4</v>
      </c>
      <c r="K9" s="6">
        <f t="shared" si="7"/>
        <v>1.853993233662905</v>
      </c>
      <c r="L9" s="9">
        <f t="shared" si="3"/>
        <v>33006687.443913471</v>
      </c>
      <c r="M9" s="6">
        <f t="shared" si="4"/>
        <v>32.92320407809644</v>
      </c>
      <c r="Z9" s="6">
        <f t="shared" si="8"/>
        <v>71.448519426165007</v>
      </c>
    </row>
    <row r="10" spans="1:29" x14ac:dyDescent="0.15">
      <c r="A10" s="3">
        <v>0</v>
      </c>
      <c r="B10" s="13">
        <v>0.17899999999999999</v>
      </c>
      <c r="C10" s="11">
        <v>38226000</v>
      </c>
      <c r="D10" s="12">
        <v>31.73</v>
      </c>
      <c r="E10" s="6">
        <f t="shared" si="0"/>
        <v>-0.7471469690201068</v>
      </c>
      <c r="F10" s="6">
        <f t="shared" si="5"/>
        <v>2.0064757195252354</v>
      </c>
      <c r="G10" s="6">
        <f t="shared" si="6"/>
        <v>7.5737435277772907</v>
      </c>
      <c r="I10" s="6">
        <f t="shared" si="1"/>
        <v>7.5823588554656851</v>
      </c>
      <c r="J10" s="6">
        <f t="shared" si="2"/>
        <v>7.4223871178416201E-5</v>
      </c>
      <c r="K10" s="6">
        <f t="shared" si="7"/>
        <v>2.0064757195252354</v>
      </c>
      <c r="L10" s="9">
        <f t="shared" si="3"/>
        <v>37475162.764291488</v>
      </c>
      <c r="M10" s="6">
        <f t="shared" si="4"/>
        <v>32.171116373204278</v>
      </c>
      <c r="Z10" s="6">
        <f t="shared" si="8"/>
        <v>101.5022617244726</v>
      </c>
    </row>
    <row r="11" spans="1:29" x14ac:dyDescent="0.15">
      <c r="A11" s="3">
        <v>0</v>
      </c>
      <c r="B11" s="13">
        <v>0.252</v>
      </c>
      <c r="C11" s="11">
        <v>43059000</v>
      </c>
      <c r="D11" s="12">
        <v>30.94</v>
      </c>
      <c r="E11" s="6">
        <f t="shared" si="0"/>
        <v>-0.59859945921845592</v>
      </c>
      <c r="F11" s="6">
        <f t="shared" si="5"/>
        <v>2.1550232293268863</v>
      </c>
      <c r="G11" s="6">
        <f t="shared" si="6"/>
        <v>7.6262450005237508</v>
      </c>
      <c r="I11" s="6">
        <f t="shared" si="1"/>
        <v>7.6340639395718881</v>
      </c>
      <c r="J11" s="6">
        <f t="shared" si="2"/>
        <v>6.113580783848704E-5</v>
      </c>
      <c r="K11" s="6">
        <f t="shared" si="7"/>
        <v>2.1550232293268863</v>
      </c>
      <c r="L11" s="9">
        <f t="shared" si="3"/>
        <v>42290712.350502841</v>
      </c>
      <c r="M11" s="6">
        <f t="shared" si="4"/>
        <v>31.448325111121225</v>
      </c>
      <c r="Z11" s="6">
        <f t="shared" si="8"/>
        <v>142.89703885233004</v>
      </c>
    </row>
    <row r="12" spans="1:29" x14ac:dyDescent="0.15">
      <c r="A12" s="3">
        <v>0</v>
      </c>
      <c r="B12" s="13">
        <v>0.35599999999999998</v>
      </c>
      <c r="C12" s="11">
        <v>48315000</v>
      </c>
      <c r="D12" s="12">
        <v>30.17</v>
      </c>
      <c r="E12" s="6">
        <f t="shared" si="0"/>
        <v>-0.44855000202712486</v>
      </c>
      <c r="F12" s="6">
        <f>E12+LOG10($R$2)</f>
        <v>2.3050726865182174</v>
      </c>
      <c r="G12" s="6">
        <f t="shared" si="6"/>
        <v>7.678074559668822</v>
      </c>
      <c r="I12" s="6">
        <f t="shared" si="1"/>
        <v>7.6840819838753722</v>
      </c>
      <c r="J12" s="6">
        <f t="shared" si="2"/>
        <v>3.6089145597445355E-5</v>
      </c>
      <c r="K12" s="6">
        <f t="shared" si="7"/>
        <v>2.3050726865182174</v>
      </c>
      <c r="L12" s="9">
        <f t="shared" si="3"/>
        <v>47651278.749021001</v>
      </c>
      <c r="M12" s="6">
        <f t="shared" si="4"/>
        <v>30.728361299155935</v>
      </c>
      <c r="Z12" s="6">
        <f t="shared" si="8"/>
        <v>201.87041996599021</v>
      </c>
    </row>
    <row r="13" spans="1:29" x14ac:dyDescent="0.15">
      <c r="A13" s="3">
        <v>0</v>
      </c>
      <c r="B13" s="13">
        <v>0.503</v>
      </c>
      <c r="C13" s="11">
        <v>54114000</v>
      </c>
      <c r="D13" s="12">
        <v>29.4</v>
      </c>
      <c r="E13" s="6">
        <f t="shared" si="0"/>
        <v>-0.29843201494407262</v>
      </c>
      <c r="F13" s="6">
        <f t="shared" si="5"/>
        <v>2.4551906736012694</v>
      </c>
      <c r="G13" s="6">
        <f t="shared" si="6"/>
        <v>7.7287352759834764</v>
      </c>
      <c r="I13" s="6">
        <f t="shared" si="1"/>
        <v>7.7333096373094374</v>
      </c>
      <c r="J13" s="6">
        <f t="shared" si="2"/>
        <v>2.0924781540447744E-5</v>
      </c>
      <c r="K13" s="6">
        <f t="shared" si="7"/>
        <v>2.4551906736012694</v>
      </c>
      <c r="L13" s="9">
        <f t="shared" si="3"/>
        <v>53547016.240648039</v>
      </c>
      <c r="M13" s="6">
        <f t="shared" si="4"/>
        <v>30.018466651093309</v>
      </c>
      <c r="Z13" s="6">
        <f t="shared" si="8"/>
        <v>285.22702596318254</v>
      </c>
    </row>
    <row r="14" spans="1:29" x14ac:dyDescent="0.15">
      <c r="A14" s="3">
        <v>0</v>
      </c>
      <c r="B14" s="13">
        <v>0.71099999999999997</v>
      </c>
      <c r="C14" s="11">
        <v>60460000</v>
      </c>
      <c r="D14" s="12">
        <v>28.63</v>
      </c>
      <c r="E14" s="6">
        <f t="shared" si="0"/>
        <v>-0.14813039927023372</v>
      </c>
      <c r="F14" s="6">
        <f t="shared" si="5"/>
        <v>2.6054922892751082</v>
      </c>
      <c r="G14" s="6">
        <f t="shared" si="6"/>
        <v>7.7782805254301746</v>
      </c>
      <c r="I14" s="6">
        <f t="shared" si="1"/>
        <v>7.7814681428417982</v>
      </c>
      <c r="J14" s="6">
        <f t="shared" si="2"/>
        <v>1.0160904762886293E-5</v>
      </c>
      <c r="K14" s="6">
        <f t="shared" si="7"/>
        <v>2.6054922892751082</v>
      </c>
      <c r="L14" s="9">
        <f t="shared" si="3"/>
        <v>60017862.666131712</v>
      </c>
      <c r="M14" s="6">
        <f t="shared" si="4"/>
        <v>29.31830573516957</v>
      </c>
      <c r="Z14" s="6">
        <f t="shared" si="8"/>
        <v>403.17378819050248</v>
      </c>
    </row>
    <row r="15" spans="1:29" x14ac:dyDescent="0.15">
      <c r="A15" s="3">
        <v>0</v>
      </c>
      <c r="B15" s="13">
        <v>1</v>
      </c>
      <c r="C15" s="11">
        <v>67348000</v>
      </c>
      <c r="D15" s="12">
        <v>27.88</v>
      </c>
      <c r="E15" s="6">
        <f t="shared" si="0"/>
        <v>0</v>
      </c>
      <c r="F15" s="6">
        <f t="shared" si="5"/>
        <v>2.7536226885453421</v>
      </c>
      <c r="G15" s="6">
        <f t="shared" si="6"/>
        <v>7.8259746839925075</v>
      </c>
      <c r="I15" s="6">
        <f t="shared" si="1"/>
        <v>7.8283247032236565</v>
      </c>
      <c r="J15" s="6">
        <f t="shared" si="2"/>
        <v>5.5225903867699952E-6</v>
      </c>
      <c r="K15" s="6">
        <f t="shared" si="7"/>
        <v>2.7536226885453421</v>
      </c>
      <c r="L15" s="9">
        <f t="shared" si="3"/>
        <v>66984556.14658317</v>
      </c>
      <c r="M15" s="6">
        <f t="shared" si="4"/>
        <v>28.638795346399611</v>
      </c>
      <c r="Z15" s="6">
        <f t="shared" si="8"/>
        <v>567.05174147750051</v>
      </c>
    </row>
    <row r="16" spans="1:29" x14ac:dyDescent="0.15">
      <c r="A16" s="3">
        <v>0</v>
      </c>
      <c r="B16" s="13">
        <v>1.42</v>
      </c>
      <c r="C16" s="11">
        <v>74757000</v>
      </c>
      <c r="D16" s="12">
        <v>27.13</v>
      </c>
      <c r="E16" s="6">
        <f t="shared" si="0"/>
        <v>0.15228834438305647</v>
      </c>
      <c r="F16" s="6">
        <f t="shared" si="5"/>
        <v>2.9059110329283984</v>
      </c>
      <c r="G16" s="6">
        <f t="shared" si="6"/>
        <v>7.8738509030762902</v>
      </c>
      <c r="I16" s="6">
        <f t="shared" si="1"/>
        <v>7.8736518648096876</v>
      </c>
      <c r="J16" s="6">
        <f t="shared" si="2"/>
        <v>3.9616231572173085E-8</v>
      </c>
      <c r="K16" s="6">
        <f t="shared" si="7"/>
        <v>2.9059110329283984</v>
      </c>
      <c r="L16" s="9">
        <f t="shared" si="3"/>
        <v>74791269.175627947</v>
      </c>
      <c r="M16" s="6">
        <f t="shared" si="4"/>
        <v>27.951256360159416</v>
      </c>
      <c r="Z16" s="6">
        <f t="shared" si="8"/>
        <v>805.21347289804976</v>
      </c>
    </row>
    <row r="17" spans="1:26" x14ac:dyDescent="0.15">
      <c r="A17" s="3">
        <v>0</v>
      </c>
      <c r="B17" s="13">
        <v>2</v>
      </c>
      <c r="C17" s="11">
        <v>82775000</v>
      </c>
      <c r="D17" s="12">
        <v>26.39</v>
      </c>
      <c r="E17" s="6">
        <f t="shared" si="0"/>
        <v>0.3010299956639812</v>
      </c>
      <c r="F17" s="6">
        <f t="shared" si="5"/>
        <v>3.0546526842093233</v>
      </c>
      <c r="G17" s="6">
        <f t="shared" si="6"/>
        <v>7.9194981494390131</v>
      </c>
      <c r="I17" s="6">
        <f t="shared" si="1"/>
        <v>7.917899189424106</v>
      </c>
      <c r="J17" s="6">
        <f t="shared" si="2"/>
        <v>2.5566731292717572E-6</v>
      </c>
      <c r="K17" s="6">
        <f t="shared" si="7"/>
        <v>3.0546526842093233</v>
      </c>
      <c r="L17" s="9">
        <f t="shared" si="3"/>
        <v>83080317.858043075</v>
      </c>
      <c r="M17" s="6">
        <f t="shared" si="4"/>
        <v>27.290656390199022</v>
      </c>
      <c r="Z17" s="6">
        <f t="shared" si="8"/>
        <v>1134.103482955001</v>
      </c>
    </row>
    <row r="18" spans="1:26" x14ac:dyDescent="0.15">
      <c r="A18" s="3">
        <v>0</v>
      </c>
      <c r="B18" s="13">
        <v>2.83</v>
      </c>
      <c r="C18" s="11">
        <v>91410000</v>
      </c>
      <c r="D18" s="12">
        <v>25.64</v>
      </c>
      <c r="E18" s="6">
        <f t="shared" si="0"/>
        <v>0.45178643552429026</v>
      </c>
      <c r="F18" s="6">
        <f t="shared" si="5"/>
        <v>3.2054091240696323</v>
      </c>
      <c r="G18" s="6">
        <f t="shared" si="6"/>
        <v>7.9646589239038459</v>
      </c>
      <c r="I18" s="6">
        <f t="shared" si="1"/>
        <v>7.9609937089423362</v>
      </c>
      <c r="J18" s="6">
        <f t="shared" si="2"/>
        <v>1.3433800714074794E-5</v>
      </c>
      <c r="K18" s="6">
        <f t="shared" si="7"/>
        <v>3.2054091240696323</v>
      </c>
      <c r="L18" s="9">
        <f t="shared" si="3"/>
        <v>92184716.391105056</v>
      </c>
      <c r="M18" s="6">
        <f t="shared" si="4"/>
        <v>26.632225535674564</v>
      </c>
      <c r="Z18" s="6">
        <f t="shared" si="8"/>
        <v>1604.7564283813258</v>
      </c>
    </row>
    <row r="19" spans="1:26" x14ac:dyDescent="0.15">
      <c r="A19" s="3">
        <v>0</v>
      </c>
      <c r="B19" s="13">
        <v>4</v>
      </c>
      <c r="C19" s="11">
        <v>100690000</v>
      </c>
      <c r="D19" s="12">
        <v>24.89</v>
      </c>
      <c r="E19" s="6">
        <f t="shared" si="0"/>
        <v>0.6020599913279624</v>
      </c>
      <c r="F19" s="6">
        <f t="shared" si="5"/>
        <v>3.3556826798733046</v>
      </c>
      <c r="G19" s="6">
        <f t="shared" si="6"/>
        <v>8.0085867853713104</v>
      </c>
      <c r="I19" s="6">
        <f t="shared" si="1"/>
        <v>8.0029863408567845</v>
      </c>
      <c r="J19" s="6">
        <f t="shared" si="2"/>
        <v>3.1364978760283291E-5</v>
      </c>
      <c r="K19" s="6">
        <f t="shared" si="7"/>
        <v>3.3556826798733046</v>
      </c>
      <c r="L19" s="9">
        <f t="shared" si="3"/>
        <v>101996856.07150048</v>
      </c>
      <c r="M19" s="6">
        <f t="shared" si="4"/>
        <v>25.987121853095015</v>
      </c>
      <c r="Z19" s="6">
        <f t="shared" si="8"/>
        <v>2268.2069659100025</v>
      </c>
    </row>
    <row r="20" spans="1:26" x14ac:dyDescent="0.15">
      <c r="A20" s="3">
        <v>0</v>
      </c>
      <c r="B20" s="13">
        <v>5.65</v>
      </c>
      <c r="C20" s="11">
        <v>110590000</v>
      </c>
      <c r="D20" s="12">
        <v>24.14</v>
      </c>
      <c r="E20" s="6">
        <f t="shared" si="0"/>
        <v>0.75204844781943858</v>
      </c>
      <c r="F20" s="6">
        <f t="shared" si="5"/>
        <v>3.5056711363647808</v>
      </c>
      <c r="G20" s="6">
        <f t="shared" si="6"/>
        <v>8.0513665927772919</v>
      </c>
      <c r="I20" s="6">
        <f t="shared" si="1"/>
        <v>8.0437158580612067</v>
      </c>
      <c r="J20" s="6">
        <f t="shared" si="2"/>
        <v>5.8533741695911885E-5</v>
      </c>
      <c r="K20" s="6">
        <f t="shared" si="7"/>
        <v>3.5056711363647808</v>
      </c>
      <c r="L20" s="9">
        <f t="shared" si="3"/>
        <v>112555466.62347865</v>
      </c>
      <c r="M20" s="6">
        <f t="shared" si="4"/>
        <v>25.354472076451788</v>
      </c>
      <c r="Z20" s="6">
        <f t="shared" si="8"/>
        <v>3203.8423393478774</v>
      </c>
    </row>
    <row r="21" spans="1:26" x14ac:dyDescent="0.15">
      <c r="A21" s="3">
        <v>0</v>
      </c>
      <c r="B21" s="13">
        <v>7.98</v>
      </c>
      <c r="C21" s="11">
        <v>121100000</v>
      </c>
      <c r="D21" s="12">
        <v>23.38</v>
      </c>
      <c r="E21" s="6">
        <f t="shared" si="0"/>
        <v>0.90200289135072942</v>
      </c>
      <c r="F21" s="6">
        <f t="shared" si="5"/>
        <v>3.6556255798960713</v>
      </c>
      <c r="G21" s="6">
        <f t="shared" si="6"/>
        <v>8.0930920985802164</v>
      </c>
      <c r="I21" s="6">
        <f t="shared" si="1"/>
        <v>8.083144143143052</v>
      </c>
      <c r="J21" s="6">
        <f t="shared" si="2"/>
        <v>9.8961817379809226E-5</v>
      </c>
      <c r="K21" s="6">
        <f t="shared" si="7"/>
        <v>3.6556255798960713</v>
      </c>
      <c r="L21" s="9">
        <f t="shared" si="3"/>
        <v>123905931.95601307</v>
      </c>
      <c r="M21" s="6">
        <f t="shared" si="4"/>
        <v>24.733225715838579</v>
      </c>
      <c r="Z21" s="6">
        <f t="shared" si="8"/>
        <v>4525.072896990453</v>
      </c>
    </row>
    <row r="22" spans="1:26" x14ac:dyDescent="0.15">
      <c r="A22" s="3">
        <v>0</v>
      </c>
      <c r="B22" s="13">
        <v>11.3</v>
      </c>
      <c r="C22" s="11">
        <v>132070000</v>
      </c>
      <c r="D22" s="12">
        <v>22.61</v>
      </c>
      <c r="E22" s="6">
        <f t="shared" si="0"/>
        <v>1.0530784434834197</v>
      </c>
      <c r="F22" s="6">
        <f t="shared" si="5"/>
        <v>3.8067011320287616</v>
      </c>
      <c r="G22" s="6">
        <f t="shared" si="6"/>
        <v>8.1340923779206822</v>
      </c>
      <c r="I22" s="6">
        <f t="shared" si="1"/>
        <v>8.1208041778407978</v>
      </c>
      <c r="J22" s="6">
        <f t="shared" si="2"/>
        <v>1.7657626136303989E-4</v>
      </c>
      <c r="K22" s="6">
        <f t="shared" si="7"/>
        <v>3.8067011320287616</v>
      </c>
      <c r="L22" s="9">
        <f t="shared" si="3"/>
        <v>136173430.34741604</v>
      </c>
      <c r="M22" s="6">
        <f t="shared" si="4"/>
        <v>24.118748487758054</v>
      </c>
      <c r="Z22" s="6">
        <f t="shared" si="8"/>
        <v>6407.6846786957558</v>
      </c>
    </row>
    <row r="23" spans="1:26" x14ac:dyDescent="0.15">
      <c r="A23" s="3">
        <v>0</v>
      </c>
      <c r="B23" s="13">
        <v>15.9</v>
      </c>
      <c r="C23" s="11">
        <v>143770000</v>
      </c>
      <c r="D23" s="12">
        <v>21.83</v>
      </c>
      <c r="E23" s="6">
        <f t="shared" si="0"/>
        <v>1.2013971243204515</v>
      </c>
      <c r="F23" s="6">
        <f t="shared" si="5"/>
        <v>3.9550198128657934</v>
      </c>
      <c r="G23" s="6">
        <f t="shared" si="6"/>
        <v>8.1733503118360424</v>
      </c>
      <c r="I23" s="6">
        <f t="shared" si="1"/>
        <v>8.1576682727387695</v>
      </c>
      <c r="J23" s="6">
        <f t="shared" si="2"/>
        <v>2.4592635024839733E-4</v>
      </c>
      <c r="K23" s="6">
        <f t="shared" si="7"/>
        <v>3.9550198128657934</v>
      </c>
      <c r="L23" s="9">
        <f t="shared" si="3"/>
        <v>149056291.49803799</v>
      </c>
      <c r="M23" s="6">
        <f t="shared" si="4"/>
        <v>23.526641629486939</v>
      </c>
      <c r="Z23" s="6">
        <f t="shared" si="8"/>
        <v>9016.1226894922547</v>
      </c>
    </row>
    <row r="24" spans="1:26" x14ac:dyDescent="0.15">
      <c r="A24" s="3">
        <v>10</v>
      </c>
      <c r="B24" s="14">
        <v>1.5900000000000001E-2</v>
      </c>
      <c r="C24" s="11">
        <v>3265900</v>
      </c>
      <c r="D24" s="12">
        <v>45.65</v>
      </c>
      <c r="E24" s="6">
        <f t="shared" si="0"/>
        <v>-1.7986028756795485</v>
      </c>
      <c r="F24" s="6">
        <f>E24+LOG10($S$2)</f>
        <v>-0.43310158196742443</v>
      </c>
      <c r="G24" s="6">
        <f t="shared" si="6"/>
        <v>6.529417165683455</v>
      </c>
      <c r="I24" s="6">
        <f t="shared" si="1"/>
        <v>6.5140028827542693</v>
      </c>
      <c r="J24" s="6">
        <f t="shared" si="2"/>
        <v>2.376001182209849E-4</v>
      </c>
      <c r="K24" s="6">
        <f t="shared" si="7"/>
        <v>-0.43310158196742443</v>
      </c>
      <c r="L24" s="9">
        <f t="shared" si="3"/>
        <v>3383897.2360247229</v>
      </c>
      <c r="M24" s="6">
        <f t="shared" si="4"/>
        <v>45.187890718197686</v>
      </c>
      <c r="Z24" s="6">
        <f t="shared" si="8"/>
        <v>0.36889130438769424</v>
      </c>
    </row>
    <row r="25" spans="1:26" x14ac:dyDescent="0.15">
      <c r="A25" s="3">
        <v>10</v>
      </c>
      <c r="B25" s="14">
        <v>2.2499999999999999E-2</v>
      </c>
      <c r="C25" s="11">
        <v>4028400</v>
      </c>
      <c r="D25" s="12">
        <v>44.57</v>
      </c>
      <c r="E25" s="6">
        <f t="shared" si="0"/>
        <v>-1.6478174818886375</v>
      </c>
      <c r="F25" s="6">
        <f t="shared" ref="F25:F44" si="9">E25+LOG10($S$2)</f>
        <v>-0.28231618817651349</v>
      </c>
      <c r="G25" s="6">
        <f t="shared" si="6"/>
        <v>6.6044135477471251</v>
      </c>
      <c r="I25" s="6">
        <f t="shared" si="1"/>
        <v>6.6051325872956372</v>
      </c>
      <c r="J25" s="6">
        <f t="shared" si="2"/>
        <v>5.1701787232456663E-7</v>
      </c>
      <c r="K25" s="6">
        <f t="shared" si="7"/>
        <v>-0.28231618817651349</v>
      </c>
      <c r="L25" s="9">
        <f t="shared" si="3"/>
        <v>4021735.8987955432</v>
      </c>
      <c r="M25" s="6">
        <f t="shared" si="4"/>
        <v>44.339461955602118</v>
      </c>
      <c r="Z25" s="6">
        <f t="shared" si="8"/>
        <v>0.52201599677503896</v>
      </c>
    </row>
    <row r="26" spans="1:26" x14ac:dyDescent="0.15">
      <c r="A26" s="3">
        <v>10</v>
      </c>
      <c r="B26" s="14">
        <v>3.1800000000000002E-2</v>
      </c>
      <c r="C26" s="11">
        <v>4764900</v>
      </c>
      <c r="D26" s="12">
        <v>43.72</v>
      </c>
      <c r="E26" s="6">
        <f t="shared" si="0"/>
        <v>-1.4975728800155672</v>
      </c>
      <c r="F26" s="6">
        <f t="shared" si="9"/>
        <v>-0.13207158630344318</v>
      </c>
      <c r="G26" s="6">
        <f t="shared" si="6"/>
        <v>6.677729595256519</v>
      </c>
      <c r="I26" s="6">
        <f t="shared" si="1"/>
        <v>6.6780537906188551</v>
      </c>
      <c r="J26" s="6">
        <f t="shared" si="2"/>
        <v>1.0510263296022036E-7</v>
      </c>
      <c r="K26" s="6">
        <f t="shared" si="7"/>
        <v>-0.13207158630344318</v>
      </c>
      <c r="L26" s="9">
        <f t="shared" si="3"/>
        <v>4761344.3894214602</v>
      </c>
      <c r="M26" s="6">
        <f t="shared" si="4"/>
        <v>43.497127177623582</v>
      </c>
      <c r="Z26" s="6">
        <f t="shared" si="8"/>
        <v>0.73778260877538859</v>
      </c>
    </row>
    <row r="27" spans="1:26" x14ac:dyDescent="0.15">
      <c r="A27" s="3">
        <v>10</v>
      </c>
      <c r="B27" s="14">
        <v>4.4900000000000002E-2</v>
      </c>
      <c r="C27" s="11">
        <v>5552200</v>
      </c>
      <c r="D27" s="12">
        <v>42.94</v>
      </c>
      <c r="E27" s="6">
        <f t="shared" si="0"/>
        <v>-1.3477536589966768</v>
      </c>
      <c r="F27" s="6">
        <f t="shared" si="9"/>
        <v>1.7747634715447269E-2</v>
      </c>
      <c r="G27" s="6">
        <f t="shared" si="6"/>
        <v>6.7494408439532485</v>
      </c>
      <c r="I27" s="6">
        <f t="shared" si="1"/>
        <v>6.744465101778923</v>
      </c>
      <c r="J27" s="6">
        <f t="shared" si="2"/>
        <v>2.4758010185361492E-5</v>
      </c>
      <c r="K27" s="6">
        <f t="shared" si="7"/>
        <v>1.7747634715447269E-2</v>
      </c>
      <c r="L27" s="9">
        <f t="shared" si="3"/>
        <v>5616177.7415979896</v>
      </c>
      <c r="M27" s="6">
        <f t="shared" si="4"/>
        <v>42.660877081755068</v>
      </c>
      <c r="Z27" s="6">
        <f t="shared" si="8"/>
        <v>1.0417119224533002</v>
      </c>
    </row>
    <row r="28" spans="1:26" x14ac:dyDescent="0.15">
      <c r="A28" s="3">
        <v>10</v>
      </c>
      <c r="B28" s="14">
        <v>6.3399999999999998E-2</v>
      </c>
      <c r="C28" s="11">
        <v>6496200</v>
      </c>
      <c r="D28" s="12">
        <v>42.17</v>
      </c>
      <c r="E28" s="6">
        <f t="shared" si="0"/>
        <v>-1.1979107421182673</v>
      </c>
      <c r="F28" s="6">
        <f t="shared" si="9"/>
        <v>0.16759055159385672</v>
      </c>
      <c r="G28" s="6">
        <f t="shared" si="6"/>
        <v>6.8197745523458408</v>
      </c>
      <c r="I28" s="6">
        <f t="shared" si="1"/>
        <v>6.8126593871628129</v>
      </c>
      <c r="J28" s="6">
        <f t="shared" si="2"/>
        <v>5.0625575581772522E-5</v>
      </c>
      <c r="K28" s="6">
        <f t="shared" si="7"/>
        <v>0.16759055159385672</v>
      </c>
      <c r="L28" s="9">
        <f t="shared" si="3"/>
        <v>6603505.6284670988</v>
      </c>
      <c r="M28" s="6">
        <f t="shared" si="4"/>
        <v>41.828824412227291</v>
      </c>
      <c r="Z28" s="6">
        <f t="shared" si="8"/>
        <v>1.4709250753572209</v>
      </c>
    </row>
    <row r="29" spans="1:26" x14ac:dyDescent="0.15">
      <c r="A29" s="3">
        <v>10</v>
      </c>
      <c r="B29" s="14">
        <v>8.9499999999999996E-2</v>
      </c>
      <c r="C29" s="11">
        <v>7626900</v>
      </c>
      <c r="D29" s="12">
        <v>41.36</v>
      </c>
      <c r="E29" s="6">
        <f t="shared" si="0"/>
        <v>-1.0481769646840879</v>
      </c>
      <c r="F29" s="6">
        <f t="shared" si="9"/>
        <v>0.31732432902803609</v>
      </c>
      <c r="G29" s="6">
        <f t="shared" si="6"/>
        <v>6.8886772620418437</v>
      </c>
      <c r="I29" s="6">
        <f t="shared" si="1"/>
        <v>6.8823480521796014</v>
      </c>
      <c r="J29" s="6">
        <f t="shared" si="2"/>
        <v>4.0058897480304939E-5</v>
      </c>
      <c r="K29" s="6">
        <f t="shared" si="7"/>
        <v>0.31732432902803609</v>
      </c>
      <c r="L29" s="9">
        <f t="shared" si="3"/>
        <v>7738864.8455196321</v>
      </c>
      <c r="M29" s="6">
        <f t="shared" si="4"/>
        <v>41.002305290375347</v>
      </c>
      <c r="Z29" s="6">
        <f t="shared" si="8"/>
        <v>2.0764636316162668</v>
      </c>
    </row>
    <row r="30" spans="1:26" x14ac:dyDescent="0.15">
      <c r="A30" s="3">
        <v>10</v>
      </c>
      <c r="B30" s="14">
        <v>0.126</v>
      </c>
      <c r="C30" s="11">
        <v>8944200</v>
      </c>
      <c r="D30" s="12">
        <v>40.56</v>
      </c>
      <c r="E30" s="6">
        <f t="shared" si="0"/>
        <v>-0.89962945488243706</v>
      </c>
      <c r="F30" s="6">
        <f t="shared" si="9"/>
        <v>0.46587183882968697</v>
      </c>
      <c r="G30" s="6">
        <f t="shared" si="6"/>
        <v>6.9556797181429406</v>
      </c>
      <c r="I30" s="6">
        <f t="shared" si="1"/>
        <v>6.9515415018488387</v>
      </c>
      <c r="J30" s="6">
        <f t="shared" si="2"/>
        <v>1.7124834096770772E-5</v>
      </c>
      <c r="K30" s="6">
        <f t="shared" si="7"/>
        <v>0.46587183882968697</v>
      </c>
      <c r="L30" s="9">
        <f t="shared" si="3"/>
        <v>9029832.9938958436</v>
      </c>
      <c r="M30" s="6">
        <f t="shared" si="4"/>
        <v>40.187764684307453</v>
      </c>
      <c r="Z30" s="6">
        <f t="shared" si="8"/>
        <v>2.9232895819402192</v>
      </c>
    </row>
    <row r="31" spans="1:26" x14ac:dyDescent="0.15">
      <c r="A31" s="3">
        <v>10</v>
      </c>
      <c r="B31" s="14">
        <v>0.17899999999999999</v>
      </c>
      <c r="C31" s="11">
        <v>10454000</v>
      </c>
      <c r="D31" s="12">
        <v>39.76</v>
      </c>
      <c r="E31" s="6">
        <f t="shared" si="0"/>
        <v>-0.7471469690201068</v>
      </c>
      <c r="F31" s="6">
        <f t="shared" si="9"/>
        <v>0.61835432469201723</v>
      </c>
      <c r="G31" s="6">
        <f t="shared" si="6"/>
        <v>7.0230638499289739</v>
      </c>
      <c r="I31" s="6">
        <f t="shared" si="1"/>
        <v>7.0192824957617317</v>
      </c>
      <c r="J31" s="6">
        <f t="shared" si="2"/>
        <v>1.4298639338120213E-5</v>
      </c>
      <c r="K31" s="6">
        <f t="shared" si="7"/>
        <v>0.61835432469201723</v>
      </c>
      <c r="L31" s="9">
        <f t="shared" si="3"/>
        <v>10545419.236374488</v>
      </c>
      <c r="M31" s="6">
        <f t="shared" si="4"/>
        <v>39.35782814059646</v>
      </c>
      <c r="Z31" s="6">
        <f t="shared" si="8"/>
        <v>4.1529272632325336</v>
      </c>
    </row>
    <row r="32" spans="1:26" x14ac:dyDescent="0.15">
      <c r="A32" s="3">
        <v>10</v>
      </c>
      <c r="B32" s="14">
        <v>0.252</v>
      </c>
      <c r="C32" s="11">
        <v>12180000</v>
      </c>
      <c r="D32" s="12">
        <v>38.97</v>
      </c>
      <c r="E32" s="6">
        <f t="shared" si="0"/>
        <v>-0.59859945921845592</v>
      </c>
      <c r="F32" s="6">
        <f t="shared" si="9"/>
        <v>0.76690183449366811</v>
      </c>
      <c r="G32" s="6">
        <f t="shared" si="6"/>
        <v>7.0873622707136743</v>
      </c>
      <c r="I32" s="6">
        <f t="shared" si="1"/>
        <v>7.0856472882968564</v>
      </c>
      <c r="J32" s="6">
        <f t="shared" si="2"/>
        <v>2.9411646899945294E-6</v>
      </c>
      <c r="K32" s="6">
        <f t="shared" si="7"/>
        <v>0.76690183449366811</v>
      </c>
      <c r="L32" s="9">
        <f t="shared" si="3"/>
        <v>12228192.607201222</v>
      </c>
      <c r="M32" s="6">
        <f t="shared" si="4"/>
        <v>38.555839856776288</v>
      </c>
      <c r="Z32" s="6">
        <f t="shared" si="8"/>
        <v>5.8465791638804374</v>
      </c>
    </row>
    <row r="33" spans="1:26" x14ac:dyDescent="0.15">
      <c r="A33" s="3">
        <v>10</v>
      </c>
      <c r="B33" s="14">
        <v>0.35599999999999998</v>
      </c>
      <c r="C33" s="11">
        <v>14142000</v>
      </c>
      <c r="D33" s="12">
        <v>38.19</v>
      </c>
      <c r="E33" s="6">
        <f t="shared" si="0"/>
        <v>-0.44855000202712486</v>
      </c>
      <c r="F33" s="6">
        <f t="shared" si="9"/>
        <v>0.91695129168499911</v>
      </c>
      <c r="G33" s="6">
        <f t="shared" si="6"/>
        <v>7.1509727311662044</v>
      </c>
      <c r="I33" s="6">
        <f t="shared" si="1"/>
        <v>7.1505108329079672</v>
      </c>
      <c r="J33" s="6">
        <f t="shared" si="2"/>
        <v>2.1335000096253138E-7</v>
      </c>
      <c r="K33" s="6">
        <f t="shared" si="7"/>
        <v>0.91695129168499911</v>
      </c>
      <c r="L33" s="9">
        <f t="shared" si="3"/>
        <v>14157048.867409268</v>
      </c>
      <c r="M33" s="6">
        <f t="shared" si="4"/>
        <v>37.752768268306937</v>
      </c>
      <c r="Z33" s="6">
        <f t="shared" si="8"/>
        <v>8.2594531045295057</v>
      </c>
    </row>
    <row r="34" spans="1:26" x14ac:dyDescent="0.15">
      <c r="A34" s="3">
        <v>10</v>
      </c>
      <c r="B34" s="14">
        <v>0.503</v>
      </c>
      <c r="C34" s="11">
        <v>16361000</v>
      </c>
      <c r="D34" s="12">
        <v>37.409999999999997</v>
      </c>
      <c r="E34" s="6">
        <f t="shared" si="0"/>
        <v>-0.29843201494407262</v>
      </c>
      <c r="F34" s="6">
        <f t="shared" si="9"/>
        <v>1.0670692787680514</v>
      </c>
      <c r="G34" s="6">
        <f t="shared" si="6"/>
        <v>7.2132786401140532</v>
      </c>
      <c r="I34" s="6">
        <f t="shared" si="1"/>
        <v>7.2138098446415011</v>
      </c>
      <c r="J34" s="6">
        <f t="shared" si="2"/>
        <v>2.8217824998117438E-7</v>
      </c>
      <c r="K34" s="6">
        <f t="shared" si="7"/>
        <v>1.0670692787680514</v>
      </c>
      <c r="L34" s="9">
        <f t="shared" si="3"/>
        <v>16341000.380827995</v>
      </c>
      <c r="M34" s="6">
        <f t="shared" si="4"/>
        <v>36.956847911341818</v>
      </c>
      <c r="Z34" s="6">
        <f t="shared" si="8"/>
        <v>11.669957616793095</v>
      </c>
    </row>
    <row r="35" spans="1:26" x14ac:dyDescent="0.15">
      <c r="A35" s="3">
        <v>10</v>
      </c>
      <c r="B35" s="14">
        <v>0.71099999999999997</v>
      </c>
      <c r="C35" s="11">
        <v>18879000</v>
      </c>
      <c r="D35" s="12">
        <v>36.65</v>
      </c>
      <c r="E35" s="6">
        <f t="shared" si="0"/>
        <v>-0.14813039927023372</v>
      </c>
      <c r="F35" s="6">
        <f t="shared" si="9"/>
        <v>1.2173708944418904</v>
      </c>
      <c r="G35" s="6">
        <f t="shared" si="6"/>
        <v>7.2743373352004479</v>
      </c>
      <c r="I35" s="6">
        <f t="shared" si="1"/>
        <v>7.2759789864671482</v>
      </c>
      <c r="J35" s="6">
        <f t="shared" si="2"/>
        <v>2.6950188814588642E-6</v>
      </c>
      <c r="K35" s="6">
        <f t="shared" si="7"/>
        <v>1.2173708944418904</v>
      </c>
      <c r="L35" s="9">
        <f t="shared" ref="L35:L66" si="10">10^(G35)</f>
        <v>18807771.300634541</v>
      </c>
      <c r="M35" s="6">
        <f t="shared" ref="M35:M66" si="11">-90*$N$2*$P$2*EXP($O$2+$P$2*F35)/((1+EXP($O$2+$P$2*F35))^2)</f>
        <v>36.167913040682514</v>
      </c>
      <c r="Z35" s="6">
        <f t="shared" si="8"/>
        <v>16.495705498091237</v>
      </c>
    </row>
    <row r="36" spans="1:26" x14ac:dyDescent="0.15">
      <c r="A36" s="3">
        <v>10</v>
      </c>
      <c r="B36" s="14">
        <v>1</v>
      </c>
      <c r="C36" s="11">
        <v>21703000</v>
      </c>
      <c r="D36" s="12">
        <v>35.89</v>
      </c>
      <c r="E36" s="6">
        <f t="shared" si="0"/>
        <v>0</v>
      </c>
      <c r="F36" s="6">
        <f t="shared" si="9"/>
        <v>1.365501293712124</v>
      </c>
      <c r="G36" s="6">
        <f t="shared" si="6"/>
        <v>7.333231581439037</v>
      </c>
      <c r="I36" s="6">
        <f t="shared" si="1"/>
        <v>7.3365197704104164</v>
      </c>
      <c r="J36" s="6">
        <f t="shared" si="2"/>
        <v>1.0812186711501058E-5</v>
      </c>
      <c r="K36" s="6">
        <f t="shared" si="7"/>
        <v>1.365501293712124</v>
      </c>
      <c r="L36" s="9">
        <f t="shared" si="10"/>
        <v>21539299.81495503</v>
      </c>
      <c r="M36" s="6">
        <f t="shared" si="11"/>
        <v>35.398553748833947</v>
      </c>
      <c r="Z36" s="6">
        <f t="shared" si="8"/>
        <v>23.200710967779518</v>
      </c>
    </row>
    <row r="37" spans="1:26" x14ac:dyDescent="0.15">
      <c r="A37" s="3">
        <v>10</v>
      </c>
      <c r="B37" s="14">
        <v>1.42</v>
      </c>
      <c r="C37" s="11">
        <v>24877000</v>
      </c>
      <c r="D37" s="12">
        <v>35.130000000000003</v>
      </c>
      <c r="E37" s="6">
        <f t="shared" si="0"/>
        <v>0.15228834438305647</v>
      </c>
      <c r="F37" s="6">
        <f t="shared" si="9"/>
        <v>1.5177896380951805</v>
      </c>
      <c r="G37" s="6">
        <f t="shared" si="6"/>
        <v>7.3924662202458826</v>
      </c>
      <c r="I37" s="6">
        <f t="shared" si="1"/>
        <v>7.3957980061633926</v>
      </c>
      <c r="J37" s="6">
        <f t="shared" si="2"/>
        <v>1.1100797400117506E-5</v>
      </c>
      <c r="K37" s="6">
        <f t="shared" si="7"/>
        <v>1.5177896380951805</v>
      </c>
      <c r="L37" s="9">
        <f t="shared" si="10"/>
        <v>24686880.810075391</v>
      </c>
      <c r="M37" s="6">
        <f t="shared" si="11"/>
        <v>34.616436505324337</v>
      </c>
      <c r="Z37" s="6">
        <f t="shared" si="8"/>
        <v>32.945009574246917</v>
      </c>
    </row>
    <row r="38" spans="1:26" x14ac:dyDescent="0.15">
      <c r="A38" s="3">
        <v>10</v>
      </c>
      <c r="B38" s="14">
        <v>2</v>
      </c>
      <c r="C38" s="11">
        <v>28439000</v>
      </c>
      <c r="D38" s="12">
        <v>34.380000000000003</v>
      </c>
      <c r="E38" s="6">
        <f t="shared" si="0"/>
        <v>0.3010299956639812</v>
      </c>
      <c r="F38" s="6">
        <f t="shared" si="9"/>
        <v>1.6665312893761053</v>
      </c>
      <c r="G38" s="6">
        <f t="shared" si="6"/>
        <v>7.449051221623332</v>
      </c>
      <c r="I38" s="6">
        <f t="shared" si="1"/>
        <v>7.4539143212378498</v>
      </c>
      <c r="J38" s="6">
        <f t="shared" si="2"/>
        <v>2.3649737860723245E-5</v>
      </c>
      <c r="K38" s="6">
        <f t="shared" si="7"/>
        <v>1.6665312893761053</v>
      </c>
      <c r="L38" s="9">
        <f t="shared" si="10"/>
        <v>28122324.915761594</v>
      </c>
      <c r="M38" s="6">
        <f t="shared" si="11"/>
        <v>33.861520029387378</v>
      </c>
      <c r="Z38" s="6">
        <f t="shared" si="8"/>
        <v>46.401421935559043</v>
      </c>
    </row>
    <row r="39" spans="1:26" x14ac:dyDescent="0.15">
      <c r="A39" s="3">
        <v>10</v>
      </c>
      <c r="B39" s="14">
        <v>2.83</v>
      </c>
      <c r="C39" s="11">
        <v>32407000</v>
      </c>
      <c r="D39" s="12">
        <v>33.630000000000003</v>
      </c>
      <c r="E39" s="6">
        <f t="shared" si="0"/>
        <v>0.45178643552429026</v>
      </c>
      <c r="F39" s="6">
        <f t="shared" si="9"/>
        <v>1.8172877292364142</v>
      </c>
      <c r="G39" s="6">
        <f t="shared" si="6"/>
        <v>7.5051373704641104</v>
      </c>
      <c r="I39" s="6">
        <f t="shared" si="1"/>
        <v>7.5106388291269495</v>
      </c>
      <c r="J39" s="6">
        <f t="shared" si="2"/>
        <v>3.0266047418926504E-5</v>
      </c>
      <c r="K39" s="6">
        <f t="shared" si="7"/>
        <v>1.8172877292364142</v>
      </c>
      <c r="L39" s="9">
        <f t="shared" si="10"/>
        <v>31999071.032338519</v>
      </c>
      <c r="M39" s="6">
        <f t="shared" si="11"/>
        <v>33.105752970059271</v>
      </c>
      <c r="Z39" s="6">
        <f t="shared" si="8"/>
        <v>65.658012038816011</v>
      </c>
    </row>
    <row r="40" spans="1:26" x14ac:dyDescent="0.15">
      <c r="A40" s="3">
        <v>10</v>
      </c>
      <c r="B40" s="14">
        <v>4</v>
      </c>
      <c r="C40" s="11">
        <v>36831000</v>
      </c>
      <c r="D40" s="12">
        <v>32.880000000000003</v>
      </c>
      <c r="E40" s="6">
        <f t="shared" si="0"/>
        <v>0.6020599913279624</v>
      </c>
      <c r="F40" s="6">
        <f t="shared" si="9"/>
        <v>1.9675612850400865</v>
      </c>
      <c r="G40" s="6">
        <f t="shared" si="6"/>
        <v>7.5597920346901084</v>
      </c>
      <c r="I40" s="6">
        <f t="shared" si="1"/>
        <v>7.566213510562382</v>
      </c>
      <c r="J40" s="6">
        <f t="shared" si="2"/>
        <v>4.1235352378191948E-5</v>
      </c>
      <c r="K40" s="6">
        <f t="shared" si="7"/>
        <v>1.9675612850400865</v>
      </c>
      <c r="L40" s="9">
        <f t="shared" si="10"/>
        <v>36290423.362455614</v>
      </c>
      <c r="M40" s="6">
        <f t="shared" si="11"/>
        <v>32.36208629444743</v>
      </c>
      <c r="Z40" s="6">
        <f t="shared" si="8"/>
        <v>92.802843871118085</v>
      </c>
    </row>
    <row r="41" spans="1:26" x14ac:dyDescent="0.15">
      <c r="A41" s="3">
        <v>10</v>
      </c>
      <c r="B41" s="14">
        <v>5.65</v>
      </c>
      <c r="C41" s="11">
        <v>41733000</v>
      </c>
      <c r="D41" s="12">
        <v>32.119999999999997</v>
      </c>
      <c r="E41" s="6">
        <f t="shared" si="0"/>
        <v>0.75204844781943858</v>
      </c>
      <c r="F41" s="6">
        <f t="shared" si="9"/>
        <v>2.1175497415315627</v>
      </c>
      <c r="G41" s="6">
        <f t="shared" si="6"/>
        <v>7.6131130522998607</v>
      </c>
      <c r="I41" s="6">
        <f t="shared" si="1"/>
        <v>7.6204796053351291</v>
      </c>
      <c r="J41" s="6">
        <f t="shared" si="2"/>
        <v>5.4266103621422856E-5</v>
      </c>
      <c r="K41" s="6">
        <f t="shared" si="7"/>
        <v>2.1175497415315627</v>
      </c>
      <c r="L41" s="9">
        <f t="shared" si="10"/>
        <v>41031089.815819234</v>
      </c>
      <c r="M41" s="6">
        <f t="shared" si="11"/>
        <v>31.629727594062164</v>
      </c>
      <c r="Z41" s="6">
        <f t="shared" si="8"/>
        <v>131.0840169679544</v>
      </c>
    </row>
    <row r="42" spans="1:26" x14ac:dyDescent="0.15">
      <c r="A42" s="3">
        <v>10</v>
      </c>
      <c r="B42" s="14">
        <v>7.98</v>
      </c>
      <c r="C42" s="11">
        <v>47155000</v>
      </c>
      <c r="D42" s="12">
        <v>31.36</v>
      </c>
      <c r="E42" s="6">
        <f t="shared" si="0"/>
        <v>0.90200289135072942</v>
      </c>
      <c r="F42" s="6">
        <f t="shared" si="9"/>
        <v>2.2675041850628537</v>
      </c>
      <c r="G42" s="6">
        <f t="shared" si="6"/>
        <v>7.6652102893066942</v>
      </c>
      <c r="I42" s="6">
        <f t="shared" si="1"/>
        <v>7.6735277491895983</v>
      </c>
      <c r="J42" s="6">
        <f t="shared" si="2"/>
        <v>6.9180138903719254E-5</v>
      </c>
      <c r="K42" s="6">
        <f t="shared" si="7"/>
        <v>2.2675041850628537</v>
      </c>
      <c r="L42" s="9">
        <f t="shared" si="10"/>
        <v>46260496.467510127</v>
      </c>
      <c r="M42" s="6">
        <f t="shared" si="11"/>
        <v>30.907654116999968</v>
      </c>
      <c r="Z42" s="6">
        <f t="shared" si="8"/>
        <v>185.14167352288069</v>
      </c>
    </row>
    <row r="43" spans="1:26" x14ac:dyDescent="0.15">
      <c r="A43" s="3">
        <v>10</v>
      </c>
      <c r="B43" s="14">
        <v>11.3</v>
      </c>
      <c r="C43" s="11">
        <v>53097000</v>
      </c>
      <c r="D43" s="12">
        <v>30.59</v>
      </c>
      <c r="E43" s="6">
        <f t="shared" si="0"/>
        <v>1.0530784434834197</v>
      </c>
      <c r="F43" s="6">
        <f t="shared" si="9"/>
        <v>2.418579737195544</v>
      </c>
      <c r="G43" s="6">
        <f t="shared" si="6"/>
        <v>7.7164891233231838</v>
      </c>
      <c r="I43" s="6">
        <f t="shared" si="1"/>
        <v>7.7250699839769172</v>
      </c>
      <c r="J43" s="6">
        <f t="shared" si="2"/>
        <v>7.3631169558790403E-5</v>
      </c>
      <c r="K43" s="6">
        <f t="shared" si="7"/>
        <v>2.418579737195544</v>
      </c>
      <c r="L43" s="9">
        <f t="shared" si="10"/>
        <v>52058197.093670338</v>
      </c>
      <c r="M43" s="6">
        <f t="shared" si="11"/>
        <v>30.190627378673188</v>
      </c>
      <c r="Z43" s="6">
        <f t="shared" si="8"/>
        <v>262.1680339359088</v>
      </c>
    </row>
    <row r="44" spans="1:26" x14ac:dyDescent="0.15">
      <c r="A44" s="3">
        <v>10</v>
      </c>
      <c r="B44" s="14">
        <v>15.9</v>
      </c>
      <c r="C44" s="11">
        <v>59592000</v>
      </c>
      <c r="D44" s="12">
        <v>29.83</v>
      </c>
      <c r="E44" s="6">
        <f t="shared" si="0"/>
        <v>1.2013971243204515</v>
      </c>
      <c r="F44" s="6">
        <f t="shared" si="9"/>
        <v>2.5668984180325758</v>
      </c>
      <c r="G44" s="6">
        <f t="shared" si="6"/>
        <v>7.7656699230288417</v>
      </c>
      <c r="I44" s="6">
        <f t="shared" si="1"/>
        <v>7.7751879612661705</v>
      </c>
      <c r="J44" s="6">
        <f t="shared" si="2"/>
        <v>9.0593051887252637E-5</v>
      </c>
      <c r="K44" s="6">
        <f t="shared" si="7"/>
        <v>2.5668984180325758</v>
      </c>
      <c r="L44" s="9">
        <f t="shared" si="10"/>
        <v>58300183.677803777</v>
      </c>
      <c r="M44" s="6">
        <f t="shared" si="11"/>
        <v>29.497068803428558</v>
      </c>
      <c r="Z44" s="6">
        <f t="shared" si="8"/>
        <v>368.89130438769456</v>
      </c>
    </row>
    <row r="45" spans="1:26" x14ac:dyDescent="0.15">
      <c r="A45" s="3">
        <v>20</v>
      </c>
      <c r="B45" s="15">
        <v>1.5900000000000001E-2</v>
      </c>
      <c r="C45" s="11">
        <v>604400</v>
      </c>
      <c r="D45" s="12">
        <v>51.12</v>
      </c>
      <c r="E45" s="6">
        <f t="shared" si="0"/>
        <v>-1.7986028756795485</v>
      </c>
      <c r="F45" s="6">
        <f>E45+LOG10($T$2)</f>
        <v>-1.7986028756795485</v>
      </c>
      <c r="G45" s="6">
        <f t="shared" si="6"/>
        <v>5.7853153020191979</v>
      </c>
      <c r="I45" s="6">
        <f t="shared" si="1"/>
        <v>5.7813244556669874</v>
      </c>
      <c r="J45" s="6">
        <f t="shared" si="2"/>
        <v>1.5926854606951659E-5</v>
      </c>
      <c r="K45" s="6">
        <f t="shared" si="7"/>
        <v>-1.7986028756795485</v>
      </c>
      <c r="L45" s="9">
        <f t="shared" si="10"/>
        <v>609979.58763719292</v>
      </c>
      <c r="M45" s="6">
        <f t="shared" si="11"/>
        <v>52.881920505458396</v>
      </c>
      <c r="Z45" s="6">
        <f t="shared" si="8"/>
        <v>1.5900000000000001E-2</v>
      </c>
    </row>
    <row r="46" spans="1:26" x14ac:dyDescent="0.15">
      <c r="A46" s="3">
        <v>20</v>
      </c>
      <c r="B46" s="15">
        <v>2.2499999999999999E-2</v>
      </c>
      <c r="C46" s="11">
        <v>759370</v>
      </c>
      <c r="D46" s="12">
        <v>50.37</v>
      </c>
      <c r="E46" s="6">
        <f t="shared" si="0"/>
        <v>-1.6478174818886375</v>
      </c>
      <c r="F46" s="6">
        <f t="shared" ref="F46:F65" si="12">E46+LOG10($T$2)</f>
        <v>-1.6478174818886375</v>
      </c>
      <c r="G46" s="6">
        <f t="shared" si="6"/>
        <v>5.8732100600767758</v>
      </c>
      <c r="I46" s="6">
        <f t="shared" si="1"/>
        <v>5.8804534357168476</v>
      </c>
      <c r="J46" s="6">
        <f t="shared" si="2"/>
        <v>5.2466490663185926E-5</v>
      </c>
      <c r="K46" s="6">
        <f t="shared" si="7"/>
        <v>-1.6478174818886375</v>
      </c>
      <c r="L46" s="9">
        <f t="shared" si="10"/>
        <v>746809.8889713235</v>
      </c>
      <c r="M46" s="6">
        <f t="shared" si="11"/>
        <v>52.041594434406555</v>
      </c>
      <c r="Z46" s="6">
        <f t="shared" si="8"/>
        <v>2.2499999999999989E-2</v>
      </c>
    </row>
    <row r="47" spans="1:26" x14ac:dyDescent="0.15">
      <c r="A47" s="3">
        <v>20</v>
      </c>
      <c r="B47" s="15">
        <v>3.1800000000000002E-2</v>
      </c>
      <c r="C47" s="11">
        <v>917370</v>
      </c>
      <c r="D47" s="12">
        <v>49.77</v>
      </c>
      <c r="E47" s="6">
        <f t="shared" si="0"/>
        <v>-1.4975728800155672</v>
      </c>
      <c r="F47" s="6">
        <f t="shared" si="12"/>
        <v>-1.4975728800155672</v>
      </c>
      <c r="G47" s="6">
        <f t="shared" si="6"/>
        <v>5.9593854692337143</v>
      </c>
      <c r="I47" s="6">
        <f t="shared" si="1"/>
        <v>5.9625445336513261</v>
      </c>
      <c r="J47" s="6">
        <f t="shared" si="2"/>
        <v>9.9796879946211282E-6</v>
      </c>
      <c r="K47" s="6">
        <f t="shared" si="7"/>
        <v>-1.4975728800155672</v>
      </c>
      <c r="L47" s="9">
        <f t="shared" si="10"/>
        <v>910721.24806912697</v>
      </c>
      <c r="M47" s="6">
        <f t="shared" si="11"/>
        <v>51.199889012300986</v>
      </c>
      <c r="Z47" s="6">
        <f t="shared" si="8"/>
        <v>3.1800000000000002E-2</v>
      </c>
    </row>
    <row r="48" spans="1:26" x14ac:dyDescent="0.15">
      <c r="A48" s="3">
        <v>20</v>
      </c>
      <c r="B48" s="15">
        <v>4.4900000000000002E-2</v>
      </c>
      <c r="C48" s="11">
        <v>1094700</v>
      </c>
      <c r="D48" s="12">
        <v>49.25</v>
      </c>
      <c r="E48" s="6">
        <f t="shared" si="0"/>
        <v>-1.3477536589966768</v>
      </c>
      <c r="F48" s="6">
        <f t="shared" si="12"/>
        <v>-1.3477536589966768</v>
      </c>
      <c r="G48" s="6">
        <f t="shared" si="6"/>
        <v>6.0439147302957963</v>
      </c>
      <c r="I48" s="6">
        <f t="shared" si="1"/>
        <v>6.0392951180843104</v>
      </c>
      <c r="J48" s="6">
        <f t="shared" si="2"/>
        <v>2.1340816984509459E-5</v>
      </c>
      <c r="K48" s="6">
        <f t="shared" si="7"/>
        <v>-1.3477536589966768</v>
      </c>
      <c r="L48" s="9">
        <f t="shared" si="10"/>
        <v>1106406.5299627988</v>
      </c>
      <c r="M48" s="6">
        <f t="shared" si="11"/>
        <v>50.357123003102977</v>
      </c>
      <c r="Z48" s="6">
        <f t="shared" si="8"/>
        <v>4.4899999999999995E-2</v>
      </c>
    </row>
    <row r="49" spans="1:26" x14ac:dyDescent="0.15">
      <c r="A49" s="3">
        <v>20</v>
      </c>
      <c r="B49" s="15">
        <v>6.3399999999999998E-2</v>
      </c>
      <c r="C49" s="11">
        <v>1310700</v>
      </c>
      <c r="D49" s="12">
        <v>48.71</v>
      </c>
      <c r="E49" s="6">
        <f t="shared" si="0"/>
        <v>-1.1979107421182673</v>
      </c>
      <c r="F49" s="6">
        <f t="shared" si="12"/>
        <v>-1.1979107421182673</v>
      </c>
      <c r="G49" s="6">
        <f t="shared" si="6"/>
        <v>6.1270518707166666</v>
      </c>
      <c r="I49" s="6">
        <f t="shared" si="1"/>
        <v>6.1175032994292309</v>
      </c>
      <c r="J49" s="6">
        <f t="shared" si="2"/>
        <v>9.1175213631241312E-5</v>
      </c>
      <c r="K49" s="6">
        <f t="shared" si="7"/>
        <v>-1.1979107421182673</v>
      </c>
      <c r="L49" s="9">
        <f t="shared" si="10"/>
        <v>1339836.7035964578</v>
      </c>
      <c r="M49" s="6">
        <f t="shared" si="11"/>
        <v>49.511679786840951</v>
      </c>
      <c r="Z49" s="6">
        <f t="shared" si="8"/>
        <v>6.3399999999999984E-2</v>
      </c>
    </row>
    <row r="50" spans="1:26" x14ac:dyDescent="0.15">
      <c r="A50" s="3">
        <v>20</v>
      </c>
      <c r="B50" s="15">
        <v>8.9499999999999996E-2</v>
      </c>
      <c r="C50" s="11">
        <v>1576400</v>
      </c>
      <c r="D50" s="12">
        <v>48.15</v>
      </c>
      <c r="E50" s="6">
        <f t="shared" si="0"/>
        <v>-1.0481769646840879</v>
      </c>
      <c r="F50" s="6">
        <f t="shared" si="12"/>
        <v>-1.0481769646840879</v>
      </c>
      <c r="G50" s="6">
        <f t="shared" si="6"/>
        <v>6.2087208878534259</v>
      </c>
      <c r="I50" s="6">
        <f t="shared" si="1"/>
        <v>6.1976664261935657</v>
      </c>
      <c r="J50" s="6">
        <f t="shared" si="2"/>
        <v>1.2220112258931997E-4</v>
      </c>
      <c r="K50" s="6">
        <f t="shared" si="7"/>
        <v>-1.0481769646840879</v>
      </c>
      <c r="L50" s="9">
        <f t="shared" si="10"/>
        <v>1617040.4649171392</v>
      </c>
      <c r="M50" s="6">
        <f t="shared" si="11"/>
        <v>48.665179330200189</v>
      </c>
      <c r="Z50" s="6">
        <f t="shared" si="8"/>
        <v>8.9499999999999996E-2</v>
      </c>
    </row>
    <row r="51" spans="1:26" x14ac:dyDescent="0.15">
      <c r="A51" s="3">
        <v>20</v>
      </c>
      <c r="B51" s="15">
        <v>0.126</v>
      </c>
      <c r="C51" s="11">
        <v>1897500</v>
      </c>
      <c r="D51" s="12">
        <v>47.57</v>
      </c>
      <c r="E51" s="6">
        <f t="shared" si="0"/>
        <v>-0.89962945488243706</v>
      </c>
      <c r="F51" s="6">
        <f t="shared" si="12"/>
        <v>-0.89962945488243706</v>
      </c>
      <c r="G51" s="6">
        <f t="shared" si="6"/>
        <v>6.2883504493548177</v>
      </c>
      <c r="I51" s="6">
        <f t="shared" si="1"/>
        <v>6.2781817845675176</v>
      </c>
      <c r="J51" s="6">
        <f t="shared" si="2"/>
        <v>1.0340174355647602E-4</v>
      </c>
      <c r="K51" s="6">
        <f t="shared" si="7"/>
        <v>-0.89962945488243706</v>
      </c>
      <c r="L51" s="9">
        <f t="shared" si="10"/>
        <v>1942452.687070434</v>
      </c>
      <c r="M51" s="6">
        <f t="shared" si="11"/>
        <v>47.82456187503788</v>
      </c>
      <c r="Z51" s="6">
        <f t="shared" si="8"/>
        <v>0.12599999999999997</v>
      </c>
    </row>
    <row r="52" spans="1:26" x14ac:dyDescent="0.15">
      <c r="A52" s="3">
        <v>20</v>
      </c>
      <c r="B52" s="15">
        <v>0.17899999999999999</v>
      </c>
      <c r="C52" s="11">
        <v>2280200</v>
      </c>
      <c r="D52" s="12">
        <v>46.98</v>
      </c>
      <c r="E52" s="6">
        <f t="shared" si="0"/>
        <v>-0.7471469690201068</v>
      </c>
      <c r="F52" s="6">
        <f t="shared" si="12"/>
        <v>-0.7471469690201068</v>
      </c>
      <c r="G52" s="6">
        <f t="shared" si="6"/>
        <v>6.3686461638319631</v>
      </c>
      <c r="I52" s="6">
        <f t="shared" si="1"/>
        <v>6.3579729413368584</v>
      </c>
      <c r="J52" s="6">
        <f t="shared" si="2"/>
        <v>1.1391767843000937E-4</v>
      </c>
      <c r="K52" s="6">
        <f t="shared" si="7"/>
        <v>-0.7471469690201068</v>
      </c>
      <c r="L52" s="9">
        <f t="shared" si="10"/>
        <v>2336932.4753988693</v>
      </c>
      <c r="M52" s="6">
        <f t="shared" si="11"/>
        <v>46.961659476123202</v>
      </c>
      <c r="Z52" s="6">
        <f t="shared" si="8"/>
        <v>0.17899999999999999</v>
      </c>
    </row>
    <row r="53" spans="1:26" x14ac:dyDescent="0.15">
      <c r="A53" s="3">
        <v>20</v>
      </c>
      <c r="B53" s="15">
        <v>0.252</v>
      </c>
      <c r="C53" s="11">
        <v>2733500</v>
      </c>
      <c r="D53" s="12">
        <v>46.37</v>
      </c>
      <c r="E53" s="6">
        <f t="shared" si="0"/>
        <v>-0.59859945921845592</v>
      </c>
      <c r="F53" s="6">
        <f t="shared" si="12"/>
        <v>-0.59859945921845592</v>
      </c>
      <c r="G53" s="6">
        <f t="shared" si="6"/>
        <v>6.4454644236789047</v>
      </c>
      <c r="I53" s="6">
        <f t="shared" si="1"/>
        <v>6.4367190782275756</v>
      </c>
      <c r="J53" s="6">
        <f t="shared" si="2"/>
        <v>7.6481067063082587E-5</v>
      </c>
      <c r="K53" s="6">
        <f t="shared" si="7"/>
        <v>-0.59859945921845592</v>
      </c>
      <c r="L53" s="9">
        <f t="shared" si="10"/>
        <v>2789102.1706861006</v>
      </c>
      <c r="M53" s="6">
        <f t="shared" si="11"/>
        <v>46.121792179656929</v>
      </c>
      <c r="Z53" s="6">
        <f t="shared" si="8"/>
        <v>0.25199999999999995</v>
      </c>
    </row>
    <row r="54" spans="1:26" x14ac:dyDescent="0.15">
      <c r="A54" s="3">
        <v>20</v>
      </c>
      <c r="B54" s="15">
        <v>0.35599999999999998</v>
      </c>
      <c r="C54" s="11">
        <v>3267700</v>
      </c>
      <c r="D54" s="12">
        <v>45.75</v>
      </c>
      <c r="E54" s="6">
        <f t="shared" si="0"/>
        <v>-0.44855000202712486</v>
      </c>
      <c r="F54" s="6">
        <f t="shared" si="12"/>
        <v>-0.44855000202712486</v>
      </c>
      <c r="G54" s="6">
        <f t="shared" si="6"/>
        <v>6.5216532320155398</v>
      </c>
      <c r="I54" s="6">
        <f t="shared" si="1"/>
        <v>6.5142421781158477</v>
      </c>
      <c r="J54" s="6">
        <f t="shared" si="2"/>
        <v>5.4923719904141477E-5</v>
      </c>
      <c r="K54" s="6">
        <f t="shared" si="7"/>
        <v>-0.44855000202712486</v>
      </c>
      <c r="L54" s="9">
        <f t="shared" si="10"/>
        <v>3323940.4303251938</v>
      </c>
      <c r="M54" s="6">
        <f t="shared" si="11"/>
        <v>45.27496034865829</v>
      </c>
      <c r="Z54" s="6">
        <f t="shared" si="8"/>
        <v>0.35599999999999993</v>
      </c>
    </row>
    <row r="55" spans="1:26" x14ac:dyDescent="0.15">
      <c r="A55" s="3">
        <v>20</v>
      </c>
      <c r="B55" s="15">
        <v>0.503</v>
      </c>
      <c r="C55" s="11">
        <v>3895700</v>
      </c>
      <c r="D55" s="12">
        <v>45.12</v>
      </c>
      <c r="E55" s="6">
        <f t="shared" si="0"/>
        <v>-0.29843201494407262</v>
      </c>
      <c r="F55" s="6">
        <f t="shared" si="12"/>
        <v>-0.29843201494407262</v>
      </c>
      <c r="G55" s="6">
        <f>$Q$2+$N$2/(1+EXP($O$2+$P$2*F55))</f>
        <v>6.5964658072306808</v>
      </c>
      <c r="I55" s="6">
        <f t="shared" si="1"/>
        <v>6.5905855053520952</v>
      </c>
      <c r="J55" s="6">
        <f t="shared" si="2"/>
        <v>3.4577950183296984E-5</v>
      </c>
      <c r="K55" s="6">
        <f t="shared" si="7"/>
        <v>-0.29843201494407262</v>
      </c>
      <c r="L55" s="9">
        <f t="shared" si="10"/>
        <v>3948806.0847941223</v>
      </c>
      <c r="M55" s="6">
        <f t="shared" si="11"/>
        <v>44.430007131005461</v>
      </c>
      <c r="Z55" s="6">
        <f t="shared" si="8"/>
        <v>0.503</v>
      </c>
    </row>
    <row r="56" spans="1:26" x14ac:dyDescent="0.15">
      <c r="A56" s="3">
        <v>20</v>
      </c>
      <c r="B56" s="15">
        <v>0.71099999999999997</v>
      </c>
      <c r="C56" s="11">
        <v>4631100</v>
      </c>
      <c r="D56" s="12">
        <v>44.49</v>
      </c>
      <c r="E56" s="6">
        <f t="shared" si="0"/>
        <v>-0.14813039927023372</v>
      </c>
      <c r="F56" s="6">
        <f t="shared" si="12"/>
        <v>-0.14813039927023372</v>
      </c>
      <c r="G56" s="6">
        <f t="shared" si="6"/>
        <v>6.6699603313725007</v>
      </c>
      <c r="I56" s="6">
        <f t="shared" si="1"/>
        <v>6.6656841588775677</v>
      </c>
      <c r="J56" s="6">
        <f t="shared" si="2"/>
        <v>1.8285651206421095E-5</v>
      </c>
      <c r="K56" s="6">
        <f t="shared" si="7"/>
        <v>-0.14813039927023372</v>
      </c>
      <c r="L56" s="9">
        <f t="shared" si="10"/>
        <v>4676924.2012793189</v>
      </c>
      <c r="M56" s="6">
        <f t="shared" si="11"/>
        <v>43.586993837595188</v>
      </c>
      <c r="Z56" s="6">
        <f t="shared" si="8"/>
        <v>0.71099999999999985</v>
      </c>
    </row>
    <row r="57" spans="1:26" x14ac:dyDescent="0.15">
      <c r="A57" s="3">
        <v>20</v>
      </c>
      <c r="B57" s="15">
        <v>1</v>
      </c>
      <c r="C57" s="11">
        <v>5491700</v>
      </c>
      <c r="D57" s="12">
        <v>43.83</v>
      </c>
      <c r="E57" s="6">
        <f t="shared" si="0"/>
        <v>0</v>
      </c>
      <c r="F57" s="6">
        <f t="shared" si="12"/>
        <v>0</v>
      </c>
      <c r="G57" s="6">
        <f t="shared" si="6"/>
        <v>6.7410185468699666</v>
      </c>
      <c r="I57" s="6">
        <f t="shared" si="1"/>
        <v>6.7397068046202175</v>
      </c>
      <c r="J57" s="6">
        <f t="shared" si="2"/>
        <v>1.7206677297767237E-6</v>
      </c>
      <c r="K57" s="6">
        <f t="shared" si="7"/>
        <v>0</v>
      </c>
      <c r="L57" s="9">
        <f t="shared" si="10"/>
        <v>5508312.1956143426</v>
      </c>
      <c r="M57" s="6">
        <f t="shared" si="11"/>
        <v>42.759725581959962</v>
      </c>
      <c r="Z57" s="6">
        <f t="shared" si="8"/>
        <v>1</v>
      </c>
    </row>
    <row r="58" spans="1:26" x14ac:dyDescent="0.15">
      <c r="A58" s="3">
        <v>20</v>
      </c>
      <c r="B58" s="15">
        <v>1.42</v>
      </c>
      <c r="C58" s="11">
        <v>6494300</v>
      </c>
      <c r="D58" s="12">
        <v>43.16</v>
      </c>
      <c r="E58" s="6">
        <f t="shared" si="0"/>
        <v>0.15228834438305647</v>
      </c>
      <c r="F58" s="6">
        <f t="shared" si="12"/>
        <v>0.15228834438305647</v>
      </c>
      <c r="G58" s="6">
        <f t="shared" si="6"/>
        <v>6.8126554219280653</v>
      </c>
      <c r="I58" s="6">
        <f t="shared" si="1"/>
        <v>6.812532346706865</v>
      </c>
      <c r="J58" s="6">
        <f t="shared" si="2"/>
        <v>1.5147510073491163E-8</v>
      </c>
      <c r="K58" s="6">
        <f t="shared" si="7"/>
        <v>0.15228834438305647</v>
      </c>
      <c r="L58" s="9">
        <f t="shared" si="10"/>
        <v>6496140.6880781502</v>
      </c>
      <c r="M58" s="6">
        <f t="shared" si="11"/>
        <v>41.913578760141007</v>
      </c>
      <c r="Z58" s="6">
        <f t="shared" si="8"/>
        <v>1.42</v>
      </c>
    </row>
    <row r="59" spans="1:26" x14ac:dyDescent="0.15">
      <c r="A59" s="3">
        <v>20</v>
      </c>
      <c r="B59" s="15">
        <v>2</v>
      </c>
      <c r="C59" s="11">
        <v>7659800</v>
      </c>
      <c r="D59" s="12">
        <v>42.49</v>
      </c>
      <c r="E59" s="6">
        <f t="shared" si="0"/>
        <v>0.3010299956639812</v>
      </c>
      <c r="F59" s="6">
        <f t="shared" si="12"/>
        <v>0.3010299956639812</v>
      </c>
      <c r="G59" s="6">
        <f t="shared" si="6"/>
        <v>6.8812457527373727</v>
      </c>
      <c r="I59" s="6">
        <f t="shared" si="1"/>
        <v>6.8842174302030568</v>
      </c>
      <c r="J59" s="6">
        <f t="shared" si="2"/>
        <v>8.8308669600543939E-6</v>
      </c>
      <c r="K59" s="6">
        <f t="shared" si="7"/>
        <v>0.3010299956639812</v>
      </c>
      <c r="L59" s="9">
        <f t="shared" si="10"/>
        <v>7607566.4193062708</v>
      </c>
      <c r="M59" s="6">
        <f t="shared" si="11"/>
        <v>41.091992206173536</v>
      </c>
      <c r="Z59" s="6">
        <f t="shared" si="8"/>
        <v>2</v>
      </c>
    </row>
    <row r="60" spans="1:26" x14ac:dyDescent="0.15">
      <c r="A60" s="3">
        <v>20</v>
      </c>
      <c r="B60" s="15">
        <v>2.83</v>
      </c>
      <c r="C60" s="11">
        <v>9010900</v>
      </c>
      <c r="D60" s="12">
        <v>41.8</v>
      </c>
      <c r="E60" s="6">
        <f t="shared" si="0"/>
        <v>0.45178643552429026</v>
      </c>
      <c r="F60" s="6">
        <f t="shared" si="12"/>
        <v>0.45178643552429026</v>
      </c>
      <c r="G60" s="6">
        <f t="shared" si="6"/>
        <v>6.9493841290407694</v>
      </c>
      <c r="I60" s="6">
        <f t="shared" si="1"/>
        <v>6.9547681700593573</v>
      </c>
      <c r="J60" s="6">
        <f t="shared" si="2"/>
        <v>2.8987897689837194E-5</v>
      </c>
      <c r="K60" s="6">
        <f t="shared" si="7"/>
        <v>0.45178643552429026</v>
      </c>
      <c r="L60" s="9">
        <f t="shared" si="10"/>
        <v>8899879.5510302968</v>
      </c>
      <c r="M60" s="6">
        <f t="shared" si="11"/>
        <v>40.264753337178334</v>
      </c>
      <c r="Z60" s="6">
        <f t="shared" si="8"/>
        <v>2.83</v>
      </c>
    </row>
    <row r="61" spans="1:26" x14ac:dyDescent="0.15">
      <c r="A61" s="3">
        <v>20</v>
      </c>
      <c r="B61" s="15">
        <v>4</v>
      </c>
      <c r="C61" s="11">
        <v>10569000</v>
      </c>
      <c r="D61" s="12">
        <v>41.1</v>
      </c>
      <c r="E61" s="6">
        <f t="shared" si="0"/>
        <v>0.6020599913279624</v>
      </c>
      <c r="F61" s="6">
        <f t="shared" si="12"/>
        <v>0.6020599913279624</v>
      </c>
      <c r="G61" s="6">
        <f t="shared" si="6"/>
        <v>7.0159301893674613</v>
      </c>
      <c r="I61" s="6">
        <f t="shared" si="1"/>
        <v>7.0240338979009049</v>
      </c>
      <c r="J61" s="6">
        <f t="shared" si="2"/>
        <v>6.5670091995007681E-5</v>
      </c>
      <c r="K61" s="6">
        <f t="shared" si="7"/>
        <v>0.6020599913279624</v>
      </c>
      <c r="L61" s="9">
        <f t="shared" si="10"/>
        <v>10373616.517975271</v>
      </c>
      <c r="M61" s="6">
        <f t="shared" si="11"/>
        <v>39.446200373361435</v>
      </c>
      <c r="Z61" s="6">
        <f t="shared" si="8"/>
        <v>4.0000000000000009</v>
      </c>
    </row>
    <row r="62" spans="1:26" x14ac:dyDescent="0.15">
      <c r="A62" s="3">
        <v>20</v>
      </c>
      <c r="B62" s="15">
        <v>5.65</v>
      </c>
      <c r="C62" s="11">
        <v>12366000</v>
      </c>
      <c r="D62" s="12">
        <v>40.39</v>
      </c>
      <c r="E62" s="6">
        <f t="shared" si="0"/>
        <v>0.75204844781943858</v>
      </c>
      <c r="F62" s="6">
        <f t="shared" si="12"/>
        <v>0.75204844781943858</v>
      </c>
      <c r="G62" s="6">
        <f t="shared" si="6"/>
        <v>7.0809925150059101</v>
      </c>
      <c r="I62" s="6">
        <f t="shared" si="1"/>
        <v>7.0922292421628566</v>
      </c>
      <c r="J62" s="6">
        <f t="shared" si="2"/>
        <v>1.2626403719965802E-4</v>
      </c>
      <c r="K62" s="6">
        <f t="shared" si="7"/>
        <v>0.75204844781943858</v>
      </c>
      <c r="L62" s="9">
        <f t="shared" si="10"/>
        <v>12050151.719541881</v>
      </c>
      <c r="M62" s="6">
        <f t="shared" si="11"/>
        <v>38.63572751337739</v>
      </c>
      <c r="Z62" s="6">
        <f t="shared" si="8"/>
        <v>5.6500000000000021</v>
      </c>
    </row>
    <row r="63" spans="1:26" x14ac:dyDescent="0.15">
      <c r="A63" s="3">
        <v>20</v>
      </c>
      <c r="B63" s="15">
        <v>7.98</v>
      </c>
      <c r="C63" s="11">
        <v>14423000</v>
      </c>
      <c r="D63" s="12">
        <v>39.659999999999997</v>
      </c>
      <c r="E63" s="6">
        <f t="shared" si="0"/>
        <v>0.90200289135072942</v>
      </c>
      <c r="F63" s="6">
        <f t="shared" si="12"/>
        <v>0.90200289135072942</v>
      </c>
      <c r="G63" s="6">
        <f t="shared" si="6"/>
        <v>7.1446956322038258</v>
      </c>
      <c r="I63" s="6">
        <f t="shared" si="1"/>
        <v>7.1590556035134876</v>
      </c>
      <c r="J63" s="6">
        <f t="shared" si="2"/>
        <v>2.0620877601431069E-4</v>
      </c>
      <c r="K63" s="6">
        <f t="shared" si="7"/>
        <v>0.90200289135072942</v>
      </c>
      <c r="L63" s="9">
        <f t="shared" si="10"/>
        <v>13953900.83221703</v>
      </c>
      <c r="M63" s="6">
        <f t="shared" si="11"/>
        <v>37.832443075203415</v>
      </c>
      <c r="Z63" s="6">
        <f t="shared" si="8"/>
        <v>7.9800000000000031</v>
      </c>
    </row>
    <row r="64" spans="1:26" x14ac:dyDescent="0.15">
      <c r="A64" s="3">
        <v>20</v>
      </c>
      <c r="B64" s="15">
        <v>11.3</v>
      </c>
      <c r="C64" s="11">
        <v>16777000</v>
      </c>
      <c r="D64" s="12">
        <v>38.93</v>
      </c>
      <c r="E64" s="6">
        <f t="shared" si="0"/>
        <v>1.0530784434834197</v>
      </c>
      <c r="F64" s="6">
        <f t="shared" si="12"/>
        <v>1.0530784434834197</v>
      </c>
      <c r="G64" s="6">
        <f t="shared" si="6"/>
        <v>7.207527821226055</v>
      </c>
      <c r="I64" s="6">
        <f t="shared" si="1"/>
        <v>7.2247143045303979</v>
      </c>
      <c r="J64" s="6">
        <f t="shared" si="2"/>
        <v>2.9537520837045773E-4</v>
      </c>
      <c r="K64" s="6">
        <f t="shared" si="7"/>
        <v>1.0530784434834197</v>
      </c>
      <c r="L64" s="9">
        <f t="shared" si="10"/>
        <v>16126043.286561668</v>
      </c>
      <c r="M64" s="6">
        <f t="shared" si="11"/>
        <v>37.030697460108875</v>
      </c>
      <c r="Z64" s="6">
        <f t="shared" si="8"/>
        <v>11.3</v>
      </c>
    </row>
    <row r="65" spans="1:26" x14ac:dyDescent="0.15">
      <c r="A65" s="3">
        <v>20</v>
      </c>
      <c r="B65" s="15">
        <v>15.9</v>
      </c>
      <c r="C65" s="11">
        <v>19453000</v>
      </c>
      <c r="D65" s="12">
        <v>38.21</v>
      </c>
      <c r="E65" s="6">
        <f t="shared" si="0"/>
        <v>1.2013971243204515</v>
      </c>
      <c r="F65" s="6">
        <f t="shared" si="12"/>
        <v>1.2013971243204515</v>
      </c>
      <c r="G65" s="6">
        <f t="shared" si="6"/>
        <v>7.2679106201130441</v>
      </c>
      <c r="I65" s="6">
        <f t="shared" si="1"/>
        <v>7.288986586791629</v>
      </c>
      <c r="J65" s="6">
        <f t="shared" si="2"/>
        <v>4.4419637143682151E-4</v>
      </c>
      <c r="K65" s="6">
        <f t="shared" si="7"/>
        <v>1.2013971243204515</v>
      </c>
      <c r="L65" s="9">
        <f t="shared" si="10"/>
        <v>18531501.969694819</v>
      </c>
      <c r="M65" s="6">
        <f t="shared" si="11"/>
        <v>36.251369183550445</v>
      </c>
      <c r="Z65" s="6">
        <f t="shared" si="8"/>
        <v>15.900000000000004</v>
      </c>
    </row>
    <row r="66" spans="1:26" x14ac:dyDescent="0.15">
      <c r="A66" s="12">
        <v>30</v>
      </c>
      <c r="B66" s="16">
        <v>15.9</v>
      </c>
      <c r="C66" s="11">
        <v>5390000</v>
      </c>
      <c r="D66" s="12">
        <v>44.39</v>
      </c>
      <c r="E66" s="6">
        <f t="shared" si="0"/>
        <v>1.2013971243204515</v>
      </c>
      <c r="F66" s="6">
        <f>E66+LOG10($U$2)</f>
        <v>-1.9839651240259659E-2</v>
      </c>
      <c r="G66" s="6">
        <f t="shared" si="6"/>
        <v>6.7315803828065022</v>
      </c>
      <c r="I66" s="6">
        <f t="shared" si="1"/>
        <v>6.7315887651867383</v>
      </c>
      <c r="J66" s="6">
        <f t="shared" si="2"/>
        <v>7.0264298423387147E-11</v>
      </c>
      <c r="K66" s="6">
        <f t="shared" si="7"/>
        <v>-1.9839651240259659E-2</v>
      </c>
      <c r="L66" s="9">
        <f t="shared" si="10"/>
        <v>5389895.967839024</v>
      </c>
      <c r="M66" s="6">
        <f t="shared" si="11"/>
        <v>42.870296606641233</v>
      </c>
      <c r="Z66" s="6">
        <f t="shared" si="8"/>
        <v>0.9553452502988139</v>
      </c>
    </row>
    <row r="67" spans="1:26" x14ac:dyDescent="0.15">
      <c r="A67" s="12">
        <v>30</v>
      </c>
      <c r="B67" s="16">
        <v>11.3</v>
      </c>
      <c r="C67" s="11">
        <v>4541300</v>
      </c>
      <c r="D67" s="12">
        <v>45.33</v>
      </c>
      <c r="E67" s="6">
        <f t="shared" ref="E67:E130" si="13">LOG10(B67)</f>
        <v>1.0530784434834197</v>
      </c>
      <c r="F67" s="6">
        <f t="shared" ref="F67:F86" si="14">E67+LOG10($U$2)</f>
        <v>-0.16815833207729147</v>
      </c>
      <c r="G67" s="6">
        <f t="shared" si="6"/>
        <v>6.6602483290546406</v>
      </c>
      <c r="I67" s="6">
        <f t="shared" ref="I67:I130" si="15">LOG10(C67)</f>
        <v>6.6571801925067868</v>
      </c>
      <c r="J67" s="6">
        <f t="shared" ref="J67:J130" si="16">(I67-G67)^2</f>
        <v>9.4134618762759963E-6</v>
      </c>
      <c r="K67" s="6">
        <f t="shared" si="7"/>
        <v>-0.16815833207729147</v>
      </c>
      <c r="L67" s="9">
        <f t="shared" ref="L67:L98" si="17">10^(G67)</f>
        <v>4573496.2682137787</v>
      </c>
      <c r="M67" s="6">
        <f t="shared" ref="M67:M98" si="18">-90*$N$2*$P$2*EXP($O$2+$P$2*F67)/((1+EXP($O$2+$P$2*F67))^2)</f>
        <v>43.699130390443223</v>
      </c>
      <c r="Z67" s="6">
        <f t="shared" si="8"/>
        <v>0.67895605838846496</v>
      </c>
    </row>
    <row r="68" spans="1:26" x14ac:dyDescent="0.15">
      <c r="A68" s="12">
        <v>30</v>
      </c>
      <c r="B68" s="16">
        <v>7.98</v>
      </c>
      <c r="C68" s="11">
        <v>3818700</v>
      </c>
      <c r="D68" s="12">
        <v>46.19</v>
      </c>
      <c r="E68" s="6">
        <f t="shared" si="13"/>
        <v>0.90200289135072942</v>
      </c>
      <c r="F68" s="6">
        <f t="shared" si="14"/>
        <v>-0.31923388420998178</v>
      </c>
      <c r="G68" s="6">
        <f t="shared" ref="G68:G128" si="19">$Q$2+$N$2/(1+EXP($O$2+$P$2*F68))</f>
        <v>6.5861831048017372</v>
      </c>
      <c r="I68" s="6">
        <f t="shared" si="15"/>
        <v>6.5819155412059409</v>
      </c>
      <c r="J68" s="6">
        <f t="shared" si="16"/>
        <v>1.8212099044165635E-5</v>
      </c>
      <c r="K68" s="6">
        <f t="shared" ref="K68:K128" si="20">F68</f>
        <v>-0.31923388420998178</v>
      </c>
      <c r="L68" s="9">
        <f t="shared" si="17"/>
        <v>3856409.1515309624</v>
      </c>
      <c r="M68" s="6">
        <f t="shared" si="18"/>
        <v>44.546930860319577</v>
      </c>
      <c r="Z68" s="6">
        <f t="shared" ref="Z68:Z131" si="21">10^K68</f>
        <v>0.47947516335751778</v>
      </c>
    </row>
    <row r="69" spans="1:26" x14ac:dyDescent="0.15">
      <c r="A69" s="12">
        <v>30</v>
      </c>
      <c r="B69" s="16">
        <v>5.65</v>
      </c>
      <c r="C69" s="11">
        <v>3202300</v>
      </c>
      <c r="D69" s="12">
        <v>46.99</v>
      </c>
      <c r="E69" s="6">
        <f t="shared" si="13"/>
        <v>0.75204844781943858</v>
      </c>
      <c r="F69" s="6">
        <f t="shared" si="14"/>
        <v>-0.46918832774127261</v>
      </c>
      <c r="G69" s="6">
        <f t="shared" si="19"/>
        <v>6.5112576761922245</v>
      </c>
      <c r="I69" s="6">
        <f t="shared" si="15"/>
        <v>6.5054620153538929</v>
      </c>
      <c r="J69" s="6">
        <f t="shared" si="16"/>
        <v>3.3589684552970624E-5</v>
      </c>
      <c r="K69" s="6">
        <f t="shared" si="20"/>
        <v>-0.46918832774127261</v>
      </c>
      <c r="L69" s="9">
        <f t="shared" si="17"/>
        <v>3245321.120718725</v>
      </c>
      <c r="M69" s="6">
        <f t="shared" si="18"/>
        <v>45.391318417120438</v>
      </c>
      <c r="Z69" s="6">
        <f t="shared" si="21"/>
        <v>0.33947802919423253</v>
      </c>
    </row>
    <row r="70" spans="1:26" x14ac:dyDescent="0.15">
      <c r="A70" s="12">
        <v>30</v>
      </c>
      <c r="B70" s="16">
        <v>4</v>
      </c>
      <c r="C70" s="11">
        <v>2680900</v>
      </c>
      <c r="D70" s="12">
        <v>47.73</v>
      </c>
      <c r="E70" s="6">
        <f t="shared" si="13"/>
        <v>0.6020599913279624</v>
      </c>
      <c r="F70" s="6">
        <f t="shared" si="14"/>
        <v>-0.6191767842327488</v>
      </c>
      <c r="G70" s="6">
        <f t="shared" si="19"/>
        <v>6.4349059869661058</v>
      </c>
      <c r="I70" s="6">
        <f t="shared" si="15"/>
        <v>6.4282806147071767</v>
      </c>
      <c r="J70" s="6">
        <f t="shared" si="16"/>
        <v>4.389555756938753E-5</v>
      </c>
      <c r="K70" s="6">
        <f t="shared" si="20"/>
        <v>-0.6191767842327488</v>
      </c>
      <c r="L70" s="9">
        <f t="shared" si="17"/>
        <v>2722111.9805184142</v>
      </c>
      <c r="M70" s="6">
        <f t="shared" si="18"/>
        <v>46.238060360796638</v>
      </c>
      <c r="Z70" s="6">
        <f t="shared" si="21"/>
        <v>0.24033842774812922</v>
      </c>
    </row>
    <row r="71" spans="1:26" x14ac:dyDescent="0.15">
      <c r="A71" s="12">
        <v>30</v>
      </c>
      <c r="B71" s="16">
        <v>2.83</v>
      </c>
      <c r="C71" s="11">
        <v>2239500</v>
      </c>
      <c r="D71" s="12">
        <v>48.4</v>
      </c>
      <c r="E71" s="6">
        <f t="shared" si="13"/>
        <v>0.45178643552429026</v>
      </c>
      <c r="F71" s="6">
        <f t="shared" si="14"/>
        <v>-0.76945034003642099</v>
      </c>
      <c r="G71" s="6">
        <f t="shared" si="19"/>
        <v>6.3569927143229226</v>
      </c>
      <c r="I71" s="6">
        <f t="shared" si="15"/>
        <v>6.3501510667807066</v>
      </c>
      <c r="J71" s="6">
        <f t="shared" si="16"/>
        <v>4.6808141091909481E-5</v>
      </c>
      <c r="K71" s="6">
        <f t="shared" si="20"/>
        <v>-0.76945034003642099</v>
      </c>
      <c r="L71" s="9">
        <f t="shared" si="17"/>
        <v>2275059.2643047213</v>
      </c>
      <c r="M71" s="6">
        <f t="shared" si="18"/>
        <v>47.087844051382639</v>
      </c>
      <c r="Z71" s="6">
        <f t="shared" si="21"/>
        <v>0.1700394376318014</v>
      </c>
    </row>
    <row r="72" spans="1:26" x14ac:dyDescent="0.15">
      <c r="A72" s="12">
        <v>30</v>
      </c>
      <c r="B72" s="16">
        <v>2</v>
      </c>
      <c r="C72" s="11">
        <v>1868200</v>
      </c>
      <c r="D72" s="12">
        <v>49.03</v>
      </c>
      <c r="E72" s="6">
        <f t="shared" si="13"/>
        <v>0.3010299956639812</v>
      </c>
      <c r="F72" s="6">
        <f t="shared" si="14"/>
        <v>-0.92020677989672994</v>
      </c>
      <c r="G72" s="6">
        <f t="shared" si="19"/>
        <v>6.2774026735910322</v>
      </c>
      <c r="I72" s="6">
        <f t="shared" si="15"/>
        <v>6.2714233677435809</v>
      </c>
      <c r="J72" s="6">
        <f t="shared" si="16"/>
        <v>3.5752098417365565E-5</v>
      </c>
      <c r="K72" s="6">
        <f t="shared" si="20"/>
        <v>-0.92020677989672994</v>
      </c>
      <c r="L72" s="9">
        <f t="shared" si="17"/>
        <v>1894098.9947764827</v>
      </c>
      <c r="M72" s="6">
        <f t="shared" si="18"/>
        <v>47.941026273880738</v>
      </c>
      <c r="Z72" s="6">
        <f t="shared" si="21"/>
        <v>0.12016921387406461</v>
      </c>
    </row>
    <row r="73" spans="1:26" x14ac:dyDescent="0.15">
      <c r="A73" s="12">
        <v>30</v>
      </c>
      <c r="B73" s="16">
        <v>1.42</v>
      </c>
      <c r="C73" s="11">
        <v>1557100</v>
      </c>
      <c r="D73" s="12">
        <v>49.62</v>
      </c>
      <c r="E73" s="6">
        <f t="shared" si="13"/>
        <v>0.15228834438305647</v>
      </c>
      <c r="F73" s="6">
        <f t="shared" si="14"/>
        <v>-1.0689484311776547</v>
      </c>
      <c r="G73" s="6">
        <f t="shared" si="19"/>
        <v>6.1974756937844528</v>
      </c>
      <c r="I73" s="6">
        <f t="shared" si="15"/>
        <v>6.1923165047027373</v>
      </c>
      <c r="J73" s="6">
        <f t="shared" si="16"/>
        <v>2.661723198089275E-5</v>
      </c>
      <c r="K73" s="6">
        <f t="shared" si="20"/>
        <v>-1.0689484311776547</v>
      </c>
      <c r="L73" s="9">
        <f t="shared" si="17"/>
        <v>1575707.8324316239</v>
      </c>
      <c r="M73" s="6">
        <f t="shared" si="18"/>
        <v>48.78267655401789</v>
      </c>
      <c r="Z73" s="6">
        <f t="shared" si="21"/>
        <v>8.532014185058584E-2</v>
      </c>
    </row>
    <row r="74" spans="1:26" x14ac:dyDescent="0.15">
      <c r="A74" s="12">
        <v>30</v>
      </c>
      <c r="B74" s="16">
        <v>1</v>
      </c>
      <c r="C74" s="11">
        <v>1296600</v>
      </c>
      <c r="D74" s="12">
        <v>50.16</v>
      </c>
      <c r="E74" s="6">
        <f t="shared" si="13"/>
        <v>0</v>
      </c>
      <c r="F74" s="6">
        <f t="shared" si="14"/>
        <v>-1.2212367755607112</v>
      </c>
      <c r="G74" s="6">
        <f t="shared" si="19"/>
        <v>6.1142024519653209</v>
      </c>
      <c r="I74" s="6">
        <f t="shared" si="15"/>
        <v>6.1128060172668848</v>
      </c>
      <c r="J74" s="6">
        <f t="shared" si="16"/>
        <v>1.95002986699629E-6</v>
      </c>
      <c r="K74" s="6">
        <f t="shared" si="20"/>
        <v>-1.2212367755607112</v>
      </c>
      <c r="L74" s="9">
        <f t="shared" si="17"/>
        <v>1300775.8101153565</v>
      </c>
      <c r="M74" s="6">
        <f t="shared" si="18"/>
        <v>49.643421619447018</v>
      </c>
      <c r="Z74" s="6">
        <f t="shared" si="21"/>
        <v>6.0084606937032305E-2</v>
      </c>
    </row>
    <row r="75" spans="1:26" x14ac:dyDescent="0.15">
      <c r="A75" s="12">
        <v>30</v>
      </c>
      <c r="B75" s="16">
        <v>0.71099999999999997</v>
      </c>
      <c r="C75" s="11">
        <v>1077400</v>
      </c>
      <c r="D75" s="12">
        <v>50.67</v>
      </c>
      <c r="E75" s="6">
        <f t="shared" si="13"/>
        <v>-0.14813039927023372</v>
      </c>
      <c r="F75" s="6">
        <f t="shared" si="14"/>
        <v>-1.3693671748309448</v>
      </c>
      <c r="G75" s="6">
        <f t="shared" si="19"/>
        <v>6.031806837093237</v>
      </c>
      <c r="I75" s="6">
        <f t="shared" si="15"/>
        <v>6.0323769712099358</v>
      </c>
      <c r="J75" s="6">
        <f t="shared" si="16"/>
        <v>3.2505291102394053E-7</v>
      </c>
      <c r="K75" s="6">
        <f t="shared" si="20"/>
        <v>-1.3693671748309448</v>
      </c>
      <c r="L75" s="9">
        <f t="shared" si="17"/>
        <v>1075986.5363185208</v>
      </c>
      <c r="M75" s="6">
        <f t="shared" si="18"/>
        <v>50.478881554359397</v>
      </c>
      <c r="Z75" s="6">
        <f t="shared" si="21"/>
        <v>4.2720155532229964E-2</v>
      </c>
    </row>
    <row r="76" spans="1:26" x14ac:dyDescent="0.15">
      <c r="A76" s="12">
        <v>30</v>
      </c>
      <c r="B76" s="16">
        <v>0.503</v>
      </c>
      <c r="C76" s="11">
        <v>892220</v>
      </c>
      <c r="D76" s="12">
        <v>51.13</v>
      </c>
      <c r="E76" s="6">
        <f t="shared" si="13"/>
        <v>-0.29843201494407262</v>
      </c>
      <c r="F76" s="6">
        <f t="shared" si="14"/>
        <v>-1.5196687905047839</v>
      </c>
      <c r="G76" s="6">
        <f t="shared" si="19"/>
        <v>5.9468001522272704</v>
      </c>
      <c r="I76" s="6">
        <f t="shared" si="15"/>
        <v>5.9504719541581039</v>
      </c>
      <c r="J76" s="6">
        <f t="shared" si="16"/>
        <v>1.3482129419272588E-5</v>
      </c>
      <c r="K76" s="6">
        <f t="shared" si="20"/>
        <v>-1.5196687905047839</v>
      </c>
      <c r="L76" s="9">
        <f t="shared" si="17"/>
        <v>884708.40297514363</v>
      </c>
      <c r="M76" s="6">
        <f t="shared" si="18"/>
        <v>51.323914280407301</v>
      </c>
      <c r="Z76" s="6">
        <f t="shared" si="21"/>
        <v>3.0222557289327229E-2</v>
      </c>
    </row>
    <row r="77" spans="1:26" x14ac:dyDescent="0.15">
      <c r="A77" s="12">
        <v>30</v>
      </c>
      <c r="B77" s="16">
        <v>0.35599999999999998</v>
      </c>
      <c r="C77" s="11">
        <v>734130</v>
      </c>
      <c r="D77" s="12">
        <v>51.63</v>
      </c>
      <c r="E77" s="6">
        <f t="shared" si="13"/>
        <v>-0.44855000202712486</v>
      </c>
      <c r="F77" s="6">
        <f t="shared" si="14"/>
        <v>-1.6697867775878361</v>
      </c>
      <c r="G77" s="6">
        <f t="shared" si="19"/>
        <v>5.8604915542955247</v>
      </c>
      <c r="I77" s="6">
        <f t="shared" si="15"/>
        <v>5.8657729717464875</v>
      </c>
      <c r="J77" s="6">
        <f t="shared" si="16"/>
        <v>2.7893370291334164E-5</v>
      </c>
      <c r="K77" s="6">
        <f t="shared" si="20"/>
        <v>-1.6697867775878361</v>
      </c>
      <c r="L77" s="9">
        <f t="shared" si="17"/>
        <v>725256.37392732734</v>
      </c>
      <c r="M77" s="6">
        <f t="shared" si="18"/>
        <v>52.16432657066585</v>
      </c>
      <c r="Z77" s="6">
        <f t="shared" si="21"/>
        <v>2.1390120069583483E-2</v>
      </c>
    </row>
    <row r="78" spans="1:26" x14ac:dyDescent="0.15">
      <c r="A78" s="12">
        <v>30</v>
      </c>
      <c r="B78" s="16">
        <v>0.252</v>
      </c>
      <c r="C78" s="11">
        <v>601640</v>
      </c>
      <c r="D78" s="12">
        <v>52.12</v>
      </c>
      <c r="E78" s="6">
        <f t="shared" si="13"/>
        <v>-0.59859945921845592</v>
      </c>
      <c r="F78" s="6">
        <f t="shared" si="14"/>
        <v>-1.8198362347791672</v>
      </c>
      <c r="G78" s="6">
        <f t="shared" si="19"/>
        <v>5.7728251580246397</v>
      </c>
      <c r="I78" s="6">
        <f t="shared" si="15"/>
        <v>5.7793367025865487</v>
      </c>
      <c r="J78" s="6">
        <f t="shared" si="16"/>
        <v>4.2400212581727389E-5</v>
      </c>
      <c r="K78" s="6">
        <f t="shared" si="20"/>
        <v>-1.8198362347791672</v>
      </c>
      <c r="L78" s="9">
        <f t="shared" si="17"/>
        <v>592686.66769098013</v>
      </c>
      <c r="M78" s="6">
        <f t="shared" si="18"/>
        <v>52.999844435290612</v>
      </c>
      <c r="Z78" s="6">
        <f t="shared" si="21"/>
        <v>1.514132094813213E-2</v>
      </c>
    </row>
    <row r="79" spans="1:26" x14ac:dyDescent="0.15">
      <c r="A79" s="12">
        <v>30</v>
      </c>
      <c r="B79" s="16">
        <v>0.17899999999999999</v>
      </c>
      <c r="C79" s="11">
        <v>489510</v>
      </c>
      <c r="D79" s="12">
        <v>52.56</v>
      </c>
      <c r="E79" s="6">
        <f t="shared" si="13"/>
        <v>-0.7471469690201068</v>
      </c>
      <c r="F79" s="6">
        <f t="shared" si="14"/>
        <v>-1.9683837445808181</v>
      </c>
      <c r="G79" s="6">
        <f t="shared" si="19"/>
        <v>5.6846684509732253</v>
      </c>
      <c r="I79" s="6">
        <f t="shared" si="15"/>
        <v>5.6897615682544957</v>
      </c>
      <c r="J79" s="6">
        <f t="shared" si="16"/>
        <v>2.5939843640776081E-5</v>
      </c>
      <c r="K79" s="6">
        <f t="shared" si="20"/>
        <v>-1.9683837445808181</v>
      </c>
      <c r="L79" s="9">
        <f t="shared" si="17"/>
        <v>483802.88184380636</v>
      </c>
      <c r="M79" s="6">
        <f t="shared" si="18"/>
        <v>53.821624735991143</v>
      </c>
      <c r="Z79" s="6">
        <f t="shared" si="21"/>
        <v>1.0755144641728774E-2</v>
      </c>
    </row>
    <row r="80" spans="1:26" x14ac:dyDescent="0.15">
      <c r="A80" s="12">
        <v>30</v>
      </c>
      <c r="B80" s="16">
        <v>0.126</v>
      </c>
      <c r="C80" s="11">
        <v>394920</v>
      </c>
      <c r="D80" s="12">
        <v>53.13</v>
      </c>
      <c r="E80" s="6">
        <f t="shared" si="13"/>
        <v>-0.89962945488243706</v>
      </c>
      <c r="F80" s="6">
        <f t="shared" si="14"/>
        <v>-2.1208662304431485</v>
      </c>
      <c r="G80" s="6">
        <f t="shared" si="19"/>
        <v>5.5927711225927794</v>
      </c>
      <c r="I80" s="6">
        <f t="shared" si="15"/>
        <v>5.5965091283419985</v>
      </c>
      <c r="J80" s="6">
        <f t="shared" si="16"/>
        <v>1.3972686981195193E-5</v>
      </c>
      <c r="K80" s="6">
        <f t="shared" si="20"/>
        <v>-2.1208662304431485</v>
      </c>
      <c r="L80" s="9">
        <f t="shared" si="17"/>
        <v>391535.47972779343</v>
      </c>
      <c r="M80" s="6">
        <f t="shared" si="18"/>
        <v>54.658620853890092</v>
      </c>
      <c r="Z80" s="6">
        <f t="shared" si="21"/>
        <v>7.5706604740660649E-3</v>
      </c>
    </row>
    <row r="81" spans="1:26" x14ac:dyDescent="0.15">
      <c r="A81" s="12">
        <v>30</v>
      </c>
      <c r="B81" s="16">
        <v>8.9499999999999996E-2</v>
      </c>
      <c r="C81" s="11">
        <v>314040</v>
      </c>
      <c r="D81" s="12">
        <v>53.68</v>
      </c>
      <c r="E81" s="6">
        <f t="shared" si="13"/>
        <v>-1.0481769646840879</v>
      </c>
      <c r="F81" s="6">
        <f t="shared" si="14"/>
        <v>-2.2694137402447989</v>
      </c>
      <c r="G81" s="6">
        <f t="shared" si="19"/>
        <v>5.5018876379379744</v>
      </c>
      <c r="I81" s="6">
        <f t="shared" si="15"/>
        <v>5.4969849686875056</v>
      </c>
      <c r="J81" s="6">
        <f t="shared" si="16"/>
        <v>2.4036165779492139E-5</v>
      </c>
      <c r="K81" s="6">
        <f t="shared" si="20"/>
        <v>-2.2694137402447989</v>
      </c>
      <c r="L81" s="9">
        <f t="shared" si="17"/>
        <v>317605.22459126543</v>
      </c>
      <c r="M81" s="6">
        <f t="shared" si="18"/>
        <v>55.466651852640481</v>
      </c>
      <c r="Z81" s="6">
        <f t="shared" si="21"/>
        <v>5.3775723208643921E-3</v>
      </c>
    </row>
    <row r="82" spans="1:26" x14ac:dyDescent="0.15">
      <c r="A82" s="12">
        <v>30</v>
      </c>
      <c r="B82" s="16">
        <v>6.3399999999999998E-2</v>
      </c>
      <c r="C82" s="11">
        <v>249500</v>
      </c>
      <c r="D82" s="12">
        <v>54.13</v>
      </c>
      <c r="E82" s="6">
        <f t="shared" si="13"/>
        <v>-1.1979107421182673</v>
      </c>
      <c r="F82" s="6">
        <f t="shared" si="14"/>
        <v>-2.4191475176789785</v>
      </c>
      <c r="G82" s="6">
        <f t="shared" si="19"/>
        <v>5.4089354772168949</v>
      </c>
      <c r="I82" s="6">
        <f t="shared" si="15"/>
        <v>5.3970705499594089</v>
      </c>
      <c r="J82" s="6">
        <f t="shared" si="16"/>
        <v>1.4077649882543431E-4</v>
      </c>
      <c r="K82" s="6">
        <f t="shared" si="20"/>
        <v>-2.4191475176789785</v>
      </c>
      <c r="L82" s="9">
        <f t="shared" si="17"/>
        <v>256410.30614810332</v>
      </c>
      <c r="M82" s="6">
        <f t="shared" si="18"/>
        <v>56.272778470992449</v>
      </c>
      <c r="Z82" s="6">
        <f t="shared" si="21"/>
        <v>3.8093640798078469E-3</v>
      </c>
    </row>
    <row r="83" spans="1:26" x14ac:dyDescent="0.15">
      <c r="A83" s="12">
        <v>30</v>
      </c>
      <c r="B83" s="16">
        <v>4.4900000000000002E-2</v>
      </c>
      <c r="C83" s="11">
        <v>200800</v>
      </c>
      <c r="D83" s="12">
        <v>54.61</v>
      </c>
      <c r="E83" s="6">
        <f t="shared" si="13"/>
        <v>-1.3477536589966768</v>
      </c>
      <c r="F83" s="6">
        <f t="shared" si="14"/>
        <v>-2.5689904345573877</v>
      </c>
      <c r="G83" s="6">
        <f t="shared" si="19"/>
        <v>5.3145806314586661</v>
      </c>
      <c r="I83" s="6">
        <f t="shared" si="15"/>
        <v>5.3027637084729813</v>
      </c>
      <c r="J83" s="6">
        <f t="shared" si="16"/>
        <v>1.3963966884960623E-4</v>
      </c>
      <c r="K83" s="6">
        <f t="shared" si="20"/>
        <v>-2.5689904345573877</v>
      </c>
      <c r="L83" s="9">
        <f t="shared" si="17"/>
        <v>206338.6721769156</v>
      </c>
      <c r="M83" s="6">
        <f t="shared" si="18"/>
        <v>57.070077871897695</v>
      </c>
      <c r="Z83" s="6">
        <f t="shared" si="21"/>
        <v>2.6977988514727508E-3</v>
      </c>
    </row>
    <row r="84" spans="1:26" x14ac:dyDescent="0.15">
      <c r="A84" s="12">
        <v>30</v>
      </c>
      <c r="B84" s="16">
        <v>3.1800000000000002E-2</v>
      </c>
      <c r="C84" s="11">
        <v>165300</v>
      </c>
      <c r="D84" s="12">
        <v>55.16</v>
      </c>
      <c r="E84" s="6">
        <f t="shared" si="13"/>
        <v>-1.4975728800155672</v>
      </c>
      <c r="F84" s="6">
        <f t="shared" si="14"/>
        <v>-2.7188096555762784</v>
      </c>
      <c r="G84" s="6">
        <f t="shared" si="19"/>
        <v>5.21892213319029</v>
      </c>
      <c r="I84" s="6">
        <f t="shared" si="15"/>
        <v>5.2182728535714471</v>
      </c>
      <c r="J84" s="6">
        <f t="shared" si="16"/>
        <v>4.2156402344474053E-7</v>
      </c>
      <c r="K84" s="6">
        <f t="shared" si="20"/>
        <v>-2.7188096555762784</v>
      </c>
      <c r="L84" s="9">
        <f t="shared" si="17"/>
        <v>165547.3118880144</v>
      </c>
      <c r="M84" s="6">
        <f t="shared" si="18"/>
        <v>57.856803628762997</v>
      </c>
      <c r="Z84" s="6">
        <f t="shared" si="21"/>
        <v>1.9106905005976272E-3</v>
      </c>
    </row>
    <row r="85" spans="1:26" x14ac:dyDescent="0.15">
      <c r="A85" s="12">
        <v>30</v>
      </c>
      <c r="B85" s="16">
        <v>2.2499999999999999E-2</v>
      </c>
      <c r="C85" s="11">
        <v>136650</v>
      </c>
      <c r="D85" s="12">
        <v>55.7</v>
      </c>
      <c r="E85" s="6">
        <f t="shared" si="13"/>
        <v>-1.6478174818886375</v>
      </c>
      <c r="F85" s="6">
        <f t="shared" si="14"/>
        <v>-2.8690542574493487</v>
      </c>
      <c r="G85" s="6">
        <f t="shared" si="19"/>
        <v>5.1216862965208616</v>
      </c>
      <c r="I85" s="6">
        <f t="shared" si="15"/>
        <v>5.1356096360286791</v>
      </c>
      <c r="J85" s="6">
        <f t="shared" si="16"/>
        <v>1.9385938304995292E-4</v>
      </c>
      <c r="K85" s="6">
        <f t="shared" si="20"/>
        <v>-2.8690542574493487</v>
      </c>
      <c r="L85" s="9">
        <f t="shared" si="17"/>
        <v>132338.52703683687</v>
      </c>
      <c r="M85" s="6">
        <f t="shared" si="18"/>
        <v>58.634223660527482</v>
      </c>
      <c r="Z85" s="6">
        <f t="shared" si="21"/>
        <v>1.3519036560832255E-3</v>
      </c>
    </row>
    <row r="86" spans="1:26" x14ac:dyDescent="0.15">
      <c r="A86" s="12">
        <v>30</v>
      </c>
      <c r="B86" s="16">
        <v>1.5900000000000001E-2</v>
      </c>
      <c r="C86" s="11">
        <v>111090</v>
      </c>
      <c r="D86" s="12">
        <v>56.14</v>
      </c>
      <c r="E86" s="6">
        <f t="shared" si="13"/>
        <v>-1.7986028756795485</v>
      </c>
      <c r="F86" s="6">
        <f t="shared" si="14"/>
        <v>-3.0198396512402597</v>
      </c>
      <c r="G86" s="6">
        <f t="shared" si="19"/>
        <v>5.0228061036997786</v>
      </c>
      <c r="I86" s="6">
        <f t="shared" si="15"/>
        <v>5.0456749667691048</v>
      </c>
      <c r="J86" s="6">
        <f t="shared" si="16"/>
        <v>5.2298489808358796E-4</v>
      </c>
      <c r="K86" s="6">
        <f t="shared" si="20"/>
        <v>-3.0198396512402597</v>
      </c>
      <c r="L86" s="9">
        <f t="shared" si="17"/>
        <v>105391.62570078077</v>
      </c>
      <c r="M86" s="6">
        <f t="shared" si="18"/>
        <v>59.401757266077155</v>
      </c>
      <c r="Z86" s="6">
        <f t="shared" si="21"/>
        <v>9.5534525029881284E-4</v>
      </c>
    </row>
    <row r="87" spans="1:26" x14ac:dyDescent="0.15">
      <c r="A87" s="12">
        <v>40</v>
      </c>
      <c r="B87" s="17">
        <v>15.9</v>
      </c>
      <c r="C87" s="11">
        <v>1479800</v>
      </c>
      <c r="D87" s="12">
        <v>52.18</v>
      </c>
      <c r="E87" s="6">
        <f t="shared" si="13"/>
        <v>1.2013971243204515</v>
      </c>
      <c r="F87" s="6">
        <f>E87+LOG10($V$2)</f>
        <v>-1.0993804917558616</v>
      </c>
      <c r="G87" s="6">
        <f t="shared" si="19"/>
        <v>6.1809515125064376</v>
      </c>
      <c r="I87" s="6">
        <f t="shared" si="15"/>
        <v>6.1702030229856639</v>
      </c>
      <c r="J87" s="6">
        <f t="shared" si="16"/>
        <v>1.1553002697818149E-4</v>
      </c>
      <c r="K87" s="6">
        <f t="shared" si="20"/>
        <v>-1.0993804917558616</v>
      </c>
      <c r="L87" s="9">
        <f t="shared" si="17"/>
        <v>1516881.0034289488</v>
      </c>
      <c r="M87" s="6">
        <f t="shared" si="18"/>
        <v>48.954787095812563</v>
      </c>
      <c r="Z87" s="6">
        <f t="shared" si="21"/>
        <v>7.9546212901815835E-2</v>
      </c>
    </row>
    <row r="88" spans="1:26" x14ac:dyDescent="0.15">
      <c r="A88" s="12">
        <v>40</v>
      </c>
      <c r="B88" s="17">
        <v>11.3</v>
      </c>
      <c r="C88" s="11">
        <v>1213600</v>
      </c>
      <c r="D88" s="12">
        <v>52.7</v>
      </c>
      <c r="E88" s="6">
        <f t="shared" si="13"/>
        <v>1.0530784434834197</v>
      </c>
      <c r="F88" s="6">
        <f t="shared" ref="F88:F107" si="22">E88+LOG10($V$2)</f>
        <v>-1.2476991725928934</v>
      </c>
      <c r="G88" s="6">
        <f t="shared" si="19"/>
        <v>6.0995839982465903</v>
      </c>
      <c r="I88" s="6">
        <f t="shared" si="15"/>
        <v>6.0840755677786742</v>
      </c>
      <c r="J88" s="6">
        <f t="shared" si="16"/>
        <v>2.4051141557818704E-4</v>
      </c>
      <c r="K88" s="6">
        <f t="shared" si="20"/>
        <v>-1.2476991725928934</v>
      </c>
      <c r="L88" s="9">
        <f t="shared" si="17"/>
        <v>1257720.0903991263</v>
      </c>
      <c r="M88" s="6">
        <f t="shared" si="18"/>
        <v>49.792823981184036</v>
      </c>
      <c r="Z88" s="6">
        <f t="shared" si="21"/>
        <v>5.6532843131479167E-2</v>
      </c>
    </row>
    <row r="89" spans="1:26" x14ac:dyDescent="0.15">
      <c r="A89" s="12">
        <v>40</v>
      </c>
      <c r="B89" s="17">
        <v>7.98</v>
      </c>
      <c r="C89" s="11">
        <v>994860</v>
      </c>
      <c r="D89" s="12">
        <v>53.18</v>
      </c>
      <c r="E89" s="6">
        <f t="shared" si="13"/>
        <v>0.90200289135072942</v>
      </c>
      <c r="F89" s="6">
        <f t="shared" si="22"/>
        <v>-1.3987747247255837</v>
      </c>
      <c r="G89" s="6">
        <f t="shared" si="19"/>
        <v>6.015285780628238</v>
      </c>
      <c r="I89" s="6">
        <f t="shared" si="15"/>
        <v>5.9977619696850812</v>
      </c>
      <c r="J89" s="6">
        <f t="shared" si="16"/>
        <v>3.0708394997150211E-4</v>
      </c>
      <c r="K89" s="6">
        <f t="shared" si="20"/>
        <v>-1.3987747247255837</v>
      </c>
      <c r="L89" s="9">
        <f t="shared" si="17"/>
        <v>1035823.5498039551</v>
      </c>
      <c r="M89" s="6">
        <f t="shared" si="18"/>
        <v>50.644457654341025</v>
      </c>
      <c r="Z89" s="6">
        <f t="shared" si="21"/>
        <v>3.992319364506227E-2</v>
      </c>
    </row>
    <row r="90" spans="1:26" x14ac:dyDescent="0.15">
      <c r="A90" s="12">
        <v>40</v>
      </c>
      <c r="B90" s="17">
        <v>5.65</v>
      </c>
      <c r="C90" s="11">
        <v>815910</v>
      </c>
      <c r="D90" s="12">
        <v>53.56</v>
      </c>
      <c r="E90" s="6">
        <f t="shared" si="13"/>
        <v>0.75204844781943858</v>
      </c>
      <c r="F90" s="6">
        <f t="shared" si="22"/>
        <v>-1.5487291682568745</v>
      </c>
      <c r="G90" s="6">
        <f t="shared" si="19"/>
        <v>5.9302016959171642</v>
      </c>
      <c r="I90" s="6">
        <f t="shared" si="15"/>
        <v>5.9116422559854351</v>
      </c>
      <c r="J90" s="6">
        <f t="shared" si="16"/>
        <v>3.4445281057945835E-4</v>
      </c>
      <c r="K90" s="6">
        <f t="shared" si="20"/>
        <v>-1.5487291682568745</v>
      </c>
      <c r="L90" s="9">
        <f t="shared" si="17"/>
        <v>851533.41724698141</v>
      </c>
      <c r="M90" s="6">
        <f t="shared" si="18"/>
        <v>51.486912703454735</v>
      </c>
      <c r="Z90" s="6">
        <f t="shared" si="21"/>
        <v>2.826642156573959E-2</v>
      </c>
    </row>
    <row r="91" spans="1:26" x14ac:dyDescent="0.15">
      <c r="A91" s="12">
        <v>40</v>
      </c>
      <c r="B91" s="17">
        <v>4</v>
      </c>
      <c r="C91" s="11">
        <v>668700</v>
      </c>
      <c r="D91" s="12">
        <v>53.96</v>
      </c>
      <c r="E91" s="6">
        <f t="shared" si="13"/>
        <v>0.6020599913279624</v>
      </c>
      <c r="F91" s="6">
        <f t="shared" si="22"/>
        <v>-1.6987176247483506</v>
      </c>
      <c r="G91" s="6">
        <f t="shared" si="19"/>
        <v>5.8436971723186364</v>
      </c>
      <c r="I91" s="6">
        <f t="shared" si="15"/>
        <v>5.8252313231999002</v>
      </c>
      <c r="J91" s="6">
        <f t="shared" si="16"/>
        <v>3.4098758367592926E-4</v>
      </c>
      <c r="K91" s="6">
        <f t="shared" si="20"/>
        <v>-1.6987176247483506</v>
      </c>
      <c r="L91" s="9">
        <f t="shared" si="17"/>
        <v>697745.70574836596</v>
      </c>
      <c r="M91" s="6">
        <f t="shared" si="18"/>
        <v>52.325801726184679</v>
      </c>
      <c r="Z91" s="6">
        <f t="shared" si="21"/>
        <v>2.0011625887249265E-2</v>
      </c>
    </row>
    <row r="92" spans="1:26" x14ac:dyDescent="0.15">
      <c r="A92" s="12">
        <v>40</v>
      </c>
      <c r="B92" s="17">
        <v>2.83</v>
      </c>
      <c r="C92" s="11">
        <v>548320</v>
      </c>
      <c r="D92" s="12">
        <v>54.32</v>
      </c>
      <c r="E92" s="6">
        <f t="shared" si="13"/>
        <v>0.45178643552429026</v>
      </c>
      <c r="F92" s="6">
        <f t="shared" si="22"/>
        <v>-1.8489911805520229</v>
      </c>
      <c r="G92" s="6">
        <f t="shared" si="19"/>
        <v>5.7556299818772771</v>
      </c>
      <c r="I92" s="6">
        <f t="shared" si="15"/>
        <v>5.7390340870857921</v>
      </c>
      <c r="J92" s="6">
        <f t="shared" si="16"/>
        <v>2.7542372393004043E-4</v>
      </c>
      <c r="K92" s="6">
        <f t="shared" si="20"/>
        <v>-1.8489911805520229</v>
      </c>
      <c r="L92" s="9">
        <f t="shared" si="17"/>
        <v>569678.70022198942</v>
      </c>
      <c r="M92" s="6">
        <f t="shared" si="18"/>
        <v>53.161583966818384</v>
      </c>
      <c r="Z92" s="6">
        <f t="shared" si="21"/>
        <v>1.4158225315228846E-2</v>
      </c>
    </row>
    <row r="93" spans="1:26" x14ac:dyDescent="0.15">
      <c r="A93" s="12">
        <v>40</v>
      </c>
      <c r="B93" s="17">
        <v>2</v>
      </c>
      <c r="C93" s="11">
        <v>450290</v>
      </c>
      <c r="D93" s="12">
        <v>54.62</v>
      </c>
      <c r="E93" s="6">
        <f t="shared" si="13"/>
        <v>0.3010299956639812</v>
      </c>
      <c r="F93" s="6">
        <f t="shared" si="22"/>
        <v>-1.9997476204123319</v>
      </c>
      <c r="G93" s="6">
        <f t="shared" si="19"/>
        <v>5.6658821806223489</v>
      </c>
      <c r="I93" s="6">
        <f t="shared" si="15"/>
        <v>5.6534923022970602</v>
      </c>
      <c r="J93" s="6">
        <f t="shared" si="16"/>
        <v>1.5350908491545886E-4</v>
      </c>
      <c r="K93" s="6">
        <f t="shared" si="20"/>
        <v>-1.9997476204123319</v>
      </c>
      <c r="L93" s="9">
        <f t="shared" si="17"/>
        <v>463321.20867156633</v>
      </c>
      <c r="M93" s="6">
        <f t="shared" si="18"/>
        <v>53.99436050998419</v>
      </c>
      <c r="Z93" s="6">
        <f t="shared" si="21"/>
        <v>1.0005812943624631E-2</v>
      </c>
    </row>
    <row r="94" spans="1:26" x14ac:dyDescent="0.15">
      <c r="A94" s="12">
        <v>40</v>
      </c>
      <c r="B94" s="17">
        <v>1.42</v>
      </c>
      <c r="C94" s="11">
        <v>369330</v>
      </c>
      <c r="D94" s="12">
        <v>54.96</v>
      </c>
      <c r="E94" s="6">
        <f t="shared" si="13"/>
        <v>0.15228834438305647</v>
      </c>
      <c r="F94" s="6">
        <f t="shared" si="22"/>
        <v>-2.1484892716932569</v>
      </c>
      <c r="G94" s="6">
        <f t="shared" si="19"/>
        <v>5.5759719980521982</v>
      </c>
      <c r="I94" s="6">
        <f t="shared" si="15"/>
        <v>5.5674145860297726</v>
      </c>
      <c r="J94" s="6">
        <f t="shared" si="16"/>
        <v>7.3229300521555205E-5</v>
      </c>
      <c r="K94" s="6">
        <f t="shared" si="20"/>
        <v>-2.1484892716932569</v>
      </c>
      <c r="L94" s="9">
        <f t="shared" si="17"/>
        <v>376679.51108595665</v>
      </c>
      <c r="M94" s="6">
        <f t="shared" si="18"/>
        <v>54.809457522868172</v>
      </c>
      <c r="Z94" s="6">
        <f t="shared" si="21"/>
        <v>7.1041271899734797E-3</v>
      </c>
    </row>
    <row r="95" spans="1:26" x14ac:dyDescent="0.15">
      <c r="A95" s="12">
        <v>40</v>
      </c>
      <c r="B95" s="17">
        <v>1</v>
      </c>
      <c r="C95" s="11">
        <v>301530</v>
      </c>
      <c r="D95" s="12">
        <v>55.3</v>
      </c>
      <c r="E95" s="6">
        <f t="shared" si="13"/>
        <v>0</v>
      </c>
      <c r="F95" s="6">
        <f t="shared" si="22"/>
        <v>-2.3007776160763131</v>
      </c>
      <c r="G95" s="6">
        <f t="shared" si="19"/>
        <v>5.4825286430077504</v>
      </c>
      <c r="I95" s="6">
        <f t="shared" si="15"/>
        <v>5.4793305277076776</v>
      </c>
      <c r="J95" s="6">
        <f t="shared" si="16"/>
        <v>1.0227941472560099E-5</v>
      </c>
      <c r="K95" s="6">
        <f t="shared" si="20"/>
        <v>-2.3007776160763131</v>
      </c>
      <c r="L95" s="9">
        <f t="shared" si="17"/>
        <v>303758.64231637737</v>
      </c>
      <c r="M95" s="6">
        <f t="shared" si="18"/>
        <v>55.636234744219692</v>
      </c>
      <c r="Z95" s="6">
        <f t="shared" si="21"/>
        <v>5.0029064718123155E-3</v>
      </c>
    </row>
    <row r="96" spans="1:26" x14ac:dyDescent="0.15">
      <c r="A96" s="12">
        <v>40</v>
      </c>
      <c r="B96" s="17">
        <v>0.71099999999999997</v>
      </c>
      <c r="C96" s="11">
        <v>246640</v>
      </c>
      <c r="D96" s="12">
        <v>55.6</v>
      </c>
      <c r="E96" s="6">
        <f t="shared" si="13"/>
        <v>-0.14813039927023372</v>
      </c>
      <c r="F96" s="6">
        <f t="shared" si="22"/>
        <v>-2.448908015346547</v>
      </c>
      <c r="G96" s="6">
        <f t="shared" si="19"/>
        <v>5.3903013128902266</v>
      </c>
      <c r="I96" s="6">
        <f t="shared" si="15"/>
        <v>5.3920635117184519</v>
      </c>
      <c r="J96" s="6">
        <f t="shared" si="16"/>
        <v>3.105344710198475E-6</v>
      </c>
      <c r="K96" s="6">
        <f t="shared" si="20"/>
        <v>-2.448908015346547</v>
      </c>
      <c r="L96" s="9">
        <f t="shared" si="17"/>
        <v>245641.25801505821</v>
      </c>
      <c r="M96" s="6">
        <f t="shared" si="18"/>
        <v>56.431913293078217</v>
      </c>
      <c r="Z96" s="6">
        <f t="shared" si="21"/>
        <v>3.5570665014585524E-3</v>
      </c>
    </row>
    <row r="97" spans="1:26" x14ac:dyDescent="0.15">
      <c r="A97" s="12">
        <v>40</v>
      </c>
      <c r="B97" s="17">
        <v>0.503</v>
      </c>
      <c r="C97" s="11">
        <v>201530</v>
      </c>
      <c r="D97" s="12">
        <v>55.87</v>
      </c>
      <c r="E97" s="6">
        <f t="shared" si="13"/>
        <v>-0.29843201494407262</v>
      </c>
      <c r="F97" s="6">
        <f t="shared" si="22"/>
        <v>-2.5992096310203858</v>
      </c>
      <c r="G97" s="6">
        <f t="shared" si="19"/>
        <v>5.2953914773155262</v>
      </c>
      <c r="I97" s="6">
        <f t="shared" si="15"/>
        <v>5.3043397048923389</v>
      </c>
      <c r="J97" s="6">
        <f t="shared" si="16"/>
        <v>8.0070776766431E-5</v>
      </c>
      <c r="K97" s="6">
        <f t="shared" si="20"/>
        <v>-2.5992096310203858</v>
      </c>
      <c r="L97" s="9">
        <f t="shared" si="17"/>
        <v>197420.14989367363</v>
      </c>
      <c r="M97" s="6">
        <f t="shared" si="18"/>
        <v>57.229638471541968</v>
      </c>
      <c r="Z97" s="6">
        <f t="shared" si="21"/>
        <v>2.5164619553215929E-3</v>
      </c>
    </row>
    <row r="98" spans="1:26" x14ac:dyDescent="0.15">
      <c r="A98" s="12">
        <v>40</v>
      </c>
      <c r="B98" s="17">
        <v>0.35599999999999998</v>
      </c>
      <c r="C98" s="11">
        <v>163500</v>
      </c>
      <c r="D98" s="12">
        <v>56.23</v>
      </c>
      <c r="E98" s="6">
        <f t="shared" si="13"/>
        <v>-0.44855000202712486</v>
      </c>
      <c r="F98" s="6">
        <f t="shared" si="22"/>
        <v>-2.7493276181034378</v>
      </c>
      <c r="G98" s="6">
        <f t="shared" si="19"/>
        <v>5.1992766071613286</v>
      </c>
      <c r="I98" s="6">
        <f t="shared" si="15"/>
        <v>5.2135177569963052</v>
      </c>
      <c r="J98" s="6">
        <f t="shared" si="16"/>
        <v>2.0281034862225394E-4</v>
      </c>
      <c r="K98" s="6">
        <f t="shared" si="20"/>
        <v>-2.7493276181034378</v>
      </c>
      <c r="L98" s="9">
        <f t="shared" si="17"/>
        <v>158225.5475162231</v>
      </c>
      <c r="M98" s="6">
        <f t="shared" si="18"/>
        <v>58.015684085921094</v>
      </c>
      <c r="Z98" s="6">
        <f t="shared" si="21"/>
        <v>1.7810347039651845E-3</v>
      </c>
    </row>
    <row r="99" spans="1:26" x14ac:dyDescent="0.15">
      <c r="A99" s="12">
        <v>40</v>
      </c>
      <c r="B99" s="17">
        <v>0.252</v>
      </c>
      <c r="C99" s="11">
        <v>132030</v>
      </c>
      <c r="D99" s="12">
        <v>56.62</v>
      </c>
      <c r="E99" s="6">
        <f t="shared" si="13"/>
        <v>-0.59859945921845592</v>
      </c>
      <c r="F99" s="6">
        <f t="shared" si="22"/>
        <v>-2.899377075294769</v>
      </c>
      <c r="G99" s="6">
        <f t="shared" si="19"/>
        <v>5.1019050480584536</v>
      </c>
      <c r="I99" s="6">
        <f t="shared" si="15"/>
        <v>5.1206726232826076</v>
      </c>
      <c r="J99" s="6">
        <f t="shared" si="16"/>
        <v>3.5222187979428148E-4</v>
      </c>
      <c r="K99" s="6">
        <f t="shared" si="20"/>
        <v>-2.899377075294769</v>
      </c>
      <c r="L99" s="9">
        <f t="shared" ref="L99:L162" si="23">10^(G99)</f>
        <v>126445.98621602566</v>
      </c>
      <c r="M99" s="6">
        <f t="shared" ref="M99:M162" si="24">-90*$N$2*$P$2*EXP($O$2+$P$2*F99)/((1+EXP($O$2+$P$2*F99))^2)</f>
        <v>58.789629310084877</v>
      </c>
      <c r="Z99" s="6">
        <f t="shared" si="21"/>
        <v>1.2607324308967025E-3</v>
      </c>
    </row>
    <row r="100" spans="1:26" x14ac:dyDescent="0.15">
      <c r="A100" s="12">
        <v>40</v>
      </c>
      <c r="B100" s="17">
        <v>0.17899999999999999</v>
      </c>
      <c r="C100" s="11">
        <v>105700</v>
      </c>
      <c r="D100" s="12">
        <v>57.09</v>
      </c>
      <c r="E100" s="6">
        <f t="shared" si="13"/>
        <v>-0.7471469690201068</v>
      </c>
      <c r="F100" s="6">
        <f t="shared" si="22"/>
        <v>-3.0479245850964198</v>
      </c>
      <c r="G100" s="6">
        <f t="shared" si="19"/>
        <v>5.0042474134903934</v>
      </c>
      <c r="I100" s="6">
        <f t="shared" si="15"/>
        <v>5.0240749873074266</v>
      </c>
      <c r="J100" s="6">
        <f t="shared" si="16"/>
        <v>3.9313268346990294E-4</v>
      </c>
      <c r="K100" s="6">
        <f t="shared" si="20"/>
        <v>-3.0479245850964198</v>
      </c>
      <c r="L100" s="9">
        <f t="shared" si="23"/>
        <v>100982.80117801318</v>
      </c>
      <c r="M100" s="6">
        <f t="shared" si="24"/>
        <v>59.54322583808127</v>
      </c>
      <c r="Z100" s="6">
        <f t="shared" si="21"/>
        <v>8.955202584544046E-4</v>
      </c>
    </row>
    <row r="101" spans="1:26" x14ac:dyDescent="0.15">
      <c r="A101" s="12">
        <v>40</v>
      </c>
      <c r="B101" s="17">
        <v>0.126</v>
      </c>
      <c r="C101" s="11">
        <v>83122</v>
      </c>
      <c r="D101" s="12">
        <v>57.63</v>
      </c>
      <c r="E101" s="6">
        <f t="shared" si="13"/>
        <v>-0.89962945488243706</v>
      </c>
      <c r="F101" s="6">
        <f t="shared" si="22"/>
        <v>-3.2004070709587502</v>
      </c>
      <c r="G101" s="6">
        <f t="shared" si="19"/>
        <v>4.9027208805259246</v>
      </c>
      <c r="I101" s="6">
        <f t="shared" si="15"/>
        <v>4.9197159842425062</v>
      </c>
      <c r="J101" s="6">
        <f t="shared" si="16"/>
        <v>2.8883355033736704E-4</v>
      </c>
      <c r="K101" s="6">
        <f t="shared" si="20"/>
        <v>-3.2004070709587502</v>
      </c>
      <c r="L101" s="9">
        <f t="shared" si="23"/>
        <v>79932.036961241349</v>
      </c>
      <c r="M101" s="6">
        <f t="shared" si="24"/>
        <v>60.302657749774625</v>
      </c>
      <c r="Z101" s="6">
        <f t="shared" si="21"/>
        <v>6.3036621544835126E-4</v>
      </c>
    </row>
    <row r="102" spans="1:26" x14ac:dyDescent="0.15">
      <c r="A102" s="12">
        <v>40</v>
      </c>
      <c r="B102" s="17">
        <v>8.9499999999999996E-2</v>
      </c>
      <c r="C102" s="11">
        <v>63861</v>
      </c>
      <c r="D102" s="12">
        <v>58.31</v>
      </c>
      <c r="E102" s="6">
        <f t="shared" si="13"/>
        <v>-1.0481769646840879</v>
      </c>
      <c r="F102" s="6">
        <f t="shared" si="22"/>
        <v>-3.3489545807604011</v>
      </c>
      <c r="G102" s="6">
        <f t="shared" si="19"/>
        <v>4.8025892502881291</v>
      </c>
      <c r="I102" s="6">
        <f t="shared" si="15"/>
        <v>4.8052357148780516</v>
      </c>
      <c r="J102" s="6">
        <f t="shared" si="16"/>
        <v>7.0037748257134502E-6</v>
      </c>
      <c r="K102" s="6">
        <f t="shared" si="20"/>
        <v>-3.3489545807604011</v>
      </c>
      <c r="L102" s="9">
        <f t="shared" si="23"/>
        <v>63473.032871299132</v>
      </c>
      <c r="M102" s="6">
        <f t="shared" si="24"/>
        <v>61.027671558820927</v>
      </c>
      <c r="Z102" s="6">
        <f t="shared" si="21"/>
        <v>4.4776012922720187E-4</v>
      </c>
    </row>
    <row r="103" spans="1:26" x14ac:dyDescent="0.15">
      <c r="A103" s="12">
        <v>40</v>
      </c>
      <c r="B103" s="17">
        <v>6.3399999999999998E-2</v>
      </c>
      <c r="C103" s="11">
        <v>48768</v>
      </c>
      <c r="D103" s="12">
        <v>59.09</v>
      </c>
      <c r="E103" s="6">
        <f t="shared" si="13"/>
        <v>-1.1979107421182673</v>
      </c>
      <c r="F103" s="6">
        <f t="shared" si="22"/>
        <v>-3.4986883581945802</v>
      </c>
      <c r="G103" s="6">
        <f t="shared" si="19"/>
        <v>4.7004599773151039</v>
      </c>
      <c r="I103" s="6">
        <f t="shared" si="15"/>
        <v>4.6881349453234877</v>
      </c>
      <c r="J103" s="6">
        <f t="shared" si="16"/>
        <v>1.519064135943619E-4</v>
      </c>
      <c r="K103" s="6">
        <f t="shared" si="20"/>
        <v>-3.4986883581945802</v>
      </c>
      <c r="L103" s="9">
        <f t="shared" si="23"/>
        <v>50171.834073258418</v>
      </c>
      <c r="M103" s="6">
        <f t="shared" si="24"/>
        <v>61.742613866590673</v>
      </c>
      <c r="Z103" s="6">
        <f t="shared" si="21"/>
        <v>3.17184270312901E-4</v>
      </c>
    </row>
    <row r="104" spans="1:26" x14ac:dyDescent="0.15">
      <c r="A104" s="12">
        <v>40</v>
      </c>
      <c r="B104" s="17">
        <v>4.4900000000000002E-2</v>
      </c>
      <c r="C104" s="11">
        <v>38045</v>
      </c>
      <c r="D104" s="12">
        <v>59.79</v>
      </c>
      <c r="E104" s="6">
        <f t="shared" si="13"/>
        <v>-1.3477536589966768</v>
      </c>
      <c r="F104" s="6">
        <f t="shared" si="22"/>
        <v>-3.6485312750729899</v>
      </c>
      <c r="G104" s="6">
        <f t="shared" si="19"/>
        <v>4.5970795066276793</v>
      </c>
      <c r="I104" s="6">
        <f t="shared" si="15"/>
        <v>4.5802975884365704</v>
      </c>
      <c r="J104" s="6">
        <f t="shared" si="16"/>
        <v>2.8163277817307039E-4</v>
      </c>
      <c r="K104" s="6">
        <f t="shared" si="20"/>
        <v>-3.6485312750729899</v>
      </c>
      <c r="L104" s="9">
        <f t="shared" si="23"/>
        <v>39543.90067676879</v>
      </c>
      <c r="M104" s="6">
        <f t="shared" si="24"/>
        <v>62.441079844555404</v>
      </c>
      <c r="Z104" s="6">
        <f t="shared" si="21"/>
        <v>2.2463050058437299E-4</v>
      </c>
    </row>
    <row r="105" spans="1:26" x14ac:dyDescent="0.15">
      <c r="A105" s="12">
        <v>40</v>
      </c>
      <c r="B105" s="17">
        <v>3.1800000000000002E-2</v>
      </c>
      <c r="C105" s="11">
        <v>30933</v>
      </c>
      <c r="D105" s="12">
        <v>60.51</v>
      </c>
      <c r="E105" s="6">
        <f t="shared" si="13"/>
        <v>-1.4975728800155672</v>
      </c>
      <c r="F105" s="6">
        <f t="shared" si="22"/>
        <v>-3.7983504960918806</v>
      </c>
      <c r="G105" s="6">
        <f t="shared" si="19"/>
        <v>4.4925676502523473</v>
      </c>
      <c r="I105" s="6">
        <f t="shared" si="15"/>
        <v>4.4904220415765499</v>
      </c>
      <c r="J105" s="6">
        <f t="shared" si="16"/>
        <v>4.6036365896570019E-6</v>
      </c>
      <c r="K105" s="6">
        <f t="shared" si="20"/>
        <v>-3.7983504960918806</v>
      </c>
      <c r="L105" s="9">
        <f t="shared" si="23"/>
        <v>31086.200962173873</v>
      </c>
      <c r="M105" s="6">
        <f t="shared" si="24"/>
        <v>63.121382655659708</v>
      </c>
      <c r="Z105" s="6">
        <f t="shared" si="21"/>
        <v>1.590924258036315E-4</v>
      </c>
    </row>
    <row r="106" spans="1:26" x14ac:dyDescent="0.15">
      <c r="A106" s="12">
        <v>40</v>
      </c>
      <c r="B106" s="17">
        <v>2.2499999999999999E-2</v>
      </c>
      <c r="C106" s="12">
        <v>25556</v>
      </c>
      <c r="D106" s="12">
        <v>61.1</v>
      </c>
      <c r="E106" s="6">
        <f t="shared" si="13"/>
        <v>-1.6478174818886375</v>
      </c>
      <c r="F106" s="6">
        <f t="shared" si="22"/>
        <v>-3.9485950979649509</v>
      </c>
      <c r="G106" s="6">
        <f t="shared" si="19"/>
        <v>4.3866376023492659</v>
      </c>
      <c r="I106" s="6">
        <f t="shared" si="15"/>
        <v>4.4074928794601025</v>
      </c>
      <c r="J106" s="6">
        <f t="shared" si="16"/>
        <v>4.3494258336978364E-4</v>
      </c>
      <c r="K106" s="6">
        <f t="shared" si="20"/>
        <v>-3.9485950979649509</v>
      </c>
      <c r="L106" s="9">
        <f t="shared" si="23"/>
        <v>24357.774321484074</v>
      </c>
      <c r="M106" s="6">
        <f t="shared" si="24"/>
        <v>63.784438857137296</v>
      </c>
      <c r="Z106" s="6">
        <f t="shared" si="21"/>
        <v>1.1256539561577689E-4</v>
      </c>
    </row>
    <row r="107" spans="1:26" x14ac:dyDescent="0.15">
      <c r="A107" s="12">
        <v>40</v>
      </c>
      <c r="B107" s="17">
        <v>1.5900000000000001E-2</v>
      </c>
      <c r="C107" s="12">
        <v>20432</v>
      </c>
      <c r="D107" s="12">
        <v>61.82</v>
      </c>
      <c r="E107" s="6">
        <f t="shared" si="13"/>
        <v>-1.7986028756795485</v>
      </c>
      <c r="F107" s="6">
        <f t="shared" si="22"/>
        <v>-4.0993804917558618</v>
      </c>
      <c r="G107" s="6">
        <f t="shared" si="19"/>
        <v>4.2792302766185593</v>
      </c>
      <c r="I107" s="6">
        <f t="shared" si="15"/>
        <v>4.3103108799193404</v>
      </c>
      <c r="J107" s="6">
        <f t="shared" si="16"/>
        <v>9.6600390154052539E-4</v>
      </c>
      <c r="K107" s="6">
        <f t="shared" si="20"/>
        <v>-4.0993804917558618</v>
      </c>
      <c r="L107" s="9">
        <f t="shared" si="23"/>
        <v>19020.865588156932</v>
      </c>
      <c r="M107" s="6">
        <f t="shared" si="24"/>
        <v>64.42952515323293</v>
      </c>
      <c r="Z107" s="6">
        <f t="shared" si="21"/>
        <v>7.9546212901815739E-5</v>
      </c>
    </row>
    <row r="108" spans="1:26" x14ac:dyDescent="0.15">
      <c r="A108" s="12">
        <v>50</v>
      </c>
      <c r="B108" s="18">
        <v>15.9</v>
      </c>
      <c r="C108" s="11">
        <v>435900</v>
      </c>
      <c r="D108" s="12">
        <v>57.25</v>
      </c>
      <c r="E108" s="6">
        <f t="shared" si="13"/>
        <v>1.2013971243204515</v>
      </c>
      <c r="F108" s="6">
        <f>E108+LOG10($W$2)</f>
        <v>-2.0347682999083769</v>
      </c>
      <c r="G108" s="6">
        <f t="shared" si="19"/>
        <v>5.644834496332404</v>
      </c>
      <c r="I108" s="6">
        <f t="shared" si="15"/>
        <v>5.6393868690176836</v>
      </c>
      <c r="J108" s="6">
        <f t="shared" si="16"/>
        <v>2.9676643360087483E-5</v>
      </c>
      <c r="K108" s="6">
        <f t="shared" si="20"/>
        <v>-2.0347682999083769</v>
      </c>
      <c r="L108" s="9">
        <f t="shared" si="23"/>
        <v>441402.20297497394</v>
      </c>
      <c r="M108" s="6">
        <f t="shared" si="24"/>
        <v>54.186893657742573</v>
      </c>
      <c r="Z108" s="6">
        <f t="shared" si="21"/>
        <v>9.230637587976499E-3</v>
      </c>
    </row>
    <row r="109" spans="1:26" x14ac:dyDescent="0.15">
      <c r="A109" s="12">
        <v>50</v>
      </c>
      <c r="B109" s="18">
        <v>11.3</v>
      </c>
      <c r="C109" s="11">
        <v>351270</v>
      </c>
      <c r="D109" s="12">
        <v>57.63</v>
      </c>
      <c r="E109" s="6">
        <f t="shared" si="13"/>
        <v>1.0530784434834197</v>
      </c>
      <c r="F109" s="6">
        <f t="shared" ref="F109:F128" si="25">E109+LOG10($W$2)</f>
        <v>-2.1830869807454087</v>
      </c>
      <c r="G109" s="6">
        <f t="shared" si="19"/>
        <v>5.5548659460558749</v>
      </c>
      <c r="I109" s="6">
        <f t="shared" si="15"/>
        <v>5.5456410607205733</v>
      </c>
      <c r="J109" s="6">
        <f t="shared" si="16"/>
        <v>8.509850944946317E-5</v>
      </c>
      <c r="K109" s="6">
        <f t="shared" si="20"/>
        <v>-2.1830869807454087</v>
      </c>
      <c r="L109" s="9">
        <f t="shared" si="23"/>
        <v>358811.16308811808</v>
      </c>
      <c r="M109" s="6">
        <f t="shared" si="24"/>
        <v>54.998015152319269</v>
      </c>
      <c r="Z109" s="6">
        <f t="shared" si="21"/>
        <v>6.5601386631531106E-3</v>
      </c>
    </row>
    <row r="110" spans="1:26" x14ac:dyDescent="0.15">
      <c r="A110" s="12">
        <v>50</v>
      </c>
      <c r="B110" s="18">
        <v>7.98</v>
      </c>
      <c r="C110" s="11">
        <v>283280</v>
      </c>
      <c r="D110" s="12">
        <v>58</v>
      </c>
      <c r="E110" s="6">
        <f t="shared" si="13"/>
        <v>0.90200289135072942</v>
      </c>
      <c r="F110" s="6">
        <f t="shared" si="25"/>
        <v>-2.3341625328780991</v>
      </c>
      <c r="G110" s="6">
        <f t="shared" si="19"/>
        <v>5.4618573261721401</v>
      </c>
      <c r="I110" s="6">
        <f t="shared" si="15"/>
        <v>5.452215913750055</v>
      </c>
      <c r="J110" s="6">
        <f t="shared" si="16"/>
        <v>9.295683349273804E-5</v>
      </c>
      <c r="K110" s="6">
        <f t="shared" si="20"/>
        <v>-2.3341625328780991</v>
      </c>
      <c r="L110" s="9">
        <f t="shared" si="23"/>
        <v>289639.19126876432</v>
      </c>
      <c r="M110" s="6">
        <f t="shared" si="24"/>
        <v>55.816330584806437</v>
      </c>
      <c r="Z110" s="6">
        <f t="shared" si="21"/>
        <v>4.6327350913240549E-3</v>
      </c>
    </row>
    <row r="111" spans="1:26" x14ac:dyDescent="0.15">
      <c r="A111" s="12">
        <v>50</v>
      </c>
      <c r="B111" s="18">
        <v>5.65</v>
      </c>
      <c r="C111" s="11">
        <v>228460</v>
      </c>
      <c r="D111" s="12">
        <v>58.36</v>
      </c>
      <c r="E111" s="6">
        <f t="shared" si="13"/>
        <v>0.75204844781943858</v>
      </c>
      <c r="F111" s="6">
        <f t="shared" si="25"/>
        <v>-2.4841169764093896</v>
      </c>
      <c r="G111" s="6">
        <f t="shared" si="19"/>
        <v>5.3681877978839765</v>
      </c>
      <c r="I111" s="6">
        <f t="shared" si="15"/>
        <v>5.3588101724585631</v>
      </c>
      <c r="J111" s="6">
        <f t="shared" si="16"/>
        <v>8.7939858619360357E-5</v>
      </c>
      <c r="K111" s="6">
        <f t="shared" si="20"/>
        <v>-2.4841169764093896</v>
      </c>
      <c r="L111" s="9">
        <f t="shared" si="23"/>
        <v>233446.73158306559</v>
      </c>
      <c r="M111" s="6">
        <f t="shared" si="24"/>
        <v>56.61969131767583</v>
      </c>
      <c r="Z111" s="6">
        <f t="shared" si="21"/>
        <v>3.2800693315765579E-3</v>
      </c>
    </row>
    <row r="112" spans="1:26" x14ac:dyDescent="0.15">
      <c r="A112" s="12">
        <v>50</v>
      </c>
      <c r="B112" s="18">
        <v>4</v>
      </c>
      <c r="C112" s="11">
        <v>184430</v>
      </c>
      <c r="D112" s="12">
        <v>58.73</v>
      </c>
      <c r="E112" s="6">
        <f t="shared" si="13"/>
        <v>0.6020599913279624</v>
      </c>
      <c r="F112" s="6">
        <f t="shared" si="25"/>
        <v>-2.6341054329008657</v>
      </c>
      <c r="G112" s="6">
        <f t="shared" si="19"/>
        <v>5.273166130157259</v>
      </c>
      <c r="I112" s="6">
        <f t="shared" si="15"/>
        <v>5.2658315662552608</v>
      </c>
      <c r="J112" s="6">
        <f t="shared" si="16"/>
        <v>5.3795827632494462E-5</v>
      </c>
      <c r="K112" s="6">
        <f t="shared" si="20"/>
        <v>-2.6341054329008657</v>
      </c>
      <c r="L112" s="9">
        <f t="shared" si="23"/>
        <v>187571.18847107232</v>
      </c>
      <c r="M112" s="6">
        <f t="shared" si="24"/>
        <v>57.413352164021333</v>
      </c>
      <c r="Z112" s="6">
        <f t="shared" si="21"/>
        <v>2.3221729781072961E-3</v>
      </c>
    </row>
    <row r="113" spans="1:26" x14ac:dyDescent="0.15">
      <c r="A113" s="12">
        <v>50</v>
      </c>
      <c r="B113" s="18">
        <v>2.83</v>
      </c>
      <c r="C113" s="11">
        <v>148750</v>
      </c>
      <c r="D113" s="12">
        <v>59.11</v>
      </c>
      <c r="E113" s="6">
        <f t="shared" si="13"/>
        <v>0.45178643552429026</v>
      </c>
      <c r="F113" s="6">
        <f t="shared" si="25"/>
        <v>-2.784378988704538</v>
      </c>
      <c r="G113" s="6">
        <f t="shared" si="19"/>
        <v>5.1766463988703979</v>
      </c>
      <c r="I113" s="6">
        <f t="shared" si="15"/>
        <v>5.1724569744005873</v>
      </c>
      <c r="J113" s="6">
        <f t="shared" si="16"/>
        <v>1.7551277388248095E-5</v>
      </c>
      <c r="K113" s="6">
        <f t="shared" si="20"/>
        <v>-2.784378988704538</v>
      </c>
      <c r="L113" s="9">
        <f t="shared" si="23"/>
        <v>150191.86109702295</v>
      </c>
      <c r="M113" s="6">
        <f t="shared" si="24"/>
        <v>58.197566387719135</v>
      </c>
      <c r="Z113" s="6">
        <f t="shared" si="21"/>
        <v>1.6429373820109128E-3</v>
      </c>
    </row>
    <row r="114" spans="1:26" x14ac:dyDescent="0.15">
      <c r="A114" s="12">
        <v>50</v>
      </c>
      <c r="B114" s="18">
        <v>2</v>
      </c>
      <c r="C114" s="11">
        <v>120050</v>
      </c>
      <c r="D114" s="12">
        <v>59.53</v>
      </c>
      <c r="E114" s="6">
        <f t="shared" si="13"/>
        <v>0.3010299956639812</v>
      </c>
      <c r="F114" s="6">
        <f t="shared" si="25"/>
        <v>-2.935135428564847</v>
      </c>
      <c r="G114" s="6">
        <f t="shared" si="19"/>
        <v>5.0785107470142492</v>
      </c>
      <c r="I114" s="6">
        <f t="shared" si="15"/>
        <v>5.0793621643930464</v>
      </c>
      <c r="J114" s="6">
        <f t="shared" si="16"/>
        <v>7.2491155291795736E-7</v>
      </c>
      <c r="K114" s="6">
        <f t="shared" si="20"/>
        <v>-2.935135428564847</v>
      </c>
      <c r="L114" s="9">
        <f t="shared" si="23"/>
        <v>119814.87721106266</v>
      </c>
      <c r="M114" s="6">
        <f t="shared" si="24"/>
        <v>58.972220131471325</v>
      </c>
      <c r="Z114" s="6">
        <f t="shared" si="21"/>
        <v>1.161086489053648E-3</v>
      </c>
    </row>
    <row r="115" spans="1:26" x14ac:dyDescent="0.15">
      <c r="A115" s="12">
        <v>50</v>
      </c>
      <c r="B115" s="18">
        <v>1.42</v>
      </c>
      <c r="C115" s="11">
        <v>96898</v>
      </c>
      <c r="D115" s="12">
        <v>59.97</v>
      </c>
      <c r="E115" s="6">
        <f t="shared" si="13"/>
        <v>0.15228834438305647</v>
      </c>
      <c r="F115" s="6">
        <f t="shared" si="25"/>
        <v>-3.083877079845772</v>
      </c>
      <c r="G115" s="6">
        <f t="shared" si="19"/>
        <v>4.9804254951630647</v>
      </c>
      <c r="I115" s="6">
        <f t="shared" si="15"/>
        <v>4.9863148131918624</v>
      </c>
      <c r="J115" s="6">
        <f t="shared" si="16"/>
        <v>3.4684066844322499E-5</v>
      </c>
      <c r="K115" s="6">
        <f t="shared" si="20"/>
        <v>-3.083877079845772</v>
      </c>
      <c r="L115" s="9">
        <f t="shared" si="23"/>
        <v>95592.86878231632</v>
      </c>
      <c r="M115" s="6">
        <f t="shared" si="24"/>
        <v>59.723615606011471</v>
      </c>
      <c r="Z115" s="6">
        <f t="shared" si="21"/>
        <v>8.2437140722808975E-4</v>
      </c>
    </row>
    <row r="116" spans="1:26" x14ac:dyDescent="0.15">
      <c r="A116" s="12">
        <v>50</v>
      </c>
      <c r="B116" s="18">
        <v>1</v>
      </c>
      <c r="C116" s="11">
        <v>78173</v>
      </c>
      <c r="D116" s="12">
        <v>60.44</v>
      </c>
      <c r="E116" s="6">
        <f t="shared" si="13"/>
        <v>0</v>
      </c>
      <c r="F116" s="6">
        <f t="shared" si="25"/>
        <v>-3.2361654242288282</v>
      </c>
      <c r="G116" s="6">
        <f t="shared" si="19"/>
        <v>4.87872675531111</v>
      </c>
      <c r="I116" s="6">
        <f t="shared" si="15"/>
        <v>4.8930567789450334</v>
      </c>
      <c r="J116" s="6">
        <f t="shared" si="16"/>
        <v>2.0534957734880431E-4</v>
      </c>
      <c r="K116" s="6">
        <f t="shared" si="20"/>
        <v>-3.2361654242288282</v>
      </c>
      <c r="L116" s="9">
        <f t="shared" si="23"/>
        <v>75635.686887989141</v>
      </c>
      <c r="M116" s="6">
        <f t="shared" si="24"/>
        <v>60.478559682991332</v>
      </c>
      <c r="Z116" s="6">
        <f t="shared" si="21"/>
        <v>5.8054324452682402E-4</v>
      </c>
    </row>
    <row r="117" spans="1:26" x14ac:dyDescent="0.15">
      <c r="A117" s="12">
        <v>50</v>
      </c>
      <c r="B117" s="18">
        <v>0.71099999999999997</v>
      </c>
      <c r="C117" s="11">
        <v>62779</v>
      </c>
      <c r="D117" s="12">
        <v>60.97</v>
      </c>
      <c r="E117" s="6">
        <f t="shared" si="13"/>
        <v>-0.14813039927023372</v>
      </c>
      <c r="F117" s="6">
        <f t="shared" si="25"/>
        <v>-3.3842958234990621</v>
      </c>
      <c r="G117" s="6">
        <f t="shared" si="19"/>
        <v>4.7785914248277521</v>
      </c>
      <c r="I117" s="6">
        <f t="shared" si="15"/>
        <v>4.7978143935886051</v>
      </c>
      <c r="J117" s="6">
        <f t="shared" si="16"/>
        <v>3.6952252798072815E-4</v>
      </c>
      <c r="K117" s="6">
        <f t="shared" si="20"/>
        <v>-3.3842958234990621</v>
      </c>
      <c r="L117" s="9">
        <f t="shared" si="23"/>
        <v>60060.843175059672</v>
      </c>
      <c r="M117" s="6">
        <f t="shared" si="24"/>
        <v>61.197892190490144</v>
      </c>
      <c r="Z117" s="6">
        <f t="shared" si="21"/>
        <v>4.1276624685857184E-4</v>
      </c>
    </row>
    <row r="118" spans="1:26" x14ac:dyDescent="0.15">
      <c r="A118" s="12">
        <v>50</v>
      </c>
      <c r="B118" s="18">
        <v>0.503</v>
      </c>
      <c r="C118" s="11">
        <v>50283</v>
      </c>
      <c r="D118" s="12">
        <v>61.57</v>
      </c>
      <c r="E118" s="6">
        <f t="shared" si="13"/>
        <v>-0.29843201494407262</v>
      </c>
      <c r="F118" s="6">
        <f t="shared" si="25"/>
        <v>-3.5345974391729009</v>
      </c>
      <c r="G118" s="6">
        <f t="shared" si="19"/>
        <v>4.6757915629596223</v>
      </c>
      <c r="I118" s="6">
        <f t="shared" si="15"/>
        <v>4.701421180799489</v>
      </c>
      <c r="J118" s="6">
        <f t="shared" si="16"/>
        <v>6.5687731061761468E-4</v>
      </c>
      <c r="K118" s="6">
        <f t="shared" si="20"/>
        <v>-3.5345974391729009</v>
      </c>
      <c r="L118" s="9">
        <f t="shared" si="23"/>
        <v>47401.443026563531</v>
      </c>
      <c r="M118" s="6">
        <f t="shared" si="24"/>
        <v>61.911586551091894</v>
      </c>
      <c r="Z118" s="6">
        <f t="shared" si="21"/>
        <v>2.9201325199699254E-4</v>
      </c>
    </row>
    <row r="119" spans="1:26" x14ac:dyDescent="0.15">
      <c r="A119" s="12">
        <v>50</v>
      </c>
      <c r="B119" s="18">
        <v>0.35599999999999998</v>
      </c>
      <c r="C119" s="11">
        <v>40218</v>
      </c>
      <c r="D119" s="12">
        <v>62.21</v>
      </c>
      <c r="E119" s="6">
        <f t="shared" si="13"/>
        <v>-0.44855000202712486</v>
      </c>
      <c r="F119" s="6">
        <f t="shared" si="25"/>
        <v>-3.6847154262559529</v>
      </c>
      <c r="G119" s="6">
        <f t="shared" si="19"/>
        <v>4.5719419073207419</v>
      </c>
      <c r="I119" s="6">
        <f t="shared" si="15"/>
        <v>4.6044204697773701</v>
      </c>
      <c r="J119" s="6">
        <f t="shared" si="16"/>
        <v>1.0548570192490969E-3</v>
      </c>
      <c r="K119" s="6">
        <f t="shared" si="20"/>
        <v>-3.6847154262559529</v>
      </c>
      <c r="L119" s="9">
        <f t="shared" si="23"/>
        <v>37320.023394804186</v>
      </c>
      <c r="M119" s="6">
        <f t="shared" si="24"/>
        <v>62.607078877970437</v>
      </c>
      <c r="Z119" s="6">
        <f t="shared" si="21"/>
        <v>2.0667339505154957E-4</v>
      </c>
    </row>
    <row r="120" spans="1:26" x14ac:dyDescent="0.15">
      <c r="A120" s="12">
        <v>50</v>
      </c>
      <c r="B120" s="18">
        <v>0.252</v>
      </c>
      <c r="C120" s="12">
        <v>31998</v>
      </c>
      <c r="D120" s="12">
        <v>62.93</v>
      </c>
      <c r="E120" s="6">
        <f t="shared" si="13"/>
        <v>-0.59859945921845592</v>
      </c>
      <c r="F120" s="6">
        <f t="shared" si="25"/>
        <v>-3.8347648834472841</v>
      </c>
      <c r="G120" s="6">
        <f t="shared" si="19"/>
        <v>4.4669955535134456</v>
      </c>
      <c r="I120" s="6">
        <f t="shared" si="15"/>
        <v>4.5051228340665199</v>
      </c>
      <c r="J120" s="6">
        <f t="shared" si="16"/>
        <v>1.4536895223728416E-3</v>
      </c>
      <c r="K120" s="6">
        <f t="shared" si="20"/>
        <v>-3.8347648834472841</v>
      </c>
      <c r="L120" s="9">
        <f t="shared" si="23"/>
        <v>29308.632377065122</v>
      </c>
      <c r="M120" s="6">
        <f t="shared" si="24"/>
        <v>63.283888863709223</v>
      </c>
      <c r="Z120" s="6">
        <f t="shared" si="21"/>
        <v>1.4629689762075967E-4</v>
      </c>
    </row>
    <row r="121" spans="1:26" x14ac:dyDescent="0.15">
      <c r="A121" s="12">
        <v>50</v>
      </c>
      <c r="B121" s="18">
        <v>0.17899999999999999</v>
      </c>
      <c r="C121" s="12">
        <v>25147</v>
      </c>
      <c r="D121" s="12">
        <v>63.75</v>
      </c>
      <c r="E121" s="6">
        <f t="shared" si="13"/>
        <v>-0.7471469690201068</v>
      </c>
      <c r="F121" s="6">
        <f t="shared" si="25"/>
        <v>-3.9833123932489349</v>
      </c>
      <c r="G121" s="6">
        <f t="shared" si="19"/>
        <v>4.3620038624245154</v>
      </c>
      <c r="I121" s="6">
        <f t="shared" si="15"/>
        <v>4.4004861817912042</v>
      </c>
      <c r="J121" s="6">
        <f t="shared" si="16"/>
        <v>1.4808889038398301E-3</v>
      </c>
      <c r="K121" s="6">
        <f t="shared" si="20"/>
        <v>-3.9833123932489349</v>
      </c>
      <c r="L121" s="9">
        <f t="shared" si="23"/>
        <v>23014.622855129768</v>
      </c>
      <c r="M121" s="6">
        <f t="shared" si="24"/>
        <v>63.93481052400552</v>
      </c>
      <c r="Z121" s="6">
        <f t="shared" si="21"/>
        <v>1.0391724077030161E-4</v>
      </c>
    </row>
    <row r="122" spans="1:26" x14ac:dyDescent="0.15">
      <c r="A122" s="12">
        <v>50</v>
      </c>
      <c r="B122" s="18">
        <v>0.126</v>
      </c>
      <c r="C122" s="12">
        <v>19300</v>
      </c>
      <c r="D122" s="12">
        <v>64.69</v>
      </c>
      <c r="E122" s="6">
        <f t="shared" si="13"/>
        <v>-0.89962945488243706</v>
      </c>
      <c r="F122" s="6">
        <f t="shared" si="25"/>
        <v>-4.1357948791112653</v>
      </c>
      <c r="G122" s="6">
        <f t="shared" si="19"/>
        <v>4.2531308969907329</v>
      </c>
      <c r="I122" s="6">
        <f t="shared" si="15"/>
        <v>4.2855573090077739</v>
      </c>
      <c r="J122" s="6">
        <f t="shared" si="16"/>
        <v>1.0514721962989007E-3</v>
      </c>
      <c r="K122" s="6">
        <f t="shared" si="20"/>
        <v>-4.1357948791112653</v>
      </c>
      <c r="L122" s="9">
        <f t="shared" si="23"/>
        <v>17911.45626593264</v>
      </c>
      <c r="M122" s="6">
        <f t="shared" si="24"/>
        <v>64.582138772018155</v>
      </c>
      <c r="Z122" s="6">
        <f t="shared" si="21"/>
        <v>7.3148448810379837E-5</v>
      </c>
    </row>
    <row r="123" spans="1:26" x14ac:dyDescent="0.15">
      <c r="A123" s="12">
        <v>50</v>
      </c>
      <c r="B123" s="18">
        <v>8.9499999999999996E-2</v>
      </c>
      <c r="C123" s="12">
        <v>14057</v>
      </c>
      <c r="D123" s="12">
        <v>65.92</v>
      </c>
      <c r="E123" s="6">
        <f t="shared" si="13"/>
        <v>-1.0481769646840879</v>
      </c>
      <c r="F123" s="6">
        <f t="shared" si="25"/>
        <v>-4.2843423889129166</v>
      </c>
      <c r="G123" s="6">
        <f t="shared" si="19"/>
        <v>4.1460304694442094</v>
      </c>
      <c r="I123" s="6">
        <f t="shared" si="15"/>
        <v>4.1478926448328499</v>
      </c>
      <c r="J123" s="6">
        <f t="shared" si="16"/>
        <v>3.4676971780585092E-6</v>
      </c>
      <c r="K123" s="6">
        <f t="shared" si="20"/>
        <v>-4.2843423889129166</v>
      </c>
      <c r="L123" s="9">
        <f t="shared" si="23"/>
        <v>13996.855189476488</v>
      </c>
      <c r="M123" s="6">
        <f t="shared" si="24"/>
        <v>65.191453694298474</v>
      </c>
      <c r="Z123" s="6">
        <f t="shared" si="21"/>
        <v>5.1958620385150701E-5</v>
      </c>
    </row>
    <row r="124" spans="1:26" x14ac:dyDescent="0.15">
      <c r="A124" s="12">
        <v>50</v>
      </c>
      <c r="B124" s="18">
        <v>6.3399999999999998E-2</v>
      </c>
      <c r="C124" s="12">
        <v>10264</v>
      </c>
      <c r="D124" s="12">
        <v>67.27</v>
      </c>
      <c r="E124" s="6">
        <f t="shared" si="13"/>
        <v>-1.1979107421182673</v>
      </c>
      <c r="F124" s="6">
        <f t="shared" si="25"/>
        <v>-4.4340761663470953</v>
      </c>
      <c r="G124" s="6">
        <f t="shared" si="19"/>
        <v>4.0370753372091404</v>
      </c>
      <c r="I124" s="6">
        <f t="shared" si="15"/>
        <v>4.0113166433668717</v>
      </c>
      <c r="J124" s="6">
        <f t="shared" si="16"/>
        <v>6.6351030845973136E-4</v>
      </c>
      <c r="K124" s="6">
        <f t="shared" si="20"/>
        <v>-4.4340761663470953</v>
      </c>
      <c r="L124" s="9">
        <f t="shared" si="23"/>
        <v>10891.19006786172</v>
      </c>
      <c r="M124" s="6">
        <f t="shared" si="24"/>
        <v>65.783359659491595</v>
      </c>
      <c r="Z124" s="6">
        <f t="shared" si="21"/>
        <v>3.6806441703000632E-5</v>
      </c>
    </row>
    <row r="125" spans="1:26" x14ac:dyDescent="0.15">
      <c r="A125" s="12">
        <v>50</v>
      </c>
      <c r="B125" s="18">
        <v>4.4900000000000002E-2</v>
      </c>
      <c r="C125" s="12">
        <v>7580.9</v>
      </c>
      <c r="D125" s="12">
        <v>68.540000000000006</v>
      </c>
      <c r="E125" s="6">
        <f t="shared" si="13"/>
        <v>-1.3477536589966768</v>
      </c>
      <c r="F125" s="6">
        <f t="shared" si="25"/>
        <v>-4.5839190832255046</v>
      </c>
      <c r="G125" s="6">
        <f t="shared" si="19"/>
        <v>3.927074258894752</v>
      </c>
      <c r="I125" s="6">
        <f t="shared" si="15"/>
        <v>3.8797207678789087</v>
      </c>
      <c r="J125" s="6">
        <f t="shared" si="16"/>
        <v>2.2423531113875518E-3</v>
      </c>
      <c r="K125" s="6">
        <f t="shared" si="20"/>
        <v>-4.5839190832255046</v>
      </c>
      <c r="L125" s="9">
        <f t="shared" si="23"/>
        <v>8454.233895699379</v>
      </c>
      <c r="M125" s="6">
        <f t="shared" si="24"/>
        <v>66.352339660315621</v>
      </c>
      <c r="Z125" s="6">
        <f t="shared" si="21"/>
        <v>2.6066391679254427E-5</v>
      </c>
    </row>
    <row r="126" spans="1:26" x14ac:dyDescent="0.15">
      <c r="A126" s="12">
        <v>50</v>
      </c>
      <c r="B126" s="18">
        <v>3.1800000000000002E-2</v>
      </c>
      <c r="C126" s="12">
        <v>5915</v>
      </c>
      <c r="D126" s="12">
        <v>69.59</v>
      </c>
      <c r="E126" s="6">
        <f t="shared" si="13"/>
        <v>-1.4975728800155672</v>
      </c>
      <c r="F126" s="6">
        <f t="shared" si="25"/>
        <v>-4.7337383042443957</v>
      </c>
      <c r="G126" s="6">
        <f t="shared" si="19"/>
        <v>3.8161635970893961</v>
      </c>
      <c r="I126" s="6">
        <f t="shared" si="15"/>
        <v>3.7719547489639491</v>
      </c>
      <c r="J126" s="6">
        <f t="shared" si="16"/>
        <v>1.9544222525788397E-3</v>
      </c>
      <c r="K126" s="6">
        <f t="shared" si="20"/>
        <v>-4.7337383042443957</v>
      </c>
      <c r="L126" s="9">
        <f t="shared" si="23"/>
        <v>6548.8281949134707</v>
      </c>
      <c r="M126" s="6">
        <f t="shared" si="24"/>
        <v>66.896922168545501</v>
      </c>
      <c r="Z126" s="6">
        <f t="shared" si="21"/>
        <v>1.8461275175953006E-5</v>
      </c>
    </row>
    <row r="127" spans="1:26" x14ac:dyDescent="0.15">
      <c r="A127" s="12">
        <v>50</v>
      </c>
      <c r="B127" s="18">
        <v>2.2499999999999999E-2</v>
      </c>
      <c r="C127" s="12">
        <v>4790.3</v>
      </c>
      <c r="D127" s="12">
        <v>70.47</v>
      </c>
      <c r="E127" s="6">
        <f t="shared" si="13"/>
        <v>-1.6478174818886375</v>
      </c>
      <c r="F127" s="6">
        <f t="shared" si="25"/>
        <v>-4.883982906117466</v>
      </c>
      <c r="G127" s="6">
        <f t="shared" si="19"/>
        <v>3.7040486179343883</v>
      </c>
      <c r="I127" s="6">
        <f t="shared" si="15"/>
        <v>3.6803627126347576</v>
      </c>
      <c r="J127" s="6">
        <f t="shared" si="16"/>
        <v>5.6102210986307707E-4</v>
      </c>
      <c r="K127" s="6">
        <f t="shared" si="20"/>
        <v>-4.883982906117466</v>
      </c>
      <c r="L127" s="9">
        <f t="shared" si="23"/>
        <v>5058.8129069128208</v>
      </c>
      <c r="M127" s="6">
        <f t="shared" si="24"/>
        <v>67.417718178504416</v>
      </c>
      <c r="Z127" s="6">
        <f t="shared" si="21"/>
        <v>1.306222300185353E-5</v>
      </c>
    </row>
    <row r="128" spans="1:26" x14ac:dyDescent="0.15">
      <c r="A128" s="12">
        <v>50</v>
      </c>
      <c r="B128" s="18">
        <v>1.5900000000000001E-2</v>
      </c>
      <c r="C128" s="12">
        <v>3725.8</v>
      </c>
      <c r="D128" s="12">
        <v>71.38</v>
      </c>
      <c r="E128" s="6">
        <f t="shared" si="13"/>
        <v>-1.7986028756795485</v>
      </c>
      <c r="F128" s="6">
        <f t="shared" si="25"/>
        <v>-5.0347682999083769</v>
      </c>
      <c r="G128" s="6">
        <f t="shared" si="19"/>
        <v>3.5906779526316885</v>
      </c>
      <c r="I128" s="6">
        <f t="shared" si="15"/>
        <v>3.5712195383681626</v>
      </c>
      <c r="J128" s="6">
        <f t="shared" si="16"/>
        <v>3.7862988565098832E-4</v>
      </c>
      <c r="K128" s="6">
        <f t="shared" si="20"/>
        <v>-5.0347682999083769</v>
      </c>
      <c r="L128" s="9">
        <f t="shared" si="23"/>
        <v>3896.5293570760496</v>
      </c>
      <c r="M128" s="6">
        <f t="shared" si="24"/>
        <v>67.913983378990523</v>
      </c>
      <c r="Z128" s="6">
        <f t="shared" si="21"/>
        <v>9.2306375879765014E-6</v>
      </c>
    </row>
    <row r="129" spans="1:26" x14ac:dyDescent="0.15">
      <c r="A129" s="12">
        <v>60</v>
      </c>
      <c r="B129" s="19">
        <v>15.9</v>
      </c>
      <c r="C129" s="11">
        <v>140030</v>
      </c>
      <c r="D129" s="12">
        <v>61.01</v>
      </c>
      <c r="E129" s="6">
        <f t="shared" si="13"/>
        <v>1.2013971243204515</v>
      </c>
      <c r="F129" s="6">
        <f>E129+LOG10($R$2)</f>
        <v>3.9550198128657934</v>
      </c>
      <c r="G129" s="6">
        <f>$Q$2+$N$2/(1+EXP($O$2+$P$2*F129))</f>
        <v>8.1733503118360424</v>
      </c>
      <c r="I129" s="6">
        <f t="shared" si="15"/>
        <v>5.1462210888118802</v>
      </c>
      <c r="J129" s="6">
        <f t="shared" si="16"/>
        <v>9.163511332886868</v>
      </c>
      <c r="K129" s="6">
        <f>F129</f>
        <v>3.9550198128657934</v>
      </c>
      <c r="L129" s="9">
        <f t="shared" si="23"/>
        <v>149056291.49803799</v>
      </c>
      <c r="M129" s="6">
        <f t="shared" si="24"/>
        <v>23.526641629486939</v>
      </c>
      <c r="Z129" s="6">
        <f t="shared" si="21"/>
        <v>9016.1226894922547</v>
      </c>
    </row>
    <row r="130" spans="1:26" x14ac:dyDescent="0.15">
      <c r="A130" s="12">
        <v>60</v>
      </c>
      <c r="B130" s="19">
        <v>11.3</v>
      </c>
      <c r="C130" s="11">
        <v>111050</v>
      </c>
      <c r="D130" s="12">
        <v>61.56</v>
      </c>
      <c r="E130" s="6">
        <f t="shared" si="13"/>
        <v>1.0530784434834197</v>
      </c>
      <c r="F130" s="6">
        <f t="shared" ref="F130:F137" si="26">E130+LOG10($R$2)</f>
        <v>3.8067011320287616</v>
      </c>
      <c r="G130" s="6">
        <f t="shared" ref="G130:G149" si="27">$Q$2+$N$2/(1+EXP($O$2+$P$2*F130))</f>
        <v>8.1340923779206822</v>
      </c>
      <c r="I130" s="6">
        <f t="shared" si="15"/>
        <v>5.0455185628844932</v>
      </c>
      <c r="J130" s="6">
        <f t="shared" si="16"/>
        <v>9.5392882109271984</v>
      </c>
      <c r="K130" s="6">
        <f t="shared" ref="K130:K149" si="28">F130</f>
        <v>3.8067011320287616</v>
      </c>
      <c r="L130" s="9">
        <f t="shared" si="23"/>
        <v>136173430.34741604</v>
      </c>
      <c r="M130" s="6">
        <f t="shared" si="24"/>
        <v>24.118748487758054</v>
      </c>
      <c r="Z130" s="6">
        <f t="shared" si="21"/>
        <v>6407.6846786957558</v>
      </c>
    </row>
    <row r="131" spans="1:26" x14ac:dyDescent="0.15">
      <c r="A131" s="12">
        <v>60</v>
      </c>
      <c r="B131" s="19">
        <v>7.98</v>
      </c>
      <c r="C131" s="11">
        <v>88161</v>
      </c>
      <c r="D131" s="12">
        <v>62.11</v>
      </c>
      <c r="E131" s="6">
        <f t="shared" ref="E131:E170" si="29">LOG10(B131)</f>
        <v>0.90200289135072942</v>
      </c>
      <c r="F131" s="6">
        <f t="shared" si="26"/>
        <v>3.6556255798960713</v>
      </c>
      <c r="G131" s="6">
        <f t="shared" si="27"/>
        <v>8.0930920985802164</v>
      </c>
      <c r="I131" s="6">
        <f t="shared" ref="I131:I170" si="30">LOG10(C131)</f>
        <v>4.9452765076875966</v>
      </c>
      <c r="J131" s="6">
        <f t="shared" ref="J131:J170" si="31">(I131-G131)^2</f>
        <v>9.9087429942666532</v>
      </c>
      <c r="K131" s="6">
        <f t="shared" si="28"/>
        <v>3.6556255798960713</v>
      </c>
      <c r="L131" s="9">
        <f t="shared" si="23"/>
        <v>123905931.95601307</v>
      </c>
      <c r="M131" s="6">
        <f t="shared" si="24"/>
        <v>24.733225715838579</v>
      </c>
      <c r="Z131" s="6">
        <f t="shared" si="21"/>
        <v>4525.072896990453</v>
      </c>
    </row>
    <row r="132" spans="1:26" x14ac:dyDescent="0.15">
      <c r="A132" s="12">
        <v>60</v>
      </c>
      <c r="B132" s="19">
        <v>5.65</v>
      </c>
      <c r="C132" s="11">
        <v>69850</v>
      </c>
      <c r="D132" s="12">
        <v>62.67</v>
      </c>
      <c r="E132" s="6">
        <f t="shared" si="29"/>
        <v>0.75204844781943858</v>
      </c>
      <c r="F132" s="6">
        <f t="shared" si="26"/>
        <v>3.5056711363647808</v>
      </c>
      <c r="G132" s="6">
        <f t="shared" si="27"/>
        <v>8.0513665927772919</v>
      </c>
      <c r="I132" s="6">
        <f t="shared" si="30"/>
        <v>4.8441664104502005</v>
      </c>
      <c r="J132" s="6">
        <f t="shared" si="31"/>
        <v>10.286133009518929</v>
      </c>
      <c r="K132" s="6">
        <f t="shared" si="28"/>
        <v>3.5056711363647808</v>
      </c>
      <c r="L132" s="9">
        <f t="shared" si="23"/>
        <v>112555466.62347865</v>
      </c>
      <c r="M132" s="6">
        <f t="shared" si="24"/>
        <v>25.354472076451788</v>
      </c>
      <c r="Z132" s="6">
        <f t="shared" ref="Z132:Z170" si="32">10^K132</f>
        <v>3203.8423393478774</v>
      </c>
    </row>
    <row r="133" spans="1:26" x14ac:dyDescent="0.15">
      <c r="A133" s="12">
        <v>60</v>
      </c>
      <c r="B133" s="19">
        <v>4</v>
      </c>
      <c r="C133" s="11">
        <v>55297</v>
      </c>
      <c r="D133" s="12">
        <v>63.26</v>
      </c>
      <c r="E133" s="6">
        <f t="shared" si="29"/>
        <v>0.6020599913279624</v>
      </c>
      <c r="F133" s="6">
        <f t="shared" si="26"/>
        <v>3.3556826798733046</v>
      </c>
      <c r="G133" s="6">
        <f t="shared" si="27"/>
        <v>8.0085867853713104</v>
      </c>
      <c r="I133" s="6">
        <f t="shared" si="30"/>
        <v>4.7427015703863002</v>
      </c>
      <c r="J133" s="6">
        <f t="shared" si="31"/>
        <v>10.666006237457687</v>
      </c>
      <c r="K133" s="6">
        <f t="shared" si="28"/>
        <v>3.3556826798733046</v>
      </c>
      <c r="L133" s="9">
        <f t="shared" si="23"/>
        <v>101996856.07150048</v>
      </c>
      <c r="M133" s="6">
        <f t="shared" si="24"/>
        <v>25.987121853095015</v>
      </c>
      <c r="Z133" s="6">
        <f t="shared" si="32"/>
        <v>2268.2069659100025</v>
      </c>
    </row>
    <row r="134" spans="1:26" x14ac:dyDescent="0.15">
      <c r="A134" s="12">
        <v>60</v>
      </c>
      <c r="B134" s="19">
        <v>2.83</v>
      </c>
      <c r="C134" s="11">
        <v>43800</v>
      </c>
      <c r="D134" s="12">
        <v>63.88</v>
      </c>
      <c r="E134" s="6">
        <f t="shared" si="29"/>
        <v>0.45178643552429026</v>
      </c>
      <c r="F134" s="6">
        <f t="shared" si="26"/>
        <v>3.2054091240696323</v>
      </c>
      <c r="G134" s="6">
        <f t="shared" si="27"/>
        <v>7.9646589239038459</v>
      </c>
      <c r="I134" s="6">
        <f t="shared" si="30"/>
        <v>4.6414741105040997</v>
      </c>
      <c r="J134" s="6">
        <f t="shared" si="31"/>
        <v>11.043557304010706</v>
      </c>
      <c r="K134" s="6">
        <f t="shared" si="28"/>
        <v>3.2054091240696323</v>
      </c>
      <c r="L134" s="9">
        <f t="shared" si="23"/>
        <v>92184716.391105056</v>
      </c>
      <c r="M134" s="6">
        <f t="shared" si="24"/>
        <v>26.632225535674564</v>
      </c>
      <c r="Z134" s="6">
        <f t="shared" si="32"/>
        <v>1604.7564283813258</v>
      </c>
    </row>
    <row r="135" spans="1:26" x14ac:dyDescent="0.15">
      <c r="A135" s="12">
        <v>60</v>
      </c>
      <c r="B135" s="19">
        <v>2</v>
      </c>
      <c r="C135" s="12">
        <v>34690</v>
      </c>
      <c r="D135" s="12">
        <v>64.55</v>
      </c>
      <c r="E135" s="6">
        <f t="shared" si="29"/>
        <v>0.3010299956639812</v>
      </c>
      <c r="F135" s="6">
        <f t="shared" si="26"/>
        <v>3.0546526842093233</v>
      </c>
      <c r="G135" s="6">
        <f t="shared" si="27"/>
        <v>7.9194981494390131</v>
      </c>
      <c r="I135" s="6">
        <f t="shared" si="30"/>
        <v>4.5402042998420598</v>
      </c>
      <c r="J135" s="6">
        <f t="shared" si="31"/>
        <v>11.419626921923797</v>
      </c>
      <c r="K135" s="6">
        <f t="shared" si="28"/>
        <v>3.0546526842093233</v>
      </c>
      <c r="L135" s="9">
        <f t="shared" si="23"/>
        <v>83080317.858043075</v>
      </c>
      <c r="M135" s="6">
        <f t="shared" si="24"/>
        <v>27.290656390199022</v>
      </c>
      <c r="Z135" s="6">
        <f t="shared" si="32"/>
        <v>1134.103482955001</v>
      </c>
    </row>
    <row r="136" spans="1:26" x14ac:dyDescent="0.15">
      <c r="A136" s="12">
        <v>60</v>
      </c>
      <c r="B136" s="19">
        <v>1.42</v>
      </c>
      <c r="C136" s="12">
        <v>27442</v>
      </c>
      <c r="D136" s="12">
        <v>65.290000000000006</v>
      </c>
      <c r="E136" s="6">
        <f t="shared" si="29"/>
        <v>0.15228834438305647</v>
      </c>
      <c r="F136" s="6">
        <f t="shared" si="26"/>
        <v>2.9059110329283984</v>
      </c>
      <c r="G136" s="6">
        <f t="shared" si="27"/>
        <v>7.8738509030762902</v>
      </c>
      <c r="I136" s="6">
        <f t="shared" si="30"/>
        <v>4.4384157599979517</v>
      </c>
      <c r="J136" s="6">
        <f t="shared" si="31"/>
        <v>11.802214622297685</v>
      </c>
      <c r="K136" s="6">
        <f t="shared" si="28"/>
        <v>2.9059110329283984</v>
      </c>
      <c r="L136" s="9">
        <f t="shared" si="23"/>
        <v>74791269.175627947</v>
      </c>
      <c r="M136" s="6">
        <f t="shared" si="24"/>
        <v>27.951256360159416</v>
      </c>
      <c r="Z136" s="6">
        <f t="shared" si="32"/>
        <v>805.21347289804976</v>
      </c>
    </row>
    <row r="137" spans="1:26" x14ac:dyDescent="0.15">
      <c r="A137" s="12">
        <v>60</v>
      </c>
      <c r="B137" s="19">
        <v>1</v>
      </c>
      <c r="C137" s="12">
        <v>21680</v>
      </c>
      <c r="D137" s="12">
        <v>66.08</v>
      </c>
      <c r="E137" s="6">
        <f t="shared" si="29"/>
        <v>0</v>
      </c>
      <c r="F137" s="6">
        <f t="shared" si="26"/>
        <v>2.7536226885453421</v>
      </c>
      <c r="G137" s="6">
        <f t="shared" si="27"/>
        <v>7.8259746839925075</v>
      </c>
      <c r="I137" s="6">
        <f t="shared" si="30"/>
        <v>4.3360592778663491</v>
      </c>
      <c r="J137" s="6">
        <f t="shared" si="31"/>
        <v>12.179509541916708</v>
      </c>
      <c r="K137" s="6">
        <f t="shared" si="28"/>
        <v>2.7536226885453421</v>
      </c>
      <c r="L137" s="9">
        <f t="shared" si="23"/>
        <v>66984556.14658317</v>
      </c>
      <c r="M137" s="6">
        <f t="shared" si="24"/>
        <v>28.638795346399611</v>
      </c>
      <c r="Z137" s="6">
        <f t="shared" si="32"/>
        <v>567.05174147750051</v>
      </c>
    </row>
    <row r="138" spans="1:26" x14ac:dyDescent="0.15">
      <c r="A138" s="12">
        <v>60</v>
      </c>
      <c r="B138" s="19">
        <v>0.71099999999999997</v>
      </c>
      <c r="C138" s="12">
        <v>17117</v>
      </c>
      <c r="D138" s="12">
        <v>66.91</v>
      </c>
      <c r="E138" s="6">
        <f t="shared" si="29"/>
        <v>-0.14813039927023372</v>
      </c>
      <c r="F138" s="6">
        <f>E138+LOG10($R$2)</f>
        <v>2.6054922892751082</v>
      </c>
      <c r="G138" s="6">
        <f t="shared" si="27"/>
        <v>7.7782805254301746</v>
      </c>
      <c r="I138" s="6">
        <f t="shared" si="30"/>
        <v>4.2334276506674451</v>
      </c>
      <c r="J138" s="6">
        <f t="shared" si="31"/>
        <v>12.565981903713588</v>
      </c>
      <c r="K138" s="6">
        <f t="shared" si="28"/>
        <v>2.6054922892751082</v>
      </c>
      <c r="L138" s="9">
        <f t="shared" si="23"/>
        <v>60017862.666131712</v>
      </c>
      <c r="M138" s="6">
        <f t="shared" si="24"/>
        <v>29.31830573516957</v>
      </c>
      <c r="Z138" s="6">
        <f t="shared" si="32"/>
        <v>403.17378819050248</v>
      </c>
    </row>
    <row r="139" spans="1:26" x14ac:dyDescent="0.15">
      <c r="A139" s="12">
        <v>60</v>
      </c>
      <c r="B139" s="19">
        <v>0.503</v>
      </c>
      <c r="C139" s="12">
        <v>13477</v>
      </c>
      <c r="D139" s="12">
        <v>67.83</v>
      </c>
      <c r="E139" s="6">
        <f t="shared" si="29"/>
        <v>-0.29843201494407262</v>
      </c>
      <c r="F139" s="6">
        <f t="shared" ref="F139:F149" si="33">E139+LOG10($R$2)</f>
        <v>2.4551906736012694</v>
      </c>
      <c r="G139" s="6">
        <f t="shared" si="27"/>
        <v>7.7287352759834764</v>
      </c>
      <c r="I139" s="6">
        <f t="shared" si="30"/>
        <v>4.1295932283679333</v>
      </c>
      <c r="J139" s="6">
        <f t="shared" si="31"/>
        <v>12.953823478914204</v>
      </c>
      <c r="K139" s="6">
        <f t="shared" si="28"/>
        <v>2.4551906736012694</v>
      </c>
      <c r="L139" s="9">
        <f t="shared" si="23"/>
        <v>53547016.240648039</v>
      </c>
      <c r="M139" s="6">
        <f t="shared" si="24"/>
        <v>30.018466651093309</v>
      </c>
      <c r="Z139" s="6">
        <f t="shared" si="32"/>
        <v>285.22702596318254</v>
      </c>
    </row>
    <row r="140" spans="1:26" x14ac:dyDescent="0.15">
      <c r="A140" s="12">
        <v>60</v>
      </c>
      <c r="B140" s="19">
        <v>0.35599999999999998</v>
      </c>
      <c r="C140" s="12">
        <v>10607</v>
      </c>
      <c r="D140" s="12">
        <v>68.75</v>
      </c>
      <c r="E140" s="6">
        <f t="shared" si="29"/>
        <v>-0.44855000202712486</v>
      </c>
      <c r="F140" s="6">
        <f t="shared" si="33"/>
        <v>2.3050726865182174</v>
      </c>
      <c r="G140" s="6">
        <f t="shared" si="27"/>
        <v>7.678074559668822</v>
      </c>
      <c r="I140" s="6">
        <f t="shared" si="30"/>
        <v>4.0255925688516738</v>
      </c>
      <c r="J140" s="6">
        <f t="shared" si="31"/>
        <v>13.340624693243598</v>
      </c>
      <c r="K140" s="6">
        <f t="shared" si="28"/>
        <v>2.3050726865182174</v>
      </c>
      <c r="L140" s="9">
        <f t="shared" si="23"/>
        <v>47651278.749021001</v>
      </c>
      <c r="M140" s="6">
        <f t="shared" si="24"/>
        <v>30.728361299155935</v>
      </c>
      <c r="Z140" s="6">
        <f t="shared" si="32"/>
        <v>201.87041996599021</v>
      </c>
    </row>
    <row r="141" spans="1:26" x14ac:dyDescent="0.15">
      <c r="A141" s="12">
        <v>60</v>
      </c>
      <c r="B141" s="19">
        <v>0.252</v>
      </c>
      <c r="C141" s="12">
        <v>8307.7999999999993</v>
      </c>
      <c r="D141" s="12">
        <v>69.72</v>
      </c>
      <c r="E141" s="6">
        <f t="shared" si="29"/>
        <v>-0.59859945921845592</v>
      </c>
      <c r="F141" s="6">
        <f t="shared" si="33"/>
        <v>2.1550232293268863</v>
      </c>
      <c r="G141" s="6">
        <f t="shared" si="27"/>
        <v>7.6262450005237508</v>
      </c>
      <c r="I141" s="6">
        <f t="shared" si="30"/>
        <v>3.9194860328869079</v>
      </c>
      <c r="J141" s="6">
        <f t="shared" si="31"/>
        <v>13.740062044156153</v>
      </c>
      <c r="K141" s="6">
        <f t="shared" si="28"/>
        <v>2.1550232293268863</v>
      </c>
      <c r="L141" s="9">
        <f t="shared" si="23"/>
        <v>42290712.350502841</v>
      </c>
      <c r="M141" s="6">
        <f t="shared" si="24"/>
        <v>31.448325111121225</v>
      </c>
      <c r="Z141" s="6">
        <f t="shared" si="32"/>
        <v>142.89703885233004</v>
      </c>
    </row>
    <row r="142" spans="1:26" x14ac:dyDescent="0.15">
      <c r="A142" s="12">
        <v>60</v>
      </c>
      <c r="B142" s="19">
        <v>0.17899999999999999</v>
      </c>
      <c r="C142" s="12">
        <v>6438.2</v>
      </c>
      <c r="D142" s="12">
        <v>70.75</v>
      </c>
      <c r="E142" s="6">
        <f t="shared" si="29"/>
        <v>-0.7471469690201068</v>
      </c>
      <c r="F142" s="6">
        <f t="shared" si="33"/>
        <v>2.0064757195252354</v>
      </c>
      <c r="G142" s="6">
        <f t="shared" si="27"/>
        <v>7.5737435277772907</v>
      </c>
      <c r="I142" s="6">
        <f t="shared" si="30"/>
        <v>3.8087644637362441</v>
      </c>
      <c r="J142" s="6">
        <f t="shared" si="31"/>
        <v>14.175067352667394</v>
      </c>
      <c r="K142" s="6">
        <f t="shared" si="28"/>
        <v>2.0064757195252354</v>
      </c>
      <c r="L142" s="9">
        <f t="shared" si="23"/>
        <v>37475162.764291488</v>
      </c>
      <c r="M142" s="6">
        <f t="shared" si="24"/>
        <v>32.171116373204278</v>
      </c>
      <c r="Z142" s="6">
        <f t="shared" si="32"/>
        <v>101.5022617244726</v>
      </c>
    </row>
    <row r="143" spans="1:26" x14ac:dyDescent="0.15">
      <c r="A143" s="12">
        <v>60</v>
      </c>
      <c r="B143" s="19">
        <v>0.126</v>
      </c>
      <c r="C143" s="12">
        <v>4882.3</v>
      </c>
      <c r="D143" s="12">
        <v>71.91</v>
      </c>
      <c r="E143" s="6">
        <f t="shared" si="29"/>
        <v>-0.89962945488243706</v>
      </c>
      <c r="F143" s="6">
        <f t="shared" si="33"/>
        <v>1.853993233662905</v>
      </c>
      <c r="G143" s="6">
        <f t="shared" si="27"/>
        <v>7.5186019406581739</v>
      </c>
      <c r="I143" s="6">
        <f t="shared" si="30"/>
        <v>3.6886244617549941</v>
      </c>
      <c r="J143" s="6">
        <f t="shared" si="31"/>
        <v>14.668727488905557</v>
      </c>
      <c r="K143" s="6">
        <f t="shared" si="28"/>
        <v>1.853993233662905</v>
      </c>
      <c r="L143" s="9">
        <f t="shared" si="23"/>
        <v>33006687.443913471</v>
      </c>
      <c r="M143" s="6">
        <f t="shared" si="24"/>
        <v>32.92320407809644</v>
      </c>
      <c r="Z143" s="6">
        <f t="shared" si="32"/>
        <v>71.448519426165007</v>
      </c>
    </row>
    <row r="144" spans="1:26" x14ac:dyDescent="0.15">
      <c r="A144" s="12">
        <v>60</v>
      </c>
      <c r="B144" s="19">
        <v>8.9499999999999996E-2</v>
      </c>
      <c r="C144" s="12">
        <v>3566.6</v>
      </c>
      <c r="D144" s="12">
        <v>73.19</v>
      </c>
      <c r="E144" s="6">
        <f t="shared" si="29"/>
        <v>-1.0481769646840879</v>
      </c>
      <c r="F144" s="6">
        <f t="shared" si="33"/>
        <v>1.7054457238612541</v>
      </c>
      <c r="G144" s="6">
        <f t="shared" si="27"/>
        <v>7.4636499575855471</v>
      </c>
      <c r="I144" s="6">
        <f t="shared" si="30"/>
        <v>3.5522544052358129</v>
      </c>
      <c r="J144" s="6">
        <f t="shared" si="31"/>
        <v>15.299015166941281</v>
      </c>
      <c r="K144" s="6">
        <f t="shared" si="28"/>
        <v>1.7054457238612541</v>
      </c>
      <c r="L144" s="9">
        <f t="shared" si="23"/>
        <v>29083720.181565639</v>
      </c>
      <c r="M144" s="6">
        <f t="shared" si="24"/>
        <v>33.665519841762617</v>
      </c>
      <c r="Z144" s="6">
        <f t="shared" si="32"/>
        <v>50.751130862236273</v>
      </c>
    </row>
    <row r="145" spans="1:26" x14ac:dyDescent="0.15">
      <c r="A145" s="12">
        <v>60</v>
      </c>
      <c r="B145" s="19">
        <v>6.3399999999999998E-2</v>
      </c>
      <c r="C145" s="12">
        <v>2496.4</v>
      </c>
      <c r="D145" s="12">
        <v>74.650000000000006</v>
      </c>
      <c r="E145" s="6">
        <f t="shared" si="29"/>
        <v>-1.1979107421182673</v>
      </c>
      <c r="F145" s="6">
        <f t="shared" si="33"/>
        <v>1.5557119464270748</v>
      </c>
      <c r="G145" s="6">
        <f t="shared" si="27"/>
        <v>7.407011416633873</v>
      </c>
      <c r="I145" s="6">
        <f t="shared" si="30"/>
        <v>3.3973141739088453</v>
      </c>
      <c r="J145" s="6">
        <f t="shared" si="31"/>
        <v>16.07767197831669</v>
      </c>
      <c r="K145" s="6">
        <f t="shared" si="28"/>
        <v>1.5557119464270748</v>
      </c>
      <c r="L145" s="9">
        <f t="shared" si="23"/>
        <v>25527684.083704714</v>
      </c>
      <c r="M145" s="6">
        <f t="shared" si="24"/>
        <v>34.423111233863423</v>
      </c>
      <c r="Z145" s="6">
        <f t="shared" si="32"/>
        <v>35.951080409673509</v>
      </c>
    </row>
    <row r="146" spans="1:26" x14ac:dyDescent="0.15">
      <c r="A146" s="12">
        <v>60</v>
      </c>
      <c r="B146" s="19">
        <v>4.4900000000000002E-2</v>
      </c>
      <c r="C146" s="12">
        <v>1706.8</v>
      </c>
      <c r="D146" s="12">
        <v>76.09</v>
      </c>
      <c r="E146" s="6">
        <f t="shared" si="29"/>
        <v>-1.3477536589966768</v>
      </c>
      <c r="F146" s="6">
        <f t="shared" si="33"/>
        <v>1.4058690295486653</v>
      </c>
      <c r="G146" s="6">
        <f t="shared" si="27"/>
        <v>7.3490621916697911</v>
      </c>
      <c r="I146" s="6">
        <f t="shared" si="30"/>
        <v>3.2321826341872746</v>
      </c>
      <c r="J146" s="6">
        <f t="shared" si="31"/>
        <v>16.948697290817439</v>
      </c>
      <c r="K146" s="6">
        <f t="shared" si="28"/>
        <v>1.4058690295486653</v>
      </c>
      <c r="L146" s="9">
        <f t="shared" si="23"/>
        <v>22338920.968755398</v>
      </c>
      <c r="M146" s="6">
        <f t="shared" si="24"/>
        <v>35.190347032164453</v>
      </c>
      <c r="Z146" s="6">
        <f t="shared" si="32"/>
        <v>25.460623192339757</v>
      </c>
    </row>
    <row r="147" spans="1:26" x14ac:dyDescent="0.15">
      <c r="A147" s="12">
        <v>60</v>
      </c>
      <c r="B147" s="19">
        <v>3.1800000000000002E-2</v>
      </c>
      <c r="C147" s="12">
        <v>1218.5999999999999</v>
      </c>
      <c r="D147" s="12">
        <v>77.28</v>
      </c>
      <c r="E147" s="6">
        <f t="shared" si="29"/>
        <v>-1.4975728800155672</v>
      </c>
      <c r="F147" s="6">
        <f t="shared" si="33"/>
        <v>1.2560498085297749</v>
      </c>
      <c r="G147" s="6">
        <f t="shared" si="27"/>
        <v>7.2898377047172378</v>
      </c>
      <c r="I147" s="6">
        <f t="shared" si="30"/>
        <v>3.0858611737884503</v>
      </c>
      <c r="J147" s="6">
        <f t="shared" si="31"/>
        <v>17.673418672600047</v>
      </c>
      <c r="K147" s="6">
        <f t="shared" si="28"/>
        <v>1.2560498085297749</v>
      </c>
      <c r="L147" s="9">
        <f t="shared" si="23"/>
        <v>19491160.814999908</v>
      </c>
      <c r="M147" s="6">
        <f t="shared" si="24"/>
        <v>35.966224386773803</v>
      </c>
      <c r="Z147" s="6">
        <f t="shared" si="32"/>
        <v>18.032245378984509</v>
      </c>
    </row>
    <row r="148" spans="1:26" x14ac:dyDescent="0.15">
      <c r="A148" s="12">
        <v>60</v>
      </c>
      <c r="B148" s="19">
        <v>2.2499999999999999E-2</v>
      </c>
      <c r="C148" s="12">
        <v>940.86</v>
      </c>
      <c r="D148" s="12">
        <v>78.11</v>
      </c>
      <c r="E148" s="6">
        <f t="shared" si="29"/>
        <v>-1.6478174818886375</v>
      </c>
      <c r="F148" s="6">
        <f t="shared" si="33"/>
        <v>1.1058052066567046</v>
      </c>
      <c r="G148" s="6">
        <f t="shared" si="27"/>
        <v>7.2291408957513941</v>
      </c>
      <c r="I148" s="6">
        <f t="shared" si="30"/>
        <v>2.9735250052010564</v>
      </c>
      <c r="J148" s="6">
        <f t="shared" si="31"/>
        <v>18.110266607904546</v>
      </c>
      <c r="K148" s="6">
        <f t="shared" si="28"/>
        <v>1.1058052066567046</v>
      </c>
      <c r="L148" s="9">
        <f t="shared" si="23"/>
        <v>16948875.742431343</v>
      </c>
      <c r="M148" s="6">
        <f t="shared" si="24"/>
        <v>36.752744421651855</v>
      </c>
      <c r="Z148" s="6">
        <f t="shared" si="32"/>
        <v>12.75866418324375</v>
      </c>
    </row>
    <row r="149" spans="1:26" x14ac:dyDescent="0.15">
      <c r="A149" s="12">
        <v>60</v>
      </c>
      <c r="B149" s="19">
        <v>1.5900000000000001E-2</v>
      </c>
      <c r="C149" s="12">
        <v>734.77</v>
      </c>
      <c r="D149" s="12">
        <v>78.81</v>
      </c>
      <c r="E149" s="6">
        <f t="shared" si="29"/>
        <v>-1.7986028756795485</v>
      </c>
      <c r="F149" s="6">
        <f t="shared" si="33"/>
        <v>0.95501981286579363</v>
      </c>
      <c r="G149" s="6">
        <f t="shared" si="27"/>
        <v>7.1668986733939857</v>
      </c>
      <c r="I149" s="6">
        <f t="shared" si="30"/>
        <v>2.8661514161416215</v>
      </c>
      <c r="J149" s="6">
        <f t="shared" si="31"/>
        <v>18.496426970763736</v>
      </c>
      <c r="K149" s="6">
        <f t="shared" si="28"/>
        <v>0.95501981286579363</v>
      </c>
      <c r="L149" s="9">
        <f t="shared" si="23"/>
        <v>14685835.978299754</v>
      </c>
      <c r="M149" s="6">
        <f t="shared" si="24"/>
        <v>37.550201320896761</v>
      </c>
      <c r="Z149" s="6">
        <f t="shared" si="32"/>
        <v>9.0161226894922493</v>
      </c>
    </row>
    <row r="150" spans="1:26" x14ac:dyDescent="0.15">
      <c r="A150" s="12">
        <v>70</v>
      </c>
      <c r="B150" s="20">
        <v>15.9</v>
      </c>
      <c r="C150" s="11">
        <v>50035</v>
      </c>
      <c r="D150" s="12">
        <v>64.709999999999994</v>
      </c>
      <c r="E150" s="6">
        <f t="shared" si="29"/>
        <v>1.2013971243204515</v>
      </c>
      <c r="F150" s="6">
        <f>E150+LOG10($R$2)</f>
        <v>3.9550198128657934</v>
      </c>
      <c r="G150" s="6">
        <f>$Q$2+$N$2/(1+EXP($O$2+$P$2*F150))</f>
        <v>8.1733503118360424</v>
      </c>
      <c r="I150" s="6">
        <f t="shared" si="30"/>
        <v>4.6992739041208313</v>
      </c>
      <c r="J150" s="6">
        <f t="shared" si="31"/>
        <v>12.069206886643425</v>
      </c>
      <c r="K150" s="6">
        <f>F150</f>
        <v>3.9550198128657934</v>
      </c>
      <c r="L150" s="9">
        <f t="shared" si="23"/>
        <v>149056291.49803799</v>
      </c>
      <c r="M150" s="6">
        <f t="shared" si="24"/>
        <v>23.526641629486939</v>
      </c>
      <c r="Z150" s="6">
        <f t="shared" si="32"/>
        <v>9016.1226894922547</v>
      </c>
    </row>
    <row r="151" spans="1:26" x14ac:dyDescent="0.15">
      <c r="A151" s="12">
        <v>70</v>
      </c>
      <c r="B151" s="20">
        <v>11.3</v>
      </c>
      <c r="C151" s="12">
        <v>39053</v>
      </c>
      <c r="D151" s="12">
        <v>65.56</v>
      </c>
      <c r="E151" s="6">
        <f t="shared" si="29"/>
        <v>1.0530784434834197</v>
      </c>
      <c r="F151" s="6">
        <f t="shared" ref="F151:F158" si="34">E151+LOG10($R$2)</f>
        <v>3.8067011320287616</v>
      </c>
      <c r="G151" s="6">
        <f t="shared" ref="G151:G170" si="35">$Q$2+$N$2/(1+EXP($O$2+$P$2*F151))</f>
        <v>8.1340923779206822</v>
      </c>
      <c r="I151" s="6">
        <f t="shared" si="30"/>
        <v>4.5916544014246261</v>
      </c>
      <c r="J151" s="6">
        <f t="shared" si="31"/>
        <v>12.548866817321473</v>
      </c>
      <c r="K151" s="6">
        <f t="shared" ref="K151:K170" si="36">F151</f>
        <v>3.8067011320287616</v>
      </c>
      <c r="L151" s="9">
        <f t="shared" si="23"/>
        <v>136173430.34741604</v>
      </c>
      <c r="M151" s="6">
        <f t="shared" si="24"/>
        <v>24.118748487758054</v>
      </c>
      <c r="Z151" s="6">
        <f t="shared" si="32"/>
        <v>6407.6846786957558</v>
      </c>
    </row>
    <row r="152" spans="1:26" x14ac:dyDescent="0.15">
      <c r="A152" s="12">
        <v>70</v>
      </c>
      <c r="B152" s="20">
        <v>7.98</v>
      </c>
      <c r="C152" s="12">
        <v>30498</v>
      </c>
      <c r="D152" s="12">
        <v>66.38</v>
      </c>
      <c r="E152" s="6">
        <f t="shared" si="29"/>
        <v>0.90200289135072942</v>
      </c>
      <c r="F152" s="6">
        <f t="shared" si="34"/>
        <v>3.6556255798960713</v>
      </c>
      <c r="G152" s="6">
        <f t="shared" si="35"/>
        <v>8.0930920985802164</v>
      </c>
      <c r="I152" s="6">
        <f t="shared" si="30"/>
        <v>4.4842713600863471</v>
      </c>
      <c r="J152" s="6">
        <f t="shared" si="31"/>
        <v>13.023587122583436</v>
      </c>
      <c r="K152" s="6">
        <f t="shared" si="36"/>
        <v>3.6556255798960713</v>
      </c>
      <c r="L152" s="9">
        <f t="shared" si="23"/>
        <v>123905931.95601307</v>
      </c>
      <c r="M152" s="6">
        <f t="shared" si="24"/>
        <v>24.733225715838579</v>
      </c>
      <c r="Z152" s="6">
        <f t="shared" si="32"/>
        <v>4525.072896990453</v>
      </c>
    </row>
    <row r="153" spans="1:26" x14ac:dyDescent="0.15">
      <c r="A153" s="12">
        <v>70</v>
      </c>
      <c r="B153" s="20">
        <v>5.65</v>
      </c>
      <c r="C153" s="12">
        <v>23777</v>
      </c>
      <c r="D153" s="12">
        <v>67.2</v>
      </c>
      <c r="E153" s="6">
        <f t="shared" si="29"/>
        <v>0.75204844781943858</v>
      </c>
      <c r="F153" s="6">
        <f t="shared" si="34"/>
        <v>3.5056711363647808</v>
      </c>
      <c r="G153" s="6">
        <f t="shared" si="35"/>
        <v>8.0513665927772919</v>
      </c>
      <c r="I153" s="6">
        <f t="shared" si="30"/>
        <v>4.3761570577832538</v>
      </c>
      <c r="J153" s="6">
        <f t="shared" si="31"/>
        <v>13.507165126111094</v>
      </c>
      <c r="K153" s="6">
        <f t="shared" si="36"/>
        <v>3.5056711363647808</v>
      </c>
      <c r="L153" s="9">
        <f t="shared" si="23"/>
        <v>112555466.62347865</v>
      </c>
      <c r="M153" s="6">
        <f t="shared" si="24"/>
        <v>25.354472076451788</v>
      </c>
      <c r="Z153" s="6">
        <f t="shared" si="32"/>
        <v>3203.8423393478774</v>
      </c>
    </row>
    <row r="154" spans="1:26" x14ac:dyDescent="0.15">
      <c r="A154" s="12">
        <v>70</v>
      </c>
      <c r="B154" s="20">
        <v>4</v>
      </c>
      <c r="C154" s="12">
        <v>18526</v>
      </c>
      <c r="D154" s="12">
        <v>68.040000000000006</v>
      </c>
      <c r="E154" s="6">
        <f t="shared" si="29"/>
        <v>0.6020599913279624</v>
      </c>
      <c r="F154" s="6">
        <f t="shared" si="34"/>
        <v>3.3556826798733046</v>
      </c>
      <c r="G154" s="6">
        <f t="shared" si="35"/>
        <v>8.0085867853713104</v>
      </c>
      <c r="I154" s="6">
        <f t="shared" si="30"/>
        <v>4.2677816597153591</v>
      </c>
      <c r="J154" s="6">
        <f t="shared" si="31"/>
        <v>13.993622988133838</v>
      </c>
      <c r="K154" s="6">
        <f t="shared" si="36"/>
        <v>3.3556826798733046</v>
      </c>
      <c r="L154" s="9">
        <f t="shared" si="23"/>
        <v>101996856.07150048</v>
      </c>
      <c r="M154" s="6">
        <f t="shared" si="24"/>
        <v>25.987121853095015</v>
      </c>
      <c r="Z154" s="6">
        <f t="shared" si="32"/>
        <v>2268.2069659100025</v>
      </c>
    </row>
    <row r="155" spans="1:26" x14ac:dyDescent="0.15">
      <c r="A155" s="12">
        <v>70</v>
      </c>
      <c r="B155" s="20">
        <v>2.83</v>
      </c>
      <c r="C155" s="12">
        <v>14400</v>
      </c>
      <c r="D155" s="12">
        <v>68.930000000000007</v>
      </c>
      <c r="E155" s="6">
        <f t="shared" si="29"/>
        <v>0.45178643552429026</v>
      </c>
      <c r="F155" s="6">
        <f t="shared" si="34"/>
        <v>3.2054091240696323</v>
      </c>
      <c r="G155" s="6">
        <f t="shared" si="35"/>
        <v>7.9646589239038459</v>
      </c>
      <c r="I155" s="6">
        <f t="shared" si="30"/>
        <v>4.1583624920952493</v>
      </c>
      <c r="J155" s="6">
        <f t="shared" si="31"/>
        <v>14.487892526798854</v>
      </c>
      <c r="K155" s="6">
        <f t="shared" si="36"/>
        <v>3.2054091240696323</v>
      </c>
      <c r="L155" s="9">
        <f t="shared" si="23"/>
        <v>92184716.391105056</v>
      </c>
      <c r="M155" s="6">
        <f t="shared" si="24"/>
        <v>26.632225535674564</v>
      </c>
      <c r="Z155" s="6">
        <f t="shared" si="32"/>
        <v>1604.7564283813258</v>
      </c>
    </row>
    <row r="156" spans="1:26" x14ac:dyDescent="0.15">
      <c r="A156" s="12">
        <v>70</v>
      </c>
      <c r="B156" s="20">
        <v>2</v>
      </c>
      <c r="C156" s="12">
        <v>11184</v>
      </c>
      <c r="D156" s="12">
        <v>69.849999999999994</v>
      </c>
      <c r="E156" s="6">
        <f t="shared" si="29"/>
        <v>0.3010299956639812</v>
      </c>
      <c r="F156" s="6">
        <f t="shared" si="34"/>
        <v>3.0546526842093233</v>
      </c>
      <c r="G156" s="6">
        <f t="shared" si="35"/>
        <v>7.9194981494390131</v>
      </c>
      <c r="I156" s="6">
        <f t="shared" si="30"/>
        <v>4.0485971584016065</v>
      </c>
      <c r="J156" s="6">
        <f t="shared" si="31"/>
        <v>14.983874482414377</v>
      </c>
      <c r="K156" s="6">
        <f t="shared" si="36"/>
        <v>3.0546526842093233</v>
      </c>
      <c r="L156" s="9">
        <f t="shared" si="23"/>
        <v>83080317.858043075</v>
      </c>
      <c r="M156" s="6">
        <f t="shared" si="24"/>
        <v>27.290656390199022</v>
      </c>
      <c r="Z156" s="6">
        <f t="shared" si="32"/>
        <v>1134.103482955001</v>
      </c>
    </row>
    <row r="157" spans="1:26" x14ac:dyDescent="0.15">
      <c r="A157" s="12">
        <v>70</v>
      </c>
      <c r="B157" s="20">
        <v>1.42</v>
      </c>
      <c r="C157" s="12">
        <v>8669.7999999999993</v>
      </c>
      <c r="D157" s="12">
        <v>70.819999999999993</v>
      </c>
      <c r="E157" s="6">
        <f t="shared" si="29"/>
        <v>0.15228834438305647</v>
      </c>
      <c r="F157" s="6">
        <f t="shared" si="34"/>
        <v>2.9059110329283984</v>
      </c>
      <c r="G157" s="6">
        <f t="shared" si="35"/>
        <v>7.8738509030762902</v>
      </c>
      <c r="I157" s="6">
        <f t="shared" si="30"/>
        <v>3.9380090790335078</v>
      </c>
      <c r="J157" s="6">
        <f t="shared" si="31"/>
        <v>15.490850863884416</v>
      </c>
      <c r="K157" s="6">
        <f t="shared" si="36"/>
        <v>2.9059110329283984</v>
      </c>
      <c r="L157" s="9">
        <f t="shared" si="23"/>
        <v>74791269.175627947</v>
      </c>
      <c r="M157" s="6">
        <f t="shared" si="24"/>
        <v>27.951256360159416</v>
      </c>
      <c r="Z157" s="6">
        <f t="shared" si="32"/>
        <v>805.21347289804976</v>
      </c>
    </row>
    <row r="158" spans="1:26" x14ac:dyDescent="0.15">
      <c r="A158" s="12">
        <v>70</v>
      </c>
      <c r="B158" s="20">
        <v>1</v>
      </c>
      <c r="C158" s="12">
        <v>6721.9</v>
      </c>
      <c r="D158" s="12">
        <v>71.790000000000006</v>
      </c>
      <c r="E158" s="6">
        <f t="shared" si="29"/>
        <v>0</v>
      </c>
      <c r="F158" s="6">
        <f t="shared" si="34"/>
        <v>2.7536226885453421</v>
      </c>
      <c r="G158" s="6">
        <f t="shared" si="35"/>
        <v>7.8259746839925075</v>
      </c>
      <c r="I158" s="6">
        <f t="shared" si="30"/>
        <v>3.8274920472927514</v>
      </c>
      <c r="J158" s="6">
        <f t="shared" si="31"/>
        <v>15.987863395989434</v>
      </c>
      <c r="K158" s="6">
        <f t="shared" si="36"/>
        <v>2.7536226885453421</v>
      </c>
      <c r="L158" s="9">
        <f t="shared" si="23"/>
        <v>66984556.14658317</v>
      </c>
      <c r="M158" s="6">
        <f t="shared" si="24"/>
        <v>28.638795346399611</v>
      </c>
      <c r="Z158" s="6">
        <f t="shared" si="32"/>
        <v>567.05174147750051</v>
      </c>
    </row>
    <row r="159" spans="1:26" x14ac:dyDescent="0.15">
      <c r="A159" s="12">
        <v>70</v>
      </c>
      <c r="B159" s="20">
        <v>0.71099999999999997</v>
      </c>
      <c r="C159" s="12">
        <v>5198.5</v>
      </c>
      <c r="D159" s="12">
        <v>72.760000000000005</v>
      </c>
      <c r="E159" s="6">
        <f t="shared" si="29"/>
        <v>-0.14813039927023372</v>
      </c>
      <c r="F159" s="6">
        <f>E159+LOG10($R$2)</f>
        <v>2.6054922892751082</v>
      </c>
      <c r="G159" s="6">
        <f t="shared" si="35"/>
        <v>7.7782805254301746</v>
      </c>
      <c r="I159" s="6">
        <f t="shared" si="30"/>
        <v>3.7158780483080935</v>
      </c>
      <c r="J159" s="6">
        <f t="shared" si="31"/>
        <v>16.503113886127618</v>
      </c>
      <c r="K159" s="6">
        <f t="shared" si="36"/>
        <v>2.6054922892751082</v>
      </c>
      <c r="L159" s="9">
        <f t="shared" si="23"/>
        <v>60017862.666131712</v>
      </c>
      <c r="M159" s="6">
        <f t="shared" si="24"/>
        <v>29.31830573516957</v>
      </c>
      <c r="Z159" s="6">
        <f t="shared" si="32"/>
        <v>403.17378819050248</v>
      </c>
    </row>
    <row r="160" spans="1:26" x14ac:dyDescent="0.15">
      <c r="A160" s="12">
        <v>70</v>
      </c>
      <c r="B160" s="20">
        <v>0.503</v>
      </c>
      <c r="C160" s="12">
        <v>4010.6</v>
      </c>
      <c r="D160" s="12">
        <v>73.739999999999995</v>
      </c>
      <c r="E160" s="6">
        <f t="shared" si="29"/>
        <v>-0.29843201494407262</v>
      </c>
      <c r="F160" s="6">
        <f t="shared" ref="F160:F170" si="37">E160+LOG10($R$2)</f>
        <v>2.4551906736012694</v>
      </c>
      <c r="G160" s="6">
        <f t="shared" si="35"/>
        <v>7.7287352759834764</v>
      </c>
      <c r="I160" s="6">
        <f t="shared" si="30"/>
        <v>3.6032093494771824</v>
      </c>
      <c r="J160" s="6">
        <f t="shared" si="31"/>
        <v>17.01996417027561</v>
      </c>
      <c r="K160" s="6">
        <f t="shared" si="36"/>
        <v>2.4551906736012694</v>
      </c>
      <c r="L160" s="9">
        <f t="shared" si="23"/>
        <v>53547016.240648039</v>
      </c>
      <c r="M160" s="6">
        <f t="shared" si="24"/>
        <v>30.018466651093309</v>
      </c>
      <c r="Z160" s="6">
        <f t="shared" si="32"/>
        <v>285.22702596318254</v>
      </c>
    </row>
    <row r="161" spans="1:26" x14ac:dyDescent="0.15">
      <c r="A161" s="12">
        <v>70</v>
      </c>
      <c r="B161" s="20">
        <v>0.35599999999999998</v>
      </c>
      <c r="C161" s="12">
        <v>3090.3</v>
      </c>
      <c r="D161" s="12">
        <v>74.739999999999995</v>
      </c>
      <c r="E161" s="6">
        <f t="shared" si="29"/>
        <v>-0.44855000202712486</v>
      </c>
      <c r="F161" s="6">
        <f t="shared" si="37"/>
        <v>2.3050726865182174</v>
      </c>
      <c r="G161" s="6">
        <f t="shared" si="35"/>
        <v>7.678074559668822</v>
      </c>
      <c r="I161" s="6">
        <f t="shared" si="30"/>
        <v>3.4900006418909522</v>
      </c>
      <c r="J161" s="6">
        <f t="shared" si="31"/>
        <v>17.539963140771277</v>
      </c>
      <c r="K161" s="6">
        <f t="shared" si="36"/>
        <v>2.3050726865182174</v>
      </c>
      <c r="L161" s="9">
        <f t="shared" si="23"/>
        <v>47651278.749021001</v>
      </c>
      <c r="M161" s="6">
        <f t="shared" si="24"/>
        <v>30.728361299155935</v>
      </c>
      <c r="Z161" s="6">
        <f t="shared" si="32"/>
        <v>201.87041996599021</v>
      </c>
    </row>
    <row r="162" spans="1:26" x14ac:dyDescent="0.15">
      <c r="A162" s="12">
        <v>70</v>
      </c>
      <c r="B162" s="20">
        <v>0.252</v>
      </c>
      <c r="C162" s="12">
        <v>2376</v>
      </c>
      <c r="D162" s="12">
        <v>75.67</v>
      </c>
      <c r="E162" s="6">
        <f t="shared" si="29"/>
        <v>-0.59859945921845592</v>
      </c>
      <c r="F162" s="6">
        <f t="shared" si="37"/>
        <v>2.1550232293268863</v>
      </c>
      <c r="G162" s="6">
        <f t="shared" si="35"/>
        <v>7.6262450005237508</v>
      </c>
      <c r="I162" s="6">
        <f t="shared" si="30"/>
        <v>3.375846436309156</v>
      </c>
      <c r="J162" s="6">
        <f t="shared" si="31"/>
        <v>18.065887954677489</v>
      </c>
      <c r="K162" s="6">
        <f t="shared" si="36"/>
        <v>2.1550232293268863</v>
      </c>
      <c r="L162" s="9">
        <f t="shared" si="23"/>
        <v>42290712.350502841</v>
      </c>
      <c r="M162" s="6">
        <f t="shared" si="24"/>
        <v>31.448325111121225</v>
      </c>
      <c r="Z162" s="6">
        <f t="shared" si="32"/>
        <v>142.89703885233004</v>
      </c>
    </row>
    <row r="163" spans="1:26" x14ac:dyDescent="0.15">
      <c r="A163" s="12">
        <v>70</v>
      </c>
      <c r="B163" s="20">
        <v>0.17899999999999999</v>
      </c>
      <c r="C163" s="12">
        <v>1806.1</v>
      </c>
      <c r="D163" s="12">
        <v>76.650000000000006</v>
      </c>
      <c r="E163" s="6">
        <f t="shared" si="29"/>
        <v>-0.7471469690201068</v>
      </c>
      <c r="F163" s="6">
        <f t="shared" si="37"/>
        <v>2.0064757195252354</v>
      </c>
      <c r="G163" s="6">
        <f t="shared" si="35"/>
        <v>7.5737435277772907</v>
      </c>
      <c r="I163" s="6">
        <f t="shared" si="30"/>
        <v>3.2567417926252551</v>
      </c>
      <c r="J163" s="6">
        <f t="shared" si="31"/>
        <v>18.636503981305687</v>
      </c>
      <c r="K163" s="6">
        <f t="shared" si="36"/>
        <v>2.0064757195252354</v>
      </c>
      <c r="L163" s="9">
        <f t="shared" ref="L163:L170" si="38">10^(G163)</f>
        <v>37475162.764291488</v>
      </c>
      <c r="M163" s="6">
        <f t="shared" ref="M163:M170" si="39">-90*$N$2*$P$2*EXP($O$2+$P$2*F163)/((1+EXP($O$2+$P$2*F163))^2)</f>
        <v>32.171116373204278</v>
      </c>
      <c r="Z163" s="6">
        <f t="shared" si="32"/>
        <v>101.5022617244726</v>
      </c>
    </row>
    <row r="164" spans="1:26" x14ac:dyDescent="0.15">
      <c r="A164" s="12">
        <v>70</v>
      </c>
      <c r="B164" s="20">
        <v>0.126</v>
      </c>
      <c r="C164" s="12">
        <v>1346.4</v>
      </c>
      <c r="D164" s="12">
        <v>77.650000000000006</v>
      </c>
      <c r="E164" s="6">
        <f t="shared" si="29"/>
        <v>-0.89962945488243706</v>
      </c>
      <c r="F164" s="6">
        <f t="shared" si="37"/>
        <v>1.853993233662905</v>
      </c>
      <c r="G164" s="6">
        <f t="shared" si="35"/>
        <v>7.5186019406581739</v>
      </c>
      <c r="I164" s="6">
        <f t="shared" si="30"/>
        <v>3.1291741029677675</v>
      </c>
      <c r="J164" s="6">
        <f t="shared" si="31"/>
        <v>19.267076742291476</v>
      </c>
      <c r="K164" s="6">
        <f t="shared" si="36"/>
        <v>1.853993233662905</v>
      </c>
      <c r="L164" s="9">
        <f t="shared" si="38"/>
        <v>33006687.443913471</v>
      </c>
      <c r="M164" s="6">
        <f t="shared" si="39"/>
        <v>32.92320407809644</v>
      </c>
      <c r="Z164" s="6">
        <f t="shared" si="32"/>
        <v>71.448519426165007</v>
      </c>
    </row>
    <row r="165" spans="1:26" x14ac:dyDescent="0.15">
      <c r="A165" s="12">
        <v>70</v>
      </c>
      <c r="B165" s="20">
        <v>8.9499999999999996E-2</v>
      </c>
      <c r="C165" s="12">
        <v>967.85</v>
      </c>
      <c r="D165" s="12">
        <v>78.64</v>
      </c>
      <c r="E165" s="6">
        <f t="shared" si="29"/>
        <v>-1.0481769646840879</v>
      </c>
      <c r="F165" s="6">
        <f t="shared" si="37"/>
        <v>1.7054457238612541</v>
      </c>
      <c r="G165" s="6">
        <f t="shared" si="35"/>
        <v>7.4636499575855471</v>
      </c>
      <c r="I165" s="6">
        <f t="shared" si="30"/>
        <v>2.9858080543950316</v>
      </c>
      <c r="J165" s="6">
        <f t="shared" si="31"/>
        <v>20.051068109968863</v>
      </c>
      <c r="K165" s="6">
        <f t="shared" si="36"/>
        <v>1.7054457238612541</v>
      </c>
      <c r="L165" s="9">
        <f t="shared" si="38"/>
        <v>29083720.181565639</v>
      </c>
      <c r="M165" s="6">
        <f t="shared" si="39"/>
        <v>33.665519841762617</v>
      </c>
      <c r="Z165" s="6">
        <f t="shared" si="32"/>
        <v>50.751130862236273</v>
      </c>
    </row>
    <row r="166" spans="1:26" x14ac:dyDescent="0.15">
      <c r="A166" s="12">
        <v>70</v>
      </c>
      <c r="B166" s="20">
        <v>6.3399999999999998E-2</v>
      </c>
      <c r="C166" s="12">
        <v>667.83</v>
      </c>
      <c r="D166" s="12">
        <v>79.8</v>
      </c>
      <c r="E166" s="6">
        <f t="shared" si="29"/>
        <v>-1.1979107421182673</v>
      </c>
      <c r="F166" s="6">
        <f t="shared" si="37"/>
        <v>1.5557119464270748</v>
      </c>
      <c r="G166" s="6">
        <f t="shared" si="35"/>
        <v>7.407011416633873</v>
      </c>
      <c r="I166" s="6">
        <f t="shared" si="30"/>
        <v>2.824665924364675</v>
      </c>
      <c r="J166" s="6">
        <f t="shared" si="31"/>
        <v>20.997890210519838</v>
      </c>
      <c r="K166" s="6">
        <f t="shared" si="36"/>
        <v>1.5557119464270748</v>
      </c>
      <c r="L166" s="9">
        <f t="shared" si="38"/>
        <v>25527684.083704714</v>
      </c>
      <c r="M166" s="6">
        <f t="shared" si="39"/>
        <v>34.423111233863423</v>
      </c>
      <c r="Z166" s="6">
        <f t="shared" si="32"/>
        <v>35.951080409673509</v>
      </c>
    </row>
    <row r="167" spans="1:26" x14ac:dyDescent="0.15">
      <c r="A167" s="12">
        <v>70</v>
      </c>
      <c r="B167" s="20">
        <v>4.4900000000000002E-2</v>
      </c>
      <c r="C167" s="12">
        <v>446.06</v>
      </c>
      <c r="D167" s="12">
        <v>80.89</v>
      </c>
      <c r="E167" s="6">
        <f t="shared" si="29"/>
        <v>-1.3477536589966768</v>
      </c>
      <c r="F167" s="6">
        <f t="shared" si="37"/>
        <v>1.4058690295486653</v>
      </c>
      <c r="G167" s="6">
        <f t="shared" si="35"/>
        <v>7.3490621916697911</v>
      </c>
      <c r="I167" s="6">
        <f t="shared" si="30"/>
        <v>2.6493932800491673</v>
      </c>
      <c r="J167" s="6">
        <f t="shared" si="31"/>
        <v>22.086887878853375</v>
      </c>
      <c r="K167" s="6">
        <f t="shared" si="36"/>
        <v>1.4058690295486653</v>
      </c>
      <c r="L167" s="9">
        <f t="shared" si="38"/>
        <v>22338920.968755398</v>
      </c>
      <c r="M167" s="6">
        <f t="shared" si="39"/>
        <v>35.190347032164453</v>
      </c>
      <c r="Z167" s="6">
        <f t="shared" si="32"/>
        <v>25.460623192339757</v>
      </c>
    </row>
    <row r="168" spans="1:26" x14ac:dyDescent="0.15">
      <c r="A168" s="12">
        <v>70</v>
      </c>
      <c r="B168" s="20">
        <v>3.1800000000000002E-2</v>
      </c>
      <c r="C168" s="12">
        <v>300.93</v>
      </c>
      <c r="D168" s="12">
        <v>81.94</v>
      </c>
      <c r="E168" s="6">
        <f t="shared" si="29"/>
        <v>-1.4975728800155672</v>
      </c>
      <c r="F168" s="6">
        <f t="shared" si="37"/>
        <v>1.2560498085297749</v>
      </c>
      <c r="G168" s="6">
        <f t="shared" si="35"/>
        <v>7.2898377047172378</v>
      </c>
      <c r="I168" s="6">
        <f t="shared" si="30"/>
        <v>2.478465485131264</v>
      </c>
      <c r="J168" s="6">
        <f t="shared" si="31"/>
        <v>23.149302635403661</v>
      </c>
      <c r="K168" s="6">
        <f t="shared" si="36"/>
        <v>1.2560498085297749</v>
      </c>
      <c r="L168" s="9">
        <f t="shared" si="38"/>
        <v>19491160.814999908</v>
      </c>
      <c r="M168" s="6">
        <f t="shared" si="39"/>
        <v>35.966224386773803</v>
      </c>
      <c r="Z168" s="6">
        <f t="shared" si="32"/>
        <v>18.032245378984509</v>
      </c>
    </row>
    <row r="169" spans="1:26" x14ac:dyDescent="0.15">
      <c r="A169" s="12">
        <v>70</v>
      </c>
      <c r="B169" s="20">
        <v>2.2499999999999999E-2</v>
      </c>
      <c r="C169" s="12">
        <v>221.84</v>
      </c>
      <c r="D169" s="12">
        <v>82.68</v>
      </c>
      <c r="E169" s="6">
        <f t="shared" si="29"/>
        <v>-1.6478174818886375</v>
      </c>
      <c r="F169" s="6">
        <f t="shared" si="37"/>
        <v>1.1058052066567046</v>
      </c>
      <c r="G169" s="6">
        <f t="shared" si="35"/>
        <v>7.2291408957513941</v>
      </c>
      <c r="I169" s="6">
        <f t="shared" si="30"/>
        <v>2.3460398565698051</v>
      </c>
      <c r="J169" s="6">
        <f t="shared" si="31"/>
        <v>23.844675758856319</v>
      </c>
      <c r="K169" s="6">
        <f t="shared" si="36"/>
        <v>1.1058052066567046</v>
      </c>
      <c r="L169" s="9">
        <f t="shared" si="38"/>
        <v>16948875.742431343</v>
      </c>
      <c r="M169" s="6">
        <f t="shared" si="39"/>
        <v>36.752744421651855</v>
      </c>
      <c r="Z169" s="6">
        <f t="shared" si="32"/>
        <v>12.75866418324375</v>
      </c>
    </row>
    <row r="170" spans="1:26" x14ac:dyDescent="0.15">
      <c r="A170" s="12">
        <v>70</v>
      </c>
      <c r="B170" s="20">
        <v>1.5900000000000001E-2</v>
      </c>
      <c r="C170" s="12">
        <v>171.94</v>
      </c>
      <c r="D170" s="12">
        <v>83.27</v>
      </c>
      <c r="E170" s="6">
        <f t="shared" si="29"/>
        <v>-1.7986028756795485</v>
      </c>
      <c r="F170" s="6">
        <f t="shared" si="37"/>
        <v>0.95501981286579363</v>
      </c>
      <c r="G170" s="6">
        <f t="shared" si="35"/>
        <v>7.1668986733939857</v>
      </c>
      <c r="I170" s="6">
        <f t="shared" si="30"/>
        <v>2.2353769224022368</v>
      </c>
      <c r="J170" s="6">
        <f t="shared" si="31"/>
        <v>24.319906780504724</v>
      </c>
      <c r="K170" s="6">
        <f t="shared" si="36"/>
        <v>0.95501981286579363</v>
      </c>
      <c r="L170" s="9">
        <f t="shared" si="38"/>
        <v>14685835.978299754</v>
      </c>
      <c r="M170" s="6">
        <f t="shared" si="39"/>
        <v>37.550201320896761</v>
      </c>
      <c r="Z170" s="6">
        <f t="shared" si="32"/>
        <v>9.0161226894922493</v>
      </c>
    </row>
    <row r="171" spans="1:26" x14ac:dyDescent="0.15">
      <c r="A171" s="3"/>
      <c r="B171"/>
      <c r="C171" s="8"/>
      <c r="D171"/>
      <c r="J171" s="6">
        <f>SUM(J3:J128)</f>
        <v>2.3020563469608686E-2</v>
      </c>
    </row>
    <row r="172" spans="1:26" x14ac:dyDescent="0.15">
      <c r="A172" s="3"/>
      <c r="B172"/>
      <c r="C172" s="8"/>
      <c r="D172"/>
    </row>
    <row r="173" spans="1:26" x14ac:dyDescent="0.15">
      <c r="A173" s="3"/>
      <c r="B173"/>
      <c r="C173" s="8"/>
      <c r="D173"/>
    </row>
    <row r="174" spans="1:26" x14ac:dyDescent="0.15">
      <c r="A174" s="3"/>
      <c r="B174"/>
      <c r="C174" s="8"/>
      <c r="D174"/>
    </row>
    <row r="175" spans="1:26" x14ac:dyDescent="0.15">
      <c r="A175" s="3"/>
      <c r="B175"/>
      <c r="C175" s="8"/>
      <c r="D175"/>
    </row>
    <row r="176" spans="1:26" x14ac:dyDescent="0.15">
      <c r="A176" s="3"/>
      <c r="B176"/>
      <c r="C176" s="8"/>
      <c r="D176"/>
    </row>
    <row r="177" spans="1:4" x14ac:dyDescent="0.15">
      <c r="A177" s="3"/>
      <c r="B177"/>
      <c r="C177" s="8"/>
      <c r="D177"/>
    </row>
    <row r="178" spans="1:4" x14ac:dyDescent="0.15">
      <c r="A178" s="3"/>
      <c r="B178"/>
      <c r="C178" s="8"/>
      <c r="D178"/>
    </row>
    <row r="179" spans="1:4" x14ac:dyDescent="0.15">
      <c r="A179" s="3"/>
      <c r="B179"/>
      <c r="C179" s="8"/>
      <c r="D179"/>
    </row>
    <row r="180" spans="1:4" x14ac:dyDescent="0.15">
      <c r="A180" s="3"/>
      <c r="B180"/>
      <c r="C180" s="8"/>
      <c r="D180"/>
    </row>
    <row r="181" spans="1:4" x14ac:dyDescent="0.15">
      <c r="A181" s="3"/>
      <c r="B181"/>
      <c r="C181"/>
      <c r="D181"/>
    </row>
    <row r="182" spans="1:4" x14ac:dyDescent="0.15">
      <c r="A182" s="3"/>
      <c r="B182"/>
      <c r="C182"/>
      <c r="D182"/>
    </row>
    <row r="183" spans="1:4" x14ac:dyDescent="0.15">
      <c r="A183" s="3"/>
      <c r="B183"/>
      <c r="C183"/>
      <c r="D183"/>
    </row>
    <row r="184" spans="1:4" x14ac:dyDescent="0.15">
      <c r="A184" s="3"/>
      <c r="B184"/>
      <c r="C184"/>
      <c r="D184"/>
    </row>
    <row r="185" spans="1:4" x14ac:dyDescent="0.15">
      <c r="A185" s="3"/>
      <c r="B185"/>
      <c r="C185"/>
      <c r="D185"/>
    </row>
    <row r="186" spans="1:4" x14ac:dyDescent="0.15">
      <c r="A186" s="3"/>
      <c r="B186"/>
      <c r="C186"/>
      <c r="D186"/>
    </row>
    <row r="187" spans="1:4" x14ac:dyDescent="0.15">
      <c r="A187" s="3"/>
      <c r="B187"/>
      <c r="C187"/>
      <c r="D187"/>
    </row>
    <row r="188" spans="1:4" x14ac:dyDescent="0.15">
      <c r="A188" s="3"/>
      <c r="B188"/>
      <c r="C188"/>
      <c r="D188"/>
    </row>
    <row r="189" spans="1:4" x14ac:dyDescent="0.15">
      <c r="A189" s="3"/>
      <c r="B189"/>
      <c r="C189"/>
      <c r="D189"/>
    </row>
    <row r="190" spans="1:4" x14ac:dyDescent="0.15">
      <c r="A190" s="3"/>
      <c r="B190"/>
      <c r="C190"/>
      <c r="D190"/>
    </row>
    <row r="191" spans="1:4" x14ac:dyDescent="0.15">
      <c r="A191" s="3"/>
      <c r="B191" s="4"/>
      <c r="C191" s="4"/>
      <c r="D191" s="3"/>
    </row>
    <row r="192" spans="1:4" x14ac:dyDescent="0.15">
      <c r="A192" s="3"/>
      <c r="B192" s="4"/>
      <c r="C192" s="4"/>
      <c r="D192" s="3"/>
    </row>
    <row r="193" spans="1:4" x14ac:dyDescent="0.15">
      <c r="A193" s="3"/>
      <c r="B193" s="4"/>
      <c r="C193" s="4"/>
      <c r="D193" s="3"/>
    </row>
    <row r="194" spans="1:4" x14ac:dyDescent="0.15">
      <c r="A194" s="3"/>
      <c r="B194" s="4"/>
      <c r="C194" s="4"/>
      <c r="D194" s="3"/>
    </row>
    <row r="195" spans="1:4" x14ac:dyDescent="0.15">
      <c r="A195" s="3"/>
      <c r="B195" s="4"/>
      <c r="C195" s="4"/>
      <c r="D195" s="3"/>
    </row>
    <row r="196" spans="1:4" x14ac:dyDescent="0.15">
      <c r="A196" s="3"/>
      <c r="B196" s="4"/>
      <c r="C196" s="4"/>
      <c r="D196" s="3"/>
    </row>
    <row r="197" spans="1:4" x14ac:dyDescent="0.15">
      <c r="A197" s="3"/>
      <c r="B197" s="4"/>
      <c r="C197" s="4"/>
      <c r="D197" s="3"/>
    </row>
    <row r="198" spans="1:4" x14ac:dyDescent="0.15">
      <c r="A198" s="3"/>
      <c r="B198" s="4"/>
      <c r="C198" s="4"/>
      <c r="D198" s="3"/>
    </row>
    <row r="199" spans="1:4" x14ac:dyDescent="0.15">
      <c r="A199" s="3"/>
      <c r="B199" s="4"/>
      <c r="C199" s="4"/>
      <c r="D199" s="3"/>
    </row>
    <row r="200" spans="1:4" x14ac:dyDescent="0.15">
      <c r="A200" s="3"/>
      <c r="B200" s="4"/>
      <c r="C200" s="4"/>
      <c r="D200" s="3"/>
    </row>
    <row r="201" spans="1:4" x14ac:dyDescent="0.15">
      <c r="A201" s="3"/>
      <c r="B201"/>
      <c r="C201" s="8"/>
      <c r="D201"/>
    </row>
    <row r="202" spans="1:4" x14ac:dyDescent="0.15">
      <c r="A202" s="3"/>
      <c r="B202"/>
      <c r="C202" s="8"/>
      <c r="D202"/>
    </row>
    <row r="203" spans="1:4" x14ac:dyDescent="0.15">
      <c r="A203" s="3"/>
      <c r="B203"/>
      <c r="C203" s="8"/>
      <c r="D203"/>
    </row>
    <row r="204" spans="1:4" x14ac:dyDescent="0.15">
      <c r="A204" s="3"/>
      <c r="B204"/>
      <c r="C204" s="8"/>
      <c r="D204"/>
    </row>
    <row r="205" spans="1:4" x14ac:dyDescent="0.15">
      <c r="A205" s="3"/>
      <c r="B205"/>
      <c r="C205" s="8"/>
      <c r="D205"/>
    </row>
    <row r="206" spans="1:4" x14ac:dyDescent="0.15">
      <c r="A206" s="3"/>
      <c r="B206"/>
      <c r="C206" s="8"/>
      <c r="D206"/>
    </row>
    <row r="207" spans="1:4" x14ac:dyDescent="0.15">
      <c r="A207" s="3"/>
      <c r="B207"/>
      <c r="C207" s="8"/>
      <c r="D207"/>
    </row>
    <row r="208" spans="1:4" x14ac:dyDescent="0.15">
      <c r="A208" s="3"/>
      <c r="B208"/>
      <c r="C208" s="8"/>
      <c r="D208"/>
    </row>
    <row r="209" spans="1:4" x14ac:dyDescent="0.15">
      <c r="A209" s="3"/>
      <c r="B209"/>
      <c r="C209" s="8"/>
      <c r="D209"/>
    </row>
    <row r="210" spans="1:4" x14ac:dyDescent="0.15">
      <c r="A210" s="3"/>
      <c r="B210"/>
      <c r="C210" s="8"/>
      <c r="D210"/>
    </row>
    <row r="211" spans="1:4" x14ac:dyDescent="0.15">
      <c r="A211" s="3"/>
      <c r="B211"/>
      <c r="C211" s="8"/>
      <c r="D211"/>
    </row>
    <row r="212" spans="1:4" x14ac:dyDescent="0.15">
      <c r="A212" s="3"/>
      <c r="B212"/>
      <c r="C212"/>
      <c r="D212"/>
    </row>
    <row r="213" spans="1:4" x14ac:dyDescent="0.15">
      <c r="A213" s="3"/>
      <c r="B213"/>
      <c r="C213"/>
      <c r="D213"/>
    </row>
    <row r="214" spans="1:4" x14ac:dyDescent="0.15">
      <c r="A214" s="3"/>
      <c r="B214"/>
      <c r="C214"/>
      <c r="D214"/>
    </row>
    <row r="215" spans="1:4" x14ac:dyDescent="0.15">
      <c r="A215" s="3"/>
      <c r="B215"/>
      <c r="C215"/>
      <c r="D215"/>
    </row>
    <row r="216" spans="1:4" x14ac:dyDescent="0.15">
      <c r="A216" s="3"/>
      <c r="B216"/>
      <c r="C216"/>
      <c r="D216"/>
    </row>
    <row r="217" spans="1:4" x14ac:dyDescent="0.15">
      <c r="A217" s="3"/>
      <c r="B217"/>
      <c r="C217"/>
      <c r="D217"/>
    </row>
    <row r="218" spans="1:4" x14ac:dyDescent="0.15">
      <c r="A218" s="3"/>
      <c r="B218"/>
      <c r="C218"/>
      <c r="D218"/>
    </row>
    <row r="219" spans="1:4" x14ac:dyDescent="0.15">
      <c r="A219" s="3"/>
      <c r="B219"/>
      <c r="C219"/>
      <c r="D219"/>
    </row>
    <row r="220" spans="1:4" x14ac:dyDescent="0.15">
      <c r="A220" s="3"/>
      <c r="B220"/>
      <c r="C220"/>
      <c r="D220"/>
    </row>
    <row r="221" spans="1:4" x14ac:dyDescent="0.15">
      <c r="A221" s="3"/>
      <c r="B221"/>
      <c r="C221"/>
      <c r="D221"/>
    </row>
  </sheetData>
  <mergeCells count="1">
    <mergeCell ref="K1:M1"/>
  </mergeCells>
  <phoneticPr fontId="4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6DC16-4363-4EC7-B20B-6CB4869D345D}">
  <dimension ref="A1:T129"/>
  <sheetViews>
    <sheetView tabSelected="1" topLeftCell="A4" workbookViewId="0">
      <selection activeCell="K9" sqref="K9"/>
    </sheetView>
  </sheetViews>
  <sheetFormatPr defaultColWidth="9" defaultRowHeight="13.5" x14ac:dyDescent="0.15"/>
  <cols>
    <col min="1" max="1" width="16.125" style="1" customWidth="1"/>
    <col min="2" max="2" width="12.125" style="1" customWidth="1"/>
    <col min="3" max="3" width="9.5" style="1" customWidth="1"/>
    <col min="4" max="5" width="9.125" style="1" customWidth="1"/>
    <col min="6" max="6" width="14.25" style="1" customWidth="1"/>
    <col min="7" max="7" width="9" style="1" customWidth="1"/>
    <col min="8" max="9" width="12.625" style="1" customWidth="1"/>
    <col min="10" max="13" width="9" style="1"/>
    <col min="14" max="14" width="9.25" style="1" customWidth="1"/>
    <col min="15" max="15" width="9" style="1"/>
    <col min="16" max="16" width="12.625" style="1" customWidth="1"/>
    <col min="17" max="16384" width="9" style="1"/>
  </cols>
  <sheetData>
    <row r="1" spans="1:20" ht="15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24</v>
      </c>
      <c r="H1" s="1" t="s">
        <v>25</v>
      </c>
      <c r="I1" s="2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31</v>
      </c>
      <c r="O1" s="1" t="s">
        <v>32</v>
      </c>
      <c r="P1" s="1" t="s">
        <v>33</v>
      </c>
      <c r="Q1" s="1" t="s">
        <v>34</v>
      </c>
      <c r="R1" s="1" t="s">
        <v>35</v>
      </c>
      <c r="S1" s="1" t="s">
        <v>36</v>
      </c>
      <c r="T1" s="1" t="s">
        <v>37</v>
      </c>
    </row>
    <row r="2" spans="1:20" ht="15" x14ac:dyDescent="0.15">
      <c r="A2" s="2" t="s">
        <v>20</v>
      </c>
      <c r="B2" s="2" t="s">
        <v>21</v>
      </c>
      <c r="C2" s="2" t="s">
        <v>22</v>
      </c>
      <c r="D2" s="2" t="s">
        <v>23</v>
      </c>
      <c r="E2" s="2"/>
      <c r="F2" s="2"/>
      <c r="K2" s="1">
        <v>67.311615946755907</v>
      </c>
      <c r="L2" s="1">
        <v>-0.38124759208891734</v>
      </c>
      <c r="M2" s="1">
        <v>0.1681208521761958</v>
      </c>
      <c r="N2" s="5">
        <v>-67.31158917033838</v>
      </c>
      <c r="O2" s="1">
        <v>2.8260448746236552E-2</v>
      </c>
      <c r="P2" s="1">
        <f>$K$2+$N$2</f>
        <v>2.6776417527685226E-5</v>
      </c>
      <c r="Q2" s="1">
        <f>IF($K$2&gt;0,1,0)</f>
        <v>1</v>
      </c>
      <c r="R2" s="1">
        <f>IF(P2&gt;0,1,0)</f>
        <v>1</v>
      </c>
      <c r="S2" s="1">
        <f>IF(M2&gt;0,1,0)</f>
        <v>1</v>
      </c>
      <c r="T2" s="1">
        <f>IF(O2&gt;0,1,0)</f>
        <v>1</v>
      </c>
    </row>
    <row r="3" spans="1:20" ht="15" x14ac:dyDescent="0.15">
      <c r="A3" s="3">
        <v>0</v>
      </c>
      <c r="B3">
        <v>10</v>
      </c>
      <c r="C3" s="8">
        <v>187210000</v>
      </c>
      <c r="D3">
        <v>20.87</v>
      </c>
      <c r="E3" s="6">
        <v>1</v>
      </c>
      <c r="F3" s="6">
        <v>4.9259007273238353</v>
      </c>
      <c r="G3" s="1">
        <f>$K$2-$K$2*IF(10^F3-10^$L$2&lt;0,0,1)*(1-EXP(-($M$2^2*(F3-$L$2)^2)))+$N$2*IF(10^$L$2-10^F3&lt;0,0,1)*(1-EXP(-($O$2^2*($L$2-F3)^2)))</f>
        <v>30.363356490918349</v>
      </c>
      <c r="H3" s="1">
        <f>(D3-G3)^2</f>
        <v>90.123817463661538</v>
      </c>
      <c r="I3" s="1">
        <f>(D3-AVERAGE($D$3:$D128))^2</f>
        <v>659.1770975308641</v>
      </c>
      <c r="J3" s="1">
        <f>1-SUM(H3:H128)/SUM(I3:I128)</f>
        <v>-0.26400195023344453</v>
      </c>
    </row>
    <row r="4" spans="1:20" ht="15" x14ac:dyDescent="0.15">
      <c r="A4" s="3">
        <v>0</v>
      </c>
      <c r="B4">
        <v>7.08</v>
      </c>
      <c r="C4" s="8">
        <v>172510000</v>
      </c>
      <c r="D4">
        <v>21.46</v>
      </c>
      <c r="E4" s="6">
        <v>0.85003325768976901</v>
      </c>
      <c r="F4" s="6">
        <v>4.7759339850136042</v>
      </c>
      <c r="G4" s="1">
        <f t="shared" ref="G4:G67" si="0">$K$2-$K$2*IF(10^F4-10^$L$2&lt;0,0,1)*(1-EXP(-($M$2^2*(F4-$L$2)^2)))+$N$2*IF(10^$L$2-10^F4&lt;0,0,1)*(1-EXP(-($O$2^2*($L$2-F4)^2)))</f>
        <v>31.740460192613433</v>
      </c>
      <c r="H4" s="1">
        <f t="shared" ref="H4:H67" si="1">(D4-G4)^2</f>
        <v>105.68786177190941</v>
      </c>
      <c r="I4" s="1">
        <f>(D4-AVERAGE($D$3:$D128))^2</f>
        <v>629.22935308641968</v>
      </c>
    </row>
    <row r="5" spans="1:20" ht="15" x14ac:dyDescent="0.15">
      <c r="A5" s="3">
        <v>0</v>
      </c>
      <c r="B5">
        <v>5.01</v>
      </c>
      <c r="C5" s="8">
        <v>158590000</v>
      </c>
      <c r="D5">
        <v>22.04</v>
      </c>
      <c r="E5" s="6">
        <v>0.69983772586724569</v>
      </c>
      <c r="F5" s="6">
        <v>4.6257384531910812</v>
      </c>
      <c r="G5" s="1">
        <f t="shared" si="0"/>
        <v>33.140010842966902</v>
      </c>
      <c r="H5" s="1">
        <f t="shared" si="1"/>
        <v>123.21024071398281</v>
      </c>
      <c r="I5" s="1">
        <f>(D5-AVERAGE($D$3:$D128))^2</f>
        <v>600.46779753086423</v>
      </c>
    </row>
    <row r="6" spans="1:20" ht="15" x14ac:dyDescent="0.15">
      <c r="A6" s="3">
        <v>0</v>
      </c>
      <c r="B6">
        <v>3.55</v>
      </c>
      <c r="C6" s="8">
        <v>145460000</v>
      </c>
      <c r="D6">
        <v>22.61</v>
      </c>
      <c r="E6" s="6">
        <v>0.5502283530550941</v>
      </c>
      <c r="F6" s="6">
        <v>4.4761290803789295</v>
      </c>
      <c r="G6" s="1">
        <f t="shared" si="0"/>
        <v>34.551615187670414</v>
      </c>
      <c r="H6" s="1">
        <f t="shared" si="1"/>
        <v>142.60217329040071</v>
      </c>
      <c r="I6" s="1">
        <f>(D6-AVERAGE($D$3:$D128))^2</f>
        <v>572.85763086419752</v>
      </c>
    </row>
    <row r="7" spans="1:20" ht="15" x14ac:dyDescent="0.15">
      <c r="A7" s="3">
        <v>0</v>
      </c>
      <c r="B7">
        <v>2.5099999999999998</v>
      </c>
      <c r="C7" s="8">
        <v>133090000</v>
      </c>
      <c r="D7">
        <v>23.17</v>
      </c>
      <c r="E7" s="6">
        <v>0.39967372148103808</v>
      </c>
      <c r="F7" s="6">
        <v>4.3255744488048737</v>
      </c>
      <c r="G7" s="1">
        <f t="shared" si="0"/>
        <v>35.986846575047451</v>
      </c>
      <c r="H7" s="1">
        <f t="shared" si="1"/>
        <v>164.27155612830555</v>
      </c>
      <c r="I7" s="1">
        <f>(D7-AVERAGE($D$3:$D128))^2</f>
        <v>546.36465308641971</v>
      </c>
    </row>
    <row r="8" spans="1:20" ht="15" x14ac:dyDescent="0.15">
      <c r="A8" s="3">
        <v>0</v>
      </c>
      <c r="B8">
        <v>1.78</v>
      </c>
      <c r="C8" s="8">
        <v>121500000</v>
      </c>
      <c r="D8">
        <v>23.72</v>
      </c>
      <c r="E8" s="6">
        <v>0.250420002308894</v>
      </c>
      <c r="F8" s="6">
        <v>4.1763207296327289</v>
      </c>
      <c r="G8" s="1">
        <f t="shared" si="0"/>
        <v>37.421157539048082</v>
      </c>
      <c r="H8" s="1">
        <f t="shared" si="1"/>
        <v>187.72171790981412</v>
      </c>
      <c r="I8" s="1">
        <f>(D8-AVERAGE($D$3:$D128))^2</f>
        <v>520.95526419753094</v>
      </c>
    </row>
    <row r="9" spans="1:20" ht="15" x14ac:dyDescent="0.15">
      <c r="A9" s="3">
        <v>0</v>
      </c>
      <c r="B9">
        <v>1.26</v>
      </c>
      <c r="C9" s="8">
        <v>110660000</v>
      </c>
      <c r="D9">
        <v>24.28</v>
      </c>
      <c r="E9" s="6">
        <v>0.10037054511756291</v>
      </c>
      <c r="F9" s="6">
        <v>4.0262712724413978</v>
      </c>
      <c r="G9" s="1">
        <f t="shared" si="0"/>
        <v>38.871370582117152</v>
      </c>
      <c r="H9" s="1">
        <f t="shared" si="1"/>
        <v>212.90809546467378</v>
      </c>
      <c r="I9" s="1">
        <f>(D9-AVERAGE($D$3:$D128))^2</f>
        <v>495.70548641975302</v>
      </c>
    </row>
    <row r="10" spans="1:20" ht="15" x14ac:dyDescent="0.15">
      <c r="A10" s="3">
        <v>0</v>
      </c>
      <c r="B10">
        <v>0.89100000000000001</v>
      </c>
      <c r="C10" s="8">
        <v>100550000</v>
      </c>
      <c r="D10">
        <v>24.82</v>
      </c>
      <c r="E10" s="6">
        <v>-5.0122295963125202E-2</v>
      </c>
      <c r="F10" s="6">
        <v>3.8757784313607102</v>
      </c>
      <c r="G10" s="1">
        <f t="shared" si="0"/>
        <v>40.330730155825464</v>
      </c>
      <c r="H10" s="1">
        <f t="shared" si="1"/>
        <v>240.5827499668334</v>
      </c>
      <c r="I10" s="1">
        <f>(D10-AVERAGE($D$3:$D128))^2</f>
        <v>471.95148641975305</v>
      </c>
    </row>
    <row r="11" spans="1:20" ht="15" x14ac:dyDescent="0.15">
      <c r="A11" s="3">
        <v>0</v>
      </c>
      <c r="B11">
        <v>0.63100000000000001</v>
      </c>
      <c r="C11" s="8">
        <v>91211000</v>
      </c>
      <c r="D11">
        <v>25.38</v>
      </c>
      <c r="E11" s="6">
        <v>-0.19997064075586568</v>
      </c>
      <c r="F11" s="6">
        <v>3.7259300865679696</v>
      </c>
      <c r="G11" s="1">
        <f t="shared" si="0"/>
        <v>41.785087493543529</v>
      </c>
      <c r="H11" s="1">
        <f t="shared" si="1"/>
        <v>269.12689567081833</v>
      </c>
      <c r="I11" s="1">
        <f>(D11-AVERAGE($D$3:$D128))^2</f>
        <v>447.93370864197533</v>
      </c>
    </row>
    <row r="12" spans="1:20" ht="15" x14ac:dyDescent="0.15">
      <c r="A12" s="3">
        <v>0</v>
      </c>
      <c r="B12">
        <v>0.44700000000000001</v>
      </c>
      <c r="C12" s="8">
        <v>82556000</v>
      </c>
      <c r="D12">
        <v>25.92</v>
      </c>
      <c r="E12" s="6">
        <v>-0.34969247686806354</v>
      </c>
      <c r="F12" s="6">
        <v>3.576208250455772</v>
      </c>
      <c r="G12" s="1">
        <f t="shared" si="0"/>
        <v>43.235749295899055</v>
      </c>
      <c r="H12" s="1">
        <f t="shared" si="1"/>
        <v>299.83517367842853</v>
      </c>
      <c r="I12" s="1">
        <f>(D12-AVERAGE($D$3:$D128))^2</f>
        <v>425.36770864197524</v>
      </c>
    </row>
    <row r="13" spans="1:20" ht="15" x14ac:dyDescent="0.15">
      <c r="A13" s="3">
        <v>0</v>
      </c>
      <c r="B13">
        <v>0.316</v>
      </c>
      <c r="C13" s="8">
        <v>74521000</v>
      </c>
      <c r="D13">
        <v>26.49</v>
      </c>
      <c r="E13" s="6">
        <v>-0.50031291738159622</v>
      </c>
      <c r="F13" s="6">
        <v>3.4255878099422392</v>
      </c>
      <c r="G13" s="1">
        <f t="shared" si="0"/>
        <v>44.688761703532833</v>
      </c>
      <c r="H13" s="1">
        <f t="shared" si="1"/>
        <v>331.19492754197336</v>
      </c>
      <c r="I13" s="1">
        <f>(D13-AVERAGE($D$3:$D128))^2</f>
        <v>402.18074197530871</v>
      </c>
    </row>
    <row r="14" spans="1:20" ht="15" x14ac:dyDescent="0.15">
      <c r="A14" s="3">
        <v>0</v>
      </c>
      <c r="B14">
        <v>0.224</v>
      </c>
      <c r="C14" s="8">
        <v>67087000</v>
      </c>
      <c r="D14">
        <v>27.06</v>
      </c>
      <c r="E14" s="6">
        <v>-0.64975198166583714</v>
      </c>
      <c r="F14" s="6">
        <v>3.2761487456579981</v>
      </c>
      <c r="G14" s="1">
        <f t="shared" si="0"/>
        <v>46.120141496995629</v>
      </c>
      <c r="H14" s="1">
        <f t="shared" si="1"/>
        <v>363.28899388549485</v>
      </c>
      <c r="I14" s="1">
        <f>(D14-AVERAGE($D$3:$D128))^2</f>
        <v>379.64357530864203</v>
      </c>
    </row>
    <row r="15" spans="1:20" ht="15" x14ac:dyDescent="0.15">
      <c r="A15" s="3">
        <v>0</v>
      </c>
      <c r="B15">
        <v>0.158</v>
      </c>
      <c r="C15" s="8">
        <v>60321000</v>
      </c>
      <c r="D15">
        <v>27.63</v>
      </c>
      <c r="E15" s="6">
        <v>-0.80134291304557737</v>
      </c>
      <c r="F15" s="6">
        <v>3.124557814278258</v>
      </c>
      <c r="G15" s="1">
        <f t="shared" si="0"/>
        <v>47.557601947397941</v>
      </c>
      <c r="H15" s="1">
        <f t="shared" si="1"/>
        <v>397.10931937393826</v>
      </c>
      <c r="I15" s="1">
        <f>(D15-AVERAGE($D$3:$D128))^2</f>
        <v>357.75620864197532</v>
      </c>
    </row>
    <row r="16" spans="1:20" ht="15" x14ac:dyDescent="0.15">
      <c r="A16" s="3">
        <v>0</v>
      </c>
      <c r="B16">
        <v>0.112</v>
      </c>
      <c r="C16" s="8">
        <v>54210000</v>
      </c>
      <c r="D16">
        <v>28.21</v>
      </c>
      <c r="E16" s="6">
        <v>-0.9507819773298184</v>
      </c>
      <c r="F16" s="6">
        <v>2.9751187499940168</v>
      </c>
      <c r="G16" s="1">
        <f t="shared" si="0"/>
        <v>48.956216320566867</v>
      </c>
      <c r="H16" s="1">
        <f t="shared" si="1"/>
        <v>430.40549161975497</v>
      </c>
      <c r="I16" s="1">
        <f>(D16-AVERAGE($D$3:$D128))^2</f>
        <v>336.15185308641969</v>
      </c>
    </row>
    <row r="17" spans="1:9" ht="15" x14ac:dyDescent="0.15">
      <c r="A17" s="3">
        <v>0</v>
      </c>
      <c r="B17">
        <v>7.9399999999999998E-2</v>
      </c>
      <c r="C17" s="8">
        <v>48828000</v>
      </c>
      <c r="D17">
        <v>28.8</v>
      </c>
      <c r="E17" s="6">
        <v>-1.1001794975729038</v>
      </c>
      <c r="F17" s="6">
        <v>2.8257212297509318</v>
      </c>
      <c r="G17" s="1">
        <f t="shared" si="0"/>
        <v>50.332002888979886</v>
      </c>
      <c r="H17" s="1">
        <f t="shared" si="1"/>
        <v>463.62714841103815</v>
      </c>
      <c r="I17" s="1">
        <f>(D17-AVERAGE($D$3:$D128))^2</f>
        <v>314.86530864197528</v>
      </c>
    </row>
    <row r="18" spans="1:9" ht="15" x14ac:dyDescent="0.15">
      <c r="A18" s="3">
        <v>0</v>
      </c>
      <c r="B18">
        <v>5.62E-2</v>
      </c>
      <c r="C18" s="8">
        <v>44017000</v>
      </c>
      <c r="D18">
        <v>29.37</v>
      </c>
      <c r="E18" s="6">
        <v>-1.2502636844309389</v>
      </c>
      <c r="F18" s="6">
        <v>2.6756370428928964</v>
      </c>
      <c r="G18" s="1">
        <f t="shared" si="0"/>
        <v>51.687337896763296</v>
      </c>
      <c r="H18" s="1">
        <f t="shared" si="1"/>
        <v>498.06357079830713</v>
      </c>
      <c r="I18" s="1">
        <f>(D18-AVERAGE($D$3:$D128))^2</f>
        <v>294.96154197530859</v>
      </c>
    </row>
    <row r="19" spans="1:9" ht="15" x14ac:dyDescent="0.15">
      <c r="A19" s="3">
        <v>0</v>
      </c>
      <c r="B19">
        <v>3.9800000000000002E-2</v>
      </c>
      <c r="C19" s="8">
        <v>39679000</v>
      </c>
      <c r="D19">
        <v>29.95</v>
      </c>
      <c r="E19" s="6">
        <v>-1.4001169279263121</v>
      </c>
      <c r="F19" s="6">
        <v>2.525783799397523</v>
      </c>
      <c r="G19" s="1">
        <f t="shared" si="0"/>
        <v>53.009612869633685</v>
      </c>
      <c r="H19" s="1">
        <f t="shared" si="1"/>
        <v>531.74574569737547</v>
      </c>
      <c r="I19" s="1">
        <f>(D19-AVERAGE($D$3:$D128))^2</f>
        <v>275.37558641975312</v>
      </c>
    </row>
    <row r="20" spans="1:9" ht="15" x14ac:dyDescent="0.15">
      <c r="A20" s="3">
        <v>0</v>
      </c>
      <c r="B20">
        <v>2.8199999999999999E-2</v>
      </c>
      <c r="C20" s="8">
        <v>35461000</v>
      </c>
      <c r="D20">
        <v>30.54</v>
      </c>
      <c r="E20" s="6">
        <v>-1.5497508916806388</v>
      </c>
      <c r="F20" s="6">
        <v>2.3761498356431963</v>
      </c>
      <c r="G20" s="1">
        <f t="shared" si="0"/>
        <v>54.294889611232776</v>
      </c>
      <c r="H20" s="1">
        <f t="shared" si="1"/>
        <v>564.29478044185487</v>
      </c>
      <c r="I20" s="1">
        <f>(D20-AVERAGE($D$3:$D128))^2</f>
        <v>256.14224197530865</v>
      </c>
    </row>
    <row r="21" spans="1:9" ht="15" x14ac:dyDescent="0.15">
      <c r="A21" s="3">
        <v>0</v>
      </c>
      <c r="B21">
        <v>0.02</v>
      </c>
      <c r="C21" s="8">
        <v>31397000</v>
      </c>
      <c r="D21">
        <v>31.23</v>
      </c>
      <c r="E21" s="6">
        <v>-1.6989700043360187</v>
      </c>
      <c r="F21" s="6">
        <v>2.2269307229878166</v>
      </c>
      <c r="G21" s="1">
        <f t="shared" si="0"/>
        <v>55.537589344542205</v>
      </c>
      <c r="H21" s="1">
        <f t="shared" si="1"/>
        <v>590.85889974290171</v>
      </c>
      <c r="I21" s="1">
        <f>(D21-AVERAGE($D$3:$D128))^2</f>
        <v>234.5322086419753</v>
      </c>
    </row>
    <row r="22" spans="1:9" ht="15" x14ac:dyDescent="0.15">
      <c r="A22" s="3">
        <v>0</v>
      </c>
      <c r="B22">
        <v>1.41E-2</v>
      </c>
      <c r="C22" s="8">
        <v>27687000</v>
      </c>
      <c r="D22">
        <v>31.96</v>
      </c>
      <c r="E22" s="6">
        <v>-1.8507808873446201</v>
      </c>
      <c r="F22" s="6">
        <v>2.075119839979215</v>
      </c>
      <c r="G22" s="1">
        <f t="shared" si="0"/>
        <v>56.757705118735089</v>
      </c>
      <c r="H22" s="1">
        <f t="shared" si="1"/>
        <v>614.92617915574044</v>
      </c>
      <c r="I22" s="1">
        <f>(D22-AVERAGE($D$3:$D128))^2</f>
        <v>212.70601975308639</v>
      </c>
    </row>
    <row r="23" spans="1:9" ht="15" x14ac:dyDescent="0.15">
      <c r="A23" s="3">
        <v>0</v>
      </c>
      <c r="B23">
        <v>0.01</v>
      </c>
      <c r="C23" s="8">
        <v>24622000</v>
      </c>
      <c r="D23">
        <v>32.64</v>
      </c>
      <c r="E23" s="6">
        <v>-2</v>
      </c>
      <c r="F23" s="6">
        <v>1.9259007273238353</v>
      </c>
      <c r="G23" s="1">
        <f t="shared" si="0"/>
        <v>57.90953939237798</v>
      </c>
      <c r="H23" s="1">
        <f t="shared" si="1"/>
        <v>638.54962110294241</v>
      </c>
      <c r="I23" s="1">
        <f>(D23-AVERAGE($D$3:$D128))^2</f>
        <v>193.33357530864197</v>
      </c>
    </row>
    <row r="24" spans="1:9" ht="15" x14ac:dyDescent="0.15">
      <c r="A24" s="3">
        <v>10</v>
      </c>
      <c r="B24">
        <v>10</v>
      </c>
      <c r="C24" s="8">
        <v>82297000</v>
      </c>
      <c r="D24">
        <v>27.05</v>
      </c>
      <c r="E24" s="6">
        <v>1</v>
      </c>
      <c r="F24" s="6">
        <v>3.5181803363044417</v>
      </c>
      <c r="G24" s="1">
        <f t="shared" si="0"/>
        <v>43.796506274961644</v>
      </c>
      <c r="H24" s="1">
        <f t="shared" si="1"/>
        <v>280.44547241732965</v>
      </c>
      <c r="I24" s="1">
        <f>(D24-AVERAGE($D$3:$D130))^2</f>
        <v>380.03336419753083</v>
      </c>
    </row>
    <row r="25" spans="1:9" ht="15" x14ac:dyDescent="0.15">
      <c r="A25" s="3">
        <v>10</v>
      </c>
      <c r="B25">
        <v>7.94</v>
      </c>
      <c r="C25" s="8">
        <v>76711000</v>
      </c>
      <c r="D25">
        <v>27.39</v>
      </c>
      <c r="E25" s="6">
        <v>0.89982050242709632</v>
      </c>
      <c r="F25" s="6">
        <v>3.4180008387315381</v>
      </c>
      <c r="G25" s="1">
        <f t="shared" si="0"/>
        <v>44.761711697568373</v>
      </c>
      <c r="H25" s="1">
        <f t="shared" si="1"/>
        <v>301.7763673034338</v>
      </c>
      <c r="I25" s="1">
        <f>(D25-AVERAGE($D$3:$D131))^2</f>
        <v>366.89274197530864</v>
      </c>
    </row>
    <row r="26" spans="1:9" ht="15" x14ac:dyDescent="0.15">
      <c r="A26" s="3">
        <v>10</v>
      </c>
      <c r="B26">
        <v>6.31</v>
      </c>
      <c r="C26" s="8">
        <v>71442000</v>
      </c>
      <c r="D26">
        <v>27.73</v>
      </c>
      <c r="E26" s="6">
        <v>0.80002935924413432</v>
      </c>
      <c r="F26" s="6">
        <v>3.318209695548576</v>
      </c>
      <c r="G26" s="1">
        <f t="shared" si="0"/>
        <v>45.718529034311402</v>
      </c>
      <c r="H26" s="1">
        <f t="shared" si="1"/>
        <v>323.58717681826431</v>
      </c>
      <c r="I26" s="1">
        <f>(D26-AVERAGE($D$3:$D132))^2</f>
        <v>353.98331975308639</v>
      </c>
    </row>
    <row r="27" spans="1:9" ht="15" x14ac:dyDescent="0.15">
      <c r="A27" s="3">
        <v>10</v>
      </c>
      <c r="B27">
        <v>5.01</v>
      </c>
      <c r="C27" s="8">
        <v>66462000</v>
      </c>
      <c r="D27">
        <v>28.07</v>
      </c>
      <c r="E27" s="6">
        <v>0.69983772586724569</v>
      </c>
      <c r="F27" s="6">
        <v>3.2180180621716872</v>
      </c>
      <c r="G27" s="1">
        <f t="shared" si="0"/>
        <v>46.673323113378558</v>
      </c>
      <c r="H27" s="1">
        <f t="shared" si="1"/>
        <v>346.08363086076486</v>
      </c>
      <c r="I27" s="1">
        <f>(D27-AVERAGE($D$3:$D133))^2</f>
        <v>341.3050975308642</v>
      </c>
    </row>
    <row r="28" spans="1:9" ht="15" x14ac:dyDescent="0.15">
      <c r="A28" s="3">
        <v>10</v>
      </c>
      <c r="B28">
        <v>3.98</v>
      </c>
      <c r="C28" s="8">
        <v>61780000</v>
      </c>
      <c r="D28">
        <v>28.41</v>
      </c>
      <c r="E28" s="6">
        <v>0.59988307207368785</v>
      </c>
      <c r="F28" s="6">
        <v>3.1180634083781298</v>
      </c>
      <c r="G28" s="1">
        <f t="shared" si="0"/>
        <v>47.618794300172908</v>
      </c>
      <c r="H28" s="1">
        <f t="shared" si="1"/>
        <v>368.97777846635518</v>
      </c>
      <c r="I28" s="1">
        <f>(D28-AVERAGE($D$3:$D134))^2</f>
        <v>328.85807530864196</v>
      </c>
    </row>
    <row r="29" spans="1:9" ht="15" x14ac:dyDescent="0.15">
      <c r="A29" s="3">
        <v>10</v>
      </c>
      <c r="B29">
        <v>3.16</v>
      </c>
      <c r="C29" s="8">
        <v>57369000</v>
      </c>
      <c r="D29">
        <v>28.76</v>
      </c>
      <c r="E29" s="6">
        <v>0.49968708261840383</v>
      </c>
      <c r="F29" s="6">
        <v>3.0178674189228456</v>
      </c>
      <c r="G29" s="1">
        <f t="shared" si="0"/>
        <v>48.558238698675972</v>
      </c>
      <c r="H29" s="1">
        <f t="shared" si="1"/>
        <v>391.97025556975075</v>
      </c>
      <c r="I29" s="1">
        <f>(D29-AVERAGE($D$3:$D135))^2</f>
        <v>316.28646419753079</v>
      </c>
    </row>
    <row r="30" spans="1:9" ht="15" x14ac:dyDescent="0.15">
      <c r="A30" s="3">
        <v>10</v>
      </c>
      <c r="B30">
        <v>2.5099999999999998</v>
      </c>
      <c r="C30" s="8">
        <v>53222000</v>
      </c>
      <c r="D30">
        <v>29.1</v>
      </c>
      <c r="E30" s="6">
        <v>0.39967372148103808</v>
      </c>
      <c r="F30" s="6">
        <v>2.9178540577854797</v>
      </c>
      <c r="G30" s="1">
        <f t="shared" si="0"/>
        <v>49.486438410115724</v>
      </c>
      <c r="H30" s="1">
        <f t="shared" si="1"/>
        <v>415.60687104944168</v>
      </c>
      <c r="I30" s="1">
        <f>(D30-AVERAGE($D$3:$D136))^2</f>
        <v>304.3086419753086</v>
      </c>
    </row>
    <row r="31" spans="1:9" ht="15" x14ac:dyDescent="0.15">
      <c r="A31" s="3">
        <v>10</v>
      </c>
      <c r="B31">
        <v>2</v>
      </c>
      <c r="C31" s="8">
        <v>49332000</v>
      </c>
      <c r="D31">
        <v>29.44</v>
      </c>
      <c r="E31" s="6">
        <v>0.3010299956639812</v>
      </c>
      <c r="F31" s="6">
        <v>2.819210331968423</v>
      </c>
      <c r="G31" s="1">
        <f t="shared" si="0"/>
        <v>50.391386688141111</v>
      </c>
      <c r="H31" s="1">
        <f t="shared" si="1"/>
        <v>438.96060415601647</v>
      </c>
      <c r="I31" s="1">
        <f>(D31-AVERAGE($D$3:$D137))^2</f>
        <v>292.56201975308636</v>
      </c>
    </row>
    <row r="32" spans="1:9" ht="15" x14ac:dyDescent="0.15">
      <c r="A32" s="3">
        <v>10</v>
      </c>
      <c r="B32">
        <v>1.58</v>
      </c>
      <c r="C32" s="8">
        <v>45691000</v>
      </c>
      <c r="D32">
        <v>29.79</v>
      </c>
      <c r="E32" s="6">
        <v>0.19865708695442263</v>
      </c>
      <c r="F32" s="6">
        <v>2.7168374232588643</v>
      </c>
      <c r="G32" s="1">
        <f t="shared" si="0"/>
        <v>51.318191197927973</v>
      </c>
      <c r="H32" s="1">
        <f t="shared" si="1"/>
        <v>463.4630162545435</v>
      </c>
      <c r="I32" s="1">
        <f>(D32-AVERAGE($D$3:$D138))^2</f>
        <v>280.71140864197531</v>
      </c>
    </row>
    <row r="33" spans="1:9" ht="15" x14ac:dyDescent="0.15">
      <c r="A33" s="3">
        <v>10</v>
      </c>
      <c r="B33">
        <v>1.26</v>
      </c>
      <c r="C33" s="8">
        <v>42276000</v>
      </c>
      <c r="D33">
        <v>30.14</v>
      </c>
      <c r="E33" s="6">
        <v>0.10037054511756291</v>
      </c>
      <c r="F33" s="6">
        <v>2.6185508814220047</v>
      </c>
      <c r="G33" s="1">
        <f t="shared" si="0"/>
        <v>52.194932315960699</v>
      </c>
      <c r="H33" s="1">
        <f t="shared" si="1"/>
        <v>486.42003946160753</v>
      </c>
      <c r="I33" s="1">
        <f>(D33-AVERAGE($D$3:$D139))^2</f>
        <v>269.10579753086415</v>
      </c>
    </row>
    <row r="34" spans="1:9" ht="15" x14ac:dyDescent="0.15">
      <c r="A34" s="3">
        <v>10</v>
      </c>
      <c r="B34">
        <v>1</v>
      </c>
      <c r="C34" s="8">
        <v>39079000</v>
      </c>
      <c r="D34">
        <v>30.49</v>
      </c>
      <c r="E34" s="6">
        <v>0</v>
      </c>
      <c r="F34" s="6">
        <v>2.5181803363044417</v>
      </c>
      <c r="G34" s="1">
        <f t="shared" si="0"/>
        <v>53.075802754483504</v>
      </c>
      <c r="H34" s="1">
        <f t="shared" si="1"/>
        <v>510.11848606443471</v>
      </c>
      <c r="I34" s="1">
        <f>(D34-AVERAGE($D$3:$D140))^2</f>
        <v>257.74518641975311</v>
      </c>
    </row>
    <row r="35" spans="1:9" ht="15" x14ac:dyDescent="0.15">
      <c r="A35" s="3">
        <v>10</v>
      </c>
      <c r="B35">
        <v>0.79400000000000004</v>
      </c>
      <c r="C35" s="8">
        <v>36086000</v>
      </c>
      <c r="D35">
        <v>30.85</v>
      </c>
      <c r="E35" s="6">
        <v>-0.10017949757290372</v>
      </c>
      <c r="F35" s="6">
        <v>2.4180008387315381</v>
      </c>
      <c r="G35" s="1">
        <f t="shared" si="0"/>
        <v>53.93918115520907</v>
      </c>
      <c r="H35" s="1">
        <f t="shared" si="1"/>
        <v>533.11028641806161</v>
      </c>
      <c r="I35" s="1">
        <f>(D35-AVERAGE($D$3:$D141))^2</f>
        <v>246.31558641975303</v>
      </c>
    </row>
    <row r="36" spans="1:9" ht="15" x14ac:dyDescent="0.15">
      <c r="A36" s="3">
        <v>10</v>
      </c>
      <c r="B36">
        <v>0.63100000000000001</v>
      </c>
      <c r="C36" s="8">
        <v>33297000</v>
      </c>
      <c r="D36">
        <v>31.21</v>
      </c>
      <c r="E36" s="6">
        <v>-0.19997064075586568</v>
      </c>
      <c r="F36" s="6">
        <v>2.318209695548576</v>
      </c>
      <c r="G36" s="1">
        <f t="shared" si="0"/>
        <v>54.782267725087536</v>
      </c>
      <c r="H36" s="1">
        <f t="shared" si="1"/>
        <v>555.65180570320342</v>
      </c>
      <c r="I36" s="1">
        <f>(D36-AVERAGE($D$3:$D142))^2</f>
        <v>235.14518641975306</v>
      </c>
    </row>
    <row r="37" spans="1:9" ht="15" x14ac:dyDescent="0.15">
      <c r="A37" s="3">
        <v>10</v>
      </c>
      <c r="B37">
        <v>0.501</v>
      </c>
      <c r="C37" s="8">
        <v>30696000</v>
      </c>
      <c r="D37">
        <v>31.58</v>
      </c>
      <c r="E37" s="6">
        <v>-0.30016227413275426</v>
      </c>
      <c r="F37" s="6">
        <v>2.2180180621716876</v>
      </c>
      <c r="G37" s="1">
        <f t="shared" si="0"/>
        <v>55.610492624021283</v>
      </c>
      <c r="H37" s="1">
        <f t="shared" si="1"/>
        <v>577.46457575314139</v>
      </c>
      <c r="I37" s="1">
        <f>(D37-AVERAGE($D$3:$D143))^2</f>
        <v>223.93459753086424</v>
      </c>
    </row>
    <row r="38" spans="1:9" ht="15" x14ac:dyDescent="0.15">
      <c r="A38" s="3">
        <v>10</v>
      </c>
      <c r="B38">
        <v>0.39800000000000002</v>
      </c>
      <c r="C38" s="8">
        <v>28264000</v>
      </c>
      <c r="D38">
        <v>31.95</v>
      </c>
      <c r="E38" s="6">
        <v>-0.40011692792631215</v>
      </c>
      <c r="F38" s="6">
        <v>2.1180634083781298</v>
      </c>
      <c r="G38" s="1">
        <f t="shared" si="0"/>
        <v>56.417325358867764</v>
      </c>
      <c r="H38" s="1">
        <f t="shared" si="1"/>
        <v>598.65001021669354</v>
      </c>
      <c r="I38" s="1">
        <f>(D38-AVERAGE($D$3:$D144))^2</f>
        <v>212.99780864197533</v>
      </c>
    </row>
    <row r="39" spans="1:9" ht="15" x14ac:dyDescent="0.15">
      <c r="A39" s="3">
        <v>10</v>
      </c>
      <c r="B39">
        <v>0.316</v>
      </c>
      <c r="C39" s="8">
        <v>25990000</v>
      </c>
      <c r="D39">
        <v>32.340000000000003</v>
      </c>
      <c r="E39" s="6">
        <v>-0.50031291738159622</v>
      </c>
      <c r="F39" s="6">
        <v>2.0178674189228456</v>
      </c>
      <c r="G39" s="1">
        <f t="shared" si="0"/>
        <v>57.205420000367788</v>
      </c>
      <c r="H39" s="1">
        <f t="shared" si="1"/>
        <v>618.28911179469026</v>
      </c>
      <c r="I39" s="1">
        <f>(D39-AVERAGE($D$3:$D145))^2</f>
        <v>201.76624197530853</v>
      </c>
    </row>
    <row r="40" spans="1:9" ht="15" x14ac:dyDescent="0.15">
      <c r="A40" s="3">
        <v>10</v>
      </c>
      <c r="B40">
        <v>0.251</v>
      </c>
      <c r="C40" s="8">
        <v>23898000</v>
      </c>
      <c r="D40">
        <v>32.729999999999997</v>
      </c>
      <c r="E40" s="6">
        <v>-0.60032627851896181</v>
      </c>
      <c r="F40" s="6">
        <v>1.9178540577854799</v>
      </c>
      <c r="G40" s="1">
        <f t="shared" si="0"/>
        <v>57.970238800122821</v>
      </c>
      <c r="H40" s="1">
        <f t="shared" si="1"/>
        <v>637.06965468722569</v>
      </c>
      <c r="I40" s="1">
        <f>(D40-AVERAGE($D$3:$D146))^2</f>
        <v>190.83887530864206</v>
      </c>
    </row>
    <row r="41" spans="1:9" ht="15" x14ac:dyDescent="0.15">
      <c r="A41" s="3">
        <v>10</v>
      </c>
      <c r="B41">
        <v>0.2</v>
      </c>
      <c r="C41" s="8">
        <v>21963000</v>
      </c>
      <c r="D41">
        <v>33.119999999999997</v>
      </c>
      <c r="E41" s="6">
        <v>-0.69897000433601875</v>
      </c>
      <c r="F41" s="6">
        <v>1.819210331968423</v>
      </c>
      <c r="G41" s="1">
        <f t="shared" si="0"/>
        <v>58.702076475861446</v>
      </c>
      <c r="H41" s="1">
        <f t="shared" si="1"/>
        <v>654.44263681682366</v>
      </c>
      <c r="I41" s="1">
        <f>(D41-AVERAGE($D$3:$D147))^2</f>
        <v>180.21570864197537</v>
      </c>
    </row>
    <row r="42" spans="1:9" ht="15" x14ac:dyDescent="0.15">
      <c r="A42" s="3">
        <v>10</v>
      </c>
      <c r="B42">
        <v>0.158</v>
      </c>
      <c r="C42" s="8">
        <v>20183000</v>
      </c>
      <c r="D42">
        <v>33.51</v>
      </c>
      <c r="E42" s="6">
        <v>-0.80134291304557737</v>
      </c>
      <c r="F42" s="6">
        <v>1.7168374232588643</v>
      </c>
      <c r="G42" s="1">
        <f t="shared" si="0"/>
        <v>59.436770676687281</v>
      </c>
      <c r="H42" s="1">
        <f t="shared" si="1"/>
        <v>672.19743772153163</v>
      </c>
      <c r="I42" s="1">
        <f>(D42-AVERAGE($D$3:$D148))^2</f>
        <v>169.89674197530869</v>
      </c>
    </row>
    <row r="43" spans="1:9" ht="15" x14ac:dyDescent="0.15">
      <c r="A43" s="3">
        <v>10</v>
      </c>
      <c r="B43">
        <v>0.126</v>
      </c>
      <c r="C43" s="8">
        <v>18572000</v>
      </c>
      <c r="D43">
        <v>33.9</v>
      </c>
      <c r="E43" s="6">
        <v>-0.89962945488243706</v>
      </c>
      <c r="F43" s="6">
        <v>1.6185508814220047</v>
      </c>
      <c r="G43" s="1">
        <f t="shared" si="0"/>
        <v>60.117267954606298</v>
      </c>
      <c r="H43" s="1">
        <f t="shared" si="1"/>
        <v>687.3451390036264</v>
      </c>
      <c r="I43" s="1">
        <f>(D43-AVERAGE($D$3:$D149))^2</f>
        <v>159.88197530864201</v>
      </c>
    </row>
    <row r="44" spans="1:9" ht="15" x14ac:dyDescent="0.15">
      <c r="A44" s="3">
        <v>10</v>
      </c>
      <c r="B44">
        <v>0.1</v>
      </c>
      <c r="C44" s="8">
        <v>17109000</v>
      </c>
      <c r="D44">
        <v>34.28</v>
      </c>
      <c r="E44" s="6">
        <v>-1</v>
      </c>
      <c r="F44" s="6">
        <v>1.5181803363044417</v>
      </c>
      <c r="G44" s="1">
        <f t="shared" si="0"/>
        <v>60.785968075439648</v>
      </c>
      <c r="H44" s="1">
        <f t="shared" si="1"/>
        <v>702.56634361622571</v>
      </c>
      <c r="I44" s="1">
        <f>(D44-AVERAGE($D$3:$D150))^2</f>
        <v>150.41659753086415</v>
      </c>
    </row>
    <row r="45" spans="1:9" ht="15" x14ac:dyDescent="0.15">
      <c r="A45" s="3">
        <v>30</v>
      </c>
      <c r="B45">
        <v>10</v>
      </c>
      <c r="C45" s="8">
        <v>11758000</v>
      </c>
      <c r="D45">
        <v>38.43</v>
      </c>
      <c r="E45" s="6">
        <v>1</v>
      </c>
      <c r="F45" s="6">
        <v>1</v>
      </c>
      <c r="G45" s="1">
        <f t="shared" si="0"/>
        <v>63.778000303596009</v>
      </c>
      <c r="H45" s="1">
        <f t="shared" si="1"/>
        <v>642.52111939110341</v>
      </c>
      <c r="I45" s="1">
        <f>(D45-AVERAGE($D$3:$D161))^2</f>
        <v>65.844208641975314</v>
      </c>
    </row>
    <row r="46" spans="1:9" ht="15" x14ac:dyDescent="0.15">
      <c r="A46" s="3">
        <v>30</v>
      </c>
      <c r="B46">
        <v>7.08</v>
      </c>
      <c r="C46" s="8">
        <v>10126000</v>
      </c>
      <c r="D46">
        <v>38.93</v>
      </c>
      <c r="E46" s="6">
        <v>0.85003325768976901</v>
      </c>
      <c r="F46" s="6">
        <v>0.85003325768976901</v>
      </c>
      <c r="G46" s="1">
        <f t="shared" si="0"/>
        <v>64.488194184782927</v>
      </c>
      <c r="H46" s="1">
        <f t="shared" si="1"/>
        <v>653.22128998707183</v>
      </c>
      <c r="I46" s="1">
        <f>(D46-AVERAGE($D$3:$D162))^2</f>
        <v>57.979764197530869</v>
      </c>
    </row>
    <row r="47" spans="1:9" ht="15" x14ac:dyDescent="0.15">
      <c r="A47" s="3">
        <v>30</v>
      </c>
      <c r="B47">
        <v>5.01</v>
      </c>
      <c r="C47" s="8">
        <v>8705500</v>
      </c>
      <c r="D47">
        <v>39.42</v>
      </c>
      <c r="E47" s="6">
        <v>0.69983772586724569</v>
      </c>
      <c r="F47" s="6">
        <v>0.69983772586724569</v>
      </c>
      <c r="G47" s="1">
        <f t="shared" si="0"/>
        <v>65.124360062663698</v>
      </c>
      <c r="H47" s="1">
        <f t="shared" si="1"/>
        <v>660.71412623106039</v>
      </c>
      <c r="I47" s="1">
        <f>(D47-AVERAGE($D$3:$D163))^2</f>
        <v>50.757708641975285</v>
      </c>
    </row>
    <row r="48" spans="1:9" ht="15" x14ac:dyDescent="0.15">
      <c r="A48" s="3">
        <v>30</v>
      </c>
      <c r="B48">
        <v>3.55</v>
      </c>
      <c r="C48" s="8">
        <v>7469400</v>
      </c>
      <c r="D48">
        <v>39.9</v>
      </c>
      <c r="E48" s="6">
        <v>0.5502283530550941</v>
      </c>
      <c r="F48" s="6">
        <v>0.5502283530550941</v>
      </c>
      <c r="G48" s="1">
        <f t="shared" si="0"/>
        <v>65.680960920085155</v>
      </c>
      <c r="H48" s="1">
        <f t="shared" si="1"/>
        <v>664.65794596295814</v>
      </c>
      <c r="I48" s="1">
        <f>(D48-AVERAGE($D$3:$D164))^2</f>
        <v>44.148641975308657</v>
      </c>
    </row>
    <row r="49" spans="1:9" ht="15" x14ac:dyDescent="0.15">
      <c r="A49" s="3">
        <v>30</v>
      </c>
      <c r="B49">
        <v>2.5099999999999998</v>
      </c>
      <c r="C49" s="8">
        <v>6396400</v>
      </c>
      <c r="D49">
        <v>40.39</v>
      </c>
      <c r="E49" s="6">
        <v>0.39967372148103808</v>
      </c>
      <c r="F49" s="6">
        <v>0.39967372148103808</v>
      </c>
      <c r="G49" s="1">
        <f t="shared" si="0"/>
        <v>66.161318441377574</v>
      </c>
      <c r="H49" s="1">
        <f t="shared" si="1"/>
        <v>664.16085420688785</v>
      </c>
      <c r="I49" s="1">
        <f>(D49-AVERAGE($D$3:$D165))^2</f>
        <v>37.87718641975308</v>
      </c>
    </row>
    <row r="50" spans="1:9" ht="15" x14ac:dyDescent="0.15">
      <c r="A50" s="3">
        <v>30</v>
      </c>
      <c r="B50">
        <v>1.78</v>
      </c>
      <c r="C50" s="8">
        <v>5467000</v>
      </c>
      <c r="D50">
        <v>40.869999999999997</v>
      </c>
      <c r="E50" s="6">
        <v>0.250420002308894</v>
      </c>
      <c r="F50" s="6">
        <v>0.250420002308894</v>
      </c>
      <c r="G50" s="1">
        <f t="shared" si="0"/>
        <v>66.556760560807902</v>
      </c>
      <c r="H50" s="1">
        <f t="shared" si="1"/>
        <v>659.80966810827647</v>
      </c>
      <c r="I50" s="1">
        <f>(D50-AVERAGE($D$3:$D166))^2</f>
        <v>32.199319753086449</v>
      </c>
    </row>
    <row r="51" spans="1:9" ht="15" x14ac:dyDescent="0.15">
      <c r="A51" s="3">
        <v>30</v>
      </c>
      <c r="B51">
        <v>1.26</v>
      </c>
      <c r="C51" s="8">
        <v>4662700</v>
      </c>
      <c r="D51">
        <v>41.36</v>
      </c>
      <c r="E51" s="6">
        <v>0.10037054511756291</v>
      </c>
      <c r="F51" s="6">
        <v>0.10037054511756291</v>
      </c>
      <c r="G51" s="1">
        <f t="shared" si="0"/>
        <v>66.871754419849609</v>
      </c>
      <c r="H51" s="1">
        <f t="shared" si="1"/>
        <v>650.84961357871612</v>
      </c>
      <c r="I51" s="1">
        <f>(D51-AVERAGE($D$3:$D167))^2</f>
        <v>26.878464197530867</v>
      </c>
    </row>
    <row r="52" spans="1:9" ht="15" x14ac:dyDescent="0.15">
      <c r="A52" s="3">
        <v>30</v>
      </c>
      <c r="B52">
        <v>0.89100000000000001</v>
      </c>
      <c r="C52" s="8">
        <v>3968800</v>
      </c>
      <c r="D52">
        <v>41.85</v>
      </c>
      <c r="E52" s="6">
        <v>-5.0122295963125202E-2</v>
      </c>
      <c r="F52" s="6">
        <v>-5.0122295963125202E-2</v>
      </c>
      <c r="G52" s="1">
        <f t="shared" si="0"/>
        <v>67.103337118237363</v>
      </c>
      <c r="H52" s="1">
        <f t="shared" si="1"/>
        <v>637.73103560734489</v>
      </c>
      <c r="I52" s="1">
        <f>(D52-AVERAGE($D$3:$D168))^2</f>
        <v>22.037808641975293</v>
      </c>
    </row>
    <row r="53" spans="1:9" ht="15" x14ac:dyDescent="0.15">
      <c r="A53" s="3">
        <v>30</v>
      </c>
      <c r="B53">
        <v>0.63100000000000001</v>
      </c>
      <c r="C53" s="8">
        <v>3371100</v>
      </c>
      <c r="D53">
        <v>42.34</v>
      </c>
      <c r="E53" s="6">
        <v>-0.19997064075586568</v>
      </c>
      <c r="F53" s="6">
        <v>-0.19997064075586568</v>
      </c>
      <c r="G53" s="1">
        <f t="shared" si="0"/>
        <v>67.249125060197599</v>
      </c>
      <c r="H53" s="1">
        <f t="shared" si="1"/>
        <v>620.46451126456384</v>
      </c>
      <c r="I53" s="1">
        <f>(D53-AVERAGE($D$3:$D169))^2</f>
        <v>17.677353086419725</v>
      </c>
    </row>
    <row r="54" spans="1:9" ht="15" x14ac:dyDescent="0.15">
      <c r="A54" s="3">
        <v>30</v>
      </c>
      <c r="B54">
        <v>0.44700000000000001</v>
      </c>
      <c r="C54" s="8">
        <v>2857100</v>
      </c>
      <c r="D54">
        <v>42.83</v>
      </c>
      <c r="E54" s="6">
        <v>-0.34969247686806354</v>
      </c>
      <c r="F54" s="6">
        <v>-0.34969247686806354</v>
      </c>
      <c r="G54" s="1">
        <f t="shared" si="0"/>
        <v>67.309721568886872</v>
      </c>
      <c r="H54" s="1">
        <f t="shared" si="1"/>
        <v>599.25676809022525</v>
      </c>
      <c r="I54" s="1">
        <f>(D54-AVERAGE($D$3:$D170))^2</f>
        <v>13.797097530864209</v>
      </c>
    </row>
    <row r="55" spans="1:9" ht="15" x14ac:dyDescent="0.15">
      <c r="A55" s="3">
        <v>30</v>
      </c>
      <c r="B55">
        <v>0.316</v>
      </c>
      <c r="C55" s="8">
        <v>2415800</v>
      </c>
      <c r="D55">
        <v>43.32</v>
      </c>
      <c r="E55" s="6">
        <v>-0.50031291738159622</v>
      </c>
      <c r="F55" s="6">
        <v>-0.50031291738159622</v>
      </c>
      <c r="G55" s="1">
        <f t="shared" si="0"/>
        <v>67.310853839496488</v>
      </c>
      <c r="H55" s="1">
        <f t="shared" si="1"/>
        <v>575.56106794808341</v>
      </c>
      <c r="I55" s="1">
        <f>(D55-AVERAGE($D$3:$D171))^2</f>
        <v>10.397041975308639</v>
      </c>
    </row>
    <row r="56" spans="1:9" ht="15" x14ac:dyDescent="0.15">
      <c r="A56" s="3">
        <v>30</v>
      </c>
      <c r="B56">
        <v>0.224</v>
      </c>
      <c r="C56" s="8">
        <v>2037800</v>
      </c>
      <c r="D56">
        <v>43.81</v>
      </c>
      <c r="E56" s="6">
        <v>-0.64975198166583714</v>
      </c>
      <c r="F56" s="6">
        <v>-0.64975198166583714</v>
      </c>
      <c r="G56" s="1">
        <f t="shared" si="0"/>
        <v>67.307740353169351</v>
      </c>
      <c r="H56" s="1">
        <f t="shared" si="1"/>
        <v>552.14380170496315</v>
      </c>
      <c r="I56" s="1">
        <f>(D56-AVERAGE($D$3:$D172))^2</f>
        <v>7.4771864197530729</v>
      </c>
    </row>
    <row r="57" spans="1:9" ht="15" x14ac:dyDescent="0.15">
      <c r="A57" s="3">
        <v>30</v>
      </c>
      <c r="B57">
        <v>0.158</v>
      </c>
      <c r="C57" s="8">
        <v>1715700</v>
      </c>
      <c r="D57">
        <v>44.3</v>
      </c>
      <c r="E57" s="6">
        <v>-0.80134291304557737</v>
      </c>
      <c r="F57" s="6">
        <v>-0.80134291304557737</v>
      </c>
      <c r="G57" s="1">
        <f t="shared" si="0"/>
        <v>67.30212929334003</v>
      </c>
      <c r="H57" s="1">
        <f t="shared" si="1"/>
        <v>529.09795202753162</v>
      </c>
      <c r="I57" s="1">
        <f>(D57-AVERAGE($D$3:$D173))^2</f>
        <v>5.0375308641975431</v>
      </c>
    </row>
    <row r="58" spans="1:9" ht="15" x14ac:dyDescent="0.15">
      <c r="A58" s="3">
        <v>30</v>
      </c>
      <c r="B58">
        <v>0.112</v>
      </c>
      <c r="C58" s="8">
        <v>1444600</v>
      </c>
      <c r="D58">
        <v>44.79</v>
      </c>
      <c r="E58" s="6">
        <v>-0.9507819773298184</v>
      </c>
      <c r="F58" s="6">
        <v>-0.9507819773298184</v>
      </c>
      <c r="G58" s="1">
        <f t="shared" si="0"/>
        <v>67.294180559510195</v>
      </c>
      <c r="H58" s="1">
        <f t="shared" si="1"/>
        <v>506.43814265503664</v>
      </c>
      <c r="I58" s="1">
        <f>(D58-AVERAGE($D$3:$D174))^2</f>
        <v>3.0780753086419779</v>
      </c>
    </row>
    <row r="59" spans="1:9" ht="15" x14ac:dyDescent="0.15">
      <c r="A59" s="3">
        <v>30</v>
      </c>
      <c r="B59">
        <v>7.9399999999999998E-2</v>
      </c>
      <c r="C59" s="8">
        <v>1218700</v>
      </c>
      <c r="D59">
        <v>45.26</v>
      </c>
      <c r="E59" s="6">
        <v>-1.1001794975729038</v>
      </c>
      <c r="F59" s="6">
        <v>-1.1001794975729038</v>
      </c>
      <c r="G59" s="1">
        <f t="shared" si="0"/>
        <v>67.2838358449753</v>
      </c>
      <c r="H59" s="1">
        <f t="shared" si="1"/>
        <v>485.04934532641897</v>
      </c>
      <c r="I59" s="1">
        <f>(D59-AVERAGE($D$3:$D175))^2</f>
        <v>1.6497975308642023</v>
      </c>
    </row>
    <row r="60" spans="1:9" ht="15" x14ac:dyDescent="0.15">
      <c r="A60" s="3">
        <v>30</v>
      </c>
      <c r="B60">
        <v>5.62E-2</v>
      </c>
      <c r="C60" s="8">
        <v>1031200</v>
      </c>
      <c r="D60">
        <v>45.73</v>
      </c>
      <c r="E60" s="6">
        <v>-1.2502636844309389</v>
      </c>
      <c r="F60" s="6">
        <v>-1.2502636844309389</v>
      </c>
      <c r="G60" s="1">
        <f t="shared" si="0"/>
        <v>67.271030285465798</v>
      </c>
      <c r="H60" s="1">
        <f t="shared" si="1"/>
        <v>464.01598575935486</v>
      </c>
      <c r="I60" s="1">
        <f>(D60-AVERAGE($D$3:$D176))^2</f>
        <v>0.66331975308642455</v>
      </c>
    </row>
    <row r="61" spans="1:9" ht="15" x14ac:dyDescent="0.15">
      <c r="A61" s="3">
        <v>30</v>
      </c>
      <c r="B61">
        <v>3.9800000000000002E-2</v>
      </c>
      <c r="C61" s="8">
        <v>872950</v>
      </c>
      <c r="D61">
        <v>46.19</v>
      </c>
      <c r="E61" s="6">
        <v>-1.4001169279263121</v>
      </c>
      <c r="F61" s="6">
        <v>-1.4001169279263121</v>
      </c>
      <c r="G61" s="1">
        <f t="shared" si="0"/>
        <v>67.255832555159401</v>
      </c>
      <c r="H61" s="1">
        <f t="shared" si="1"/>
        <v>443.76930124201374</v>
      </c>
      <c r="I61" s="1">
        <f>(D61-AVERAGE($D$3:$D177))^2</f>
        <v>0.12563086419753236</v>
      </c>
    </row>
    <row r="62" spans="1:9" ht="15" x14ac:dyDescent="0.15">
      <c r="A62" s="3">
        <v>30</v>
      </c>
      <c r="B62">
        <v>2.8199999999999999E-2</v>
      </c>
      <c r="C62" s="8">
        <v>734710</v>
      </c>
      <c r="D62">
        <v>46.66</v>
      </c>
      <c r="E62" s="6">
        <v>-1.5497508916806388</v>
      </c>
      <c r="F62" s="6">
        <v>-1.5497508916806388</v>
      </c>
      <c r="G62" s="1">
        <f t="shared" si="0"/>
        <v>67.238253963372699</v>
      </c>
      <c r="H62" s="1">
        <f t="shared" si="1"/>
        <v>423.46453618106432</v>
      </c>
      <c r="I62" s="1">
        <f>(D62-AVERAGE($D$3:$D178))^2</f>
        <v>1.3353086419752335E-2</v>
      </c>
    </row>
    <row r="63" spans="1:9" ht="15" x14ac:dyDescent="0.15">
      <c r="A63" s="3">
        <v>30</v>
      </c>
      <c r="B63">
        <v>0.02</v>
      </c>
      <c r="C63" s="8">
        <v>612660</v>
      </c>
      <c r="D63">
        <v>47.17</v>
      </c>
      <c r="E63" s="6">
        <v>-1.6989700043360187</v>
      </c>
      <c r="F63" s="6">
        <v>-1.6989700043360187</v>
      </c>
      <c r="G63" s="1">
        <f t="shared" si="0"/>
        <v>67.218334619437655</v>
      </c>
      <c r="H63" s="1">
        <f t="shared" si="1"/>
        <v>401.93572101294234</v>
      </c>
      <c r="I63" s="1">
        <f>(D63-AVERAGE($D$3:$D179))^2</f>
        <v>0.39131975308642208</v>
      </c>
    </row>
    <row r="64" spans="1:9" ht="15" x14ac:dyDescent="0.15">
      <c r="A64" s="3">
        <v>30</v>
      </c>
      <c r="B64">
        <v>1.41E-2</v>
      </c>
      <c r="C64" s="8">
        <v>505420</v>
      </c>
      <c r="D64">
        <v>47.69</v>
      </c>
      <c r="E64" s="6">
        <v>-1.8507808873446201</v>
      </c>
      <c r="F64" s="6">
        <v>-1.8507808873446201</v>
      </c>
      <c r="G64" s="1">
        <f t="shared" si="0"/>
        <v>67.195622795014614</v>
      </c>
      <c r="H64" s="1">
        <f t="shared" si="1"/>
        <v>380.46932062139382</v>
      </c>
      <c r="I64" s="1">
        <f>(D64-AVERAGE($D$3:$D180))^2</f>
        <v>1.3122975308641927</v>
      </c>
    </row>
    <row r="65" spans="1:9" ht="15" x14ac:dyDescent="0.15">
      <c r="A65" s="3">
        <v>30</v>
      </c>
      <c r="B65">
        <v>0.01</v>
      </c>
      <c r="C65" s="8">
        <v>425160</v>
      </c>
      <c r="D65">
        <v>48.2</v>
      </c>
      <c r="E65" s="6">
        <v>-2</v>
      </c>
      <c r="F65" s="6">
        <v>-2</v>
      </c>
      <c r="G65" s="1">
        <f t="shared" si="0"/>
        <v>67.17089639308054</v>
      </c>
      <c r="H65" s="1">
        <f t="shared" si="1"/>
        <v>359.89490995699612</v>
      </c>
      <c r="I65" s="1">
        <f>(D65-AVERAGE($D$3:$D181))^2</f>
        <v>2.7408641975308741</v>
      </c>
    </row>
    <row r="66" spans="1:9" ht="15" x14ac:dyDescent="0.15">
      <c r="A66" s="3">
        <v>40</v>
      </c>
      <c r="B66">
        <v>10</v>
      </c>
      <c r="C66" s="8">
        <v>1666200</v>
      </c>
      <c r="D66">
        <v>69.819999999999993</v>
      </c>
      <c r="E66" s="6">
        <v>1</v>
      </c>
      <c r="F66" s="6">
        <v>-0.66657380340807815</v>
      </c>
      <c r="G66" s="1">
        <f t="shared" si="0"/>
        <v>67.307239545115564</v>
      </c>
      <c r="H66" s="1">
        <f t="shared" si="1"/>
        <v>6.3139651036310021</v>
      </c>
      <c r="I66" s="1">
        <f>(D66-AVERAGE($D$3:$D192))^2</f>
        <v>541.75148641975272</v>
      </c>
    </row>
    <row r="67" spans="1:9" ht="15" x14ac:dyDescent="0.15">
      <c r="A67" s="3">
        <v>40</v>
      </c>
      <c r="B67">
        <v>7.08</v>
      </c>
      <c r="C67" s="8">
        <v>1582000</v>
      </c>
      <c r="D67">
        <v>63.82</v>
      </c>
      <c r="E67" s="6">
        <v>0.85003325768976901</v>
      </c>
      <c r="F67" s="6">
        <v>-0.81654054571830914</v>
      </c>
      <c r="G67" s="1">
        <f t="shared" si="0"/>
        <v>67.301430540283093</v>
      </c>
      <c r="H67" s="1">
        <f t="shared" si="1"/>
        <v>12.120358606815826</v>
      </c>
      <c r="I67" s="1">
        <f>(D67-AVERAGE($D$3:$D193))^2</f>
        <v>298.44481975308645</v>
      </c>
    </row>
    <row r="68" spans="1:9" ht="15" x14ac:dyDescent="0.15">
      <c r="A68" s="3">
        <v>40</v>
      </c>
      <c r="B68">
        <v>5.01</v>
      </c>
      <c r="C68" s="8">
        <v>1420100</v>
      </c>
      <c r="D68">
        <v>50.46</v>
      </c>
      <c r="E68" s="6">
        <v>0.69983772586724569</v>
      </c>
      <c r="F68" s="6">
        <v>-0.96673607754083246</v>
      </c>
      <c r="G68" s="1">
        <f t="shared" ref="G68:G128" si="2">$K$2-$K$2*IF(10^F68-10^$L$2&lt;0,0,1)*(1-EXP(-($M$2^2*(F68-$L$2)^2)))+$N$2*IF(10^$L$2-10^F68&lt;0,0,1)*(1-EXP(-($O$2^2*($L$2-F68)^2)))</f>
        <v>67.293190194821221</v>
      </c>
      <c r="H68" s="1">
        <f t="shared" ref="H68:H128" si="3">(D68-G68)^2</f>
        <v>283.35629213502529</v>
      </c>
      <c r="I68" s="1">
        <f>(D68-AVERAGE($D$3:$D194))^2</f>
        <v>15.331575308641984</v>
      </c>
    </row>
    <row r="69" spans="1:9" ht="15" x14ac:dyDescent="0.15">
      <c r="A69" s="3">
        <v>40</v>
      </c>
      <c r="B69">
        <v>3.55</v>
      </c>
      <c r="C69" s="8">
        <v>1277000</v>
      </c>
      <c r="D69">
        <v>49.33</v>
      </c>
      <c r="E69" s="6">
        <v>0.5502283530550941</v>
      </c>
      <c r="F69" s="6">
        <v>-1.1163454503529842</v>
      </c>
      <c r="G69" s="1">
        <f t="shared" si="2"/>
        <v>67.282572740705774</v>
      </c>
      <c r="H69" s="1">
        <f t="shared" si="3"/>
        <v>322.2948680103321</v>
      </c>
      <c r="I69" s="1">
        <f>(D69-AVERAGE($D$3:$D195))^2</f>
        <v>7.7593197530864115</v>
      </c>
    </row>
    <row r="70" spans="1:9" ht="15" x14ac:dyDescent="0.15">
      <c r="A70" s="3">
        <v>40</v>
      </c>
      <c r="B70">
        <v>2.5099999999999998</v>
      </c>
      <c r="C70" s="8">
        <v>1058800</v>
      </c>
      <c r="D70">
        <v>49.72</v>
      </c>
      <c r="E70" s="6">
        <v>0.39967372148103808</v>
      </c>
      <c r="F70" s="6">
        <v>-1.26690008192704</v>
      </c>
      <c r="G70" s="1">
        <f t="shared" si="2"/>
        <v>67.269461963086655</v>
      </c>
      <c r="H70" s="1">
        <f t="shared" si="3"/>
        <v>307.98361519382536</v>
      </c>
      <c r="I70" s="1">
        <f>(D70-AVERAGE($D$3:$D196))^2</f>
        <v>10.084153086419747</v>
      </c>
    </row>
    <row r="71" spans="1:9" ht="15" x14ac:dyDescent="0.15">
      <c r="A71" s="3">
        <v>40</v>
      </c>
      <c r="B71">
        <v>1.78</v>
      </c>
      <c r="C71" s="8">
        <v>876280</v>
      </c>
      <c r="D71">
        <v>50.05</v>
      </c>
      <c r="E71" s="6">
        <v>0.250420002308894</v>
      </c>
      <c r="F71" s="6">
        <v>-1.4161538010991841</v>
      </c>
      <c r="G71" s="1">
        <f t="shared" si="2"/>
        <v>67.254063445113843</v>
      </c>
      <c r="H71" s="1">
        <f t="shared" si="3"/>
        <v>295.97979902350249</v>
      </c>
      <c r="I71" s="1">
        <f>(D71-AVERAGE($D$3:$D197))^2</f>
        <v>12.2889197530864</v>
      </c>
    </row>
    <row r="72" spans="1:9" ht="15" x14ac:dyDescent="0.15">
      <c r="A72" s="3">
        <v>40</v>
      </c>
      <c r="B72">
        <v>1.26</v>
      </c>
      <c r="C72" s="8">
        <v>724130</v>
      </c>
      <c r="D72">
        <v>50.33</v>
      </c>
      <c r="E72" s="6">
        <v>0.10037054511756291</v>
      </c>
      <c r="F72" s="6">
        <v>-1.5662032582905152</v>
      </c>
      <c r="G72" s="1">
        <f t="shared" si="2"/>
        <v>67.236174732784832</v>
      </c>
      <c r="H72" s="1">
        <f t="shared" si="3"/>
        <v>285.81874409545236</v>
      </c>
      <c r="I72" s="1">
        <f>(D72-AVERAGE($D$3:$D198))^2</f>
        <v>14.330430864197519</v>
      </c>
    </row>
    <row r="73" spans="1:9" ht="15" x14ac:dyDescent="0.15">
      <c r="A73" s="3">
        <v>40</v>
      </c>
      <c r="B73">
        <v>0.89100000000000001</v>
      </c>
      <c r="C73" s="8">
        <v>597940</v>
      </c>
      <c r="D73">
        <v>50.59</v>
      </c>
      <c r="E73" s="6">
        <v>-5.0122295963125202E-2</v>
      </c>
      <c r="F73" s="6">
        <v>-1.7166960993712033</v>
      </c>
      <c r="G73" s="1">
        <f t="shared" si="2"/>
        <v>67.215809884276425</v>
      </c>
      <c r="H73" s="1">
        <f t="shared" si="3"/>
        <v>276.41755430810355</v>
      </c>
      <c r="I73" s="1">
        <f>(D73-AVERAGE($D$3:$D199))^2</f>
        <v>16.36651975308645</v>
      </c>
    </row>
    <row r="74" spans="1:9" ht="15" x14ac:dyDescent="0.15">
      <c r="A74" s="3">
        <v>40</v>
      </c>
      <c r="B74">
        <v>0.63100000000000001</v>
      </c>
      <c r="C74" s="8">
        <v>492930</v>
      </c>
      <c r="D74">
        <v>50.84</v>
      </c>
      <c r="E74" s="6">
        <v>-0.19997064075586568</v>
      </c>
      <c r="F74" s="6">
        <v>-1.8665444441639438</v>
      </c>
      <c r="G74" s="1">
        <f t="shared" si="2"/>
        <v>67.193123154369601</v>
      </c>
      <c r="H74" s="1">
        <f t="shared" si="3"/>
        <v>267.42463690197906</v>
      </c>
      <c r="I74" s="1">
        <f>(D74-AVERAGE($D$3:$D200))^2</f>
        <v>18.45179753086423</v>
      </c>
    </row>
    <row r="75" spans="1:9" ht="15" x14ac:dyDescent="0.15">
      <c r="A75" s="3">
        <v>40</v>
      </c>
      <c r="B75">
        <v>0.44700000000000001</v>
      </c>
      <c r="C75" s="8">
        <v>406540</v>
      </c>
      <c r="D75">
        <v>51.1</v>
      </c>
      <c r="E75" s="6">
        <v>-0.34969247686806354</v>
      </c>
      <c r="F75" s="6">
        <v>-2.0162662802761417</v>
      </c>
      <c r="G75" s="1">
        <f t="shared" si="2"/>
        <v>67.168057133188697</v>
      </c>
      <c r="H75" s="1">
        <f t="shared" si="3"/>
        <v>258.18246003541611</v>
      </c>
      <c r="I75" s="1">
        <f>(D75-AVERAGE($D$3:$D201))^2</f>
        <v>20.7530864197531</v>
      </c>
    </row>
    <row r="76" spans="1:9" ht="15" x14ac:dyDescent="0.15">
      <c r="A76" s="3">
        <v>40</v>
      </c>
      <c r="B76">
        <v>0.316</v>
      </c>
      <c r="C76" s="8">
        <v>335060</v>
      </c>
      <c r="D76">
        <v>51.31</v>
      </c>
      <c r="E76" s="6">
        <v>-0.50031291738159622</v>
      </c>
      <c r="F76" s="6">
        <v>-2.1668867207896745</v>
      </c>
      <c r="G76" s="1">
        <f t="shared" si="2"/>
        <v>67.140424331722187</v>
      </c>
      <c r="H76" s="1">
        <f t="shared" si="3"/>
        <v>250.60233452238177</v>
      </c>
      <c r="I76" s="1">
        <f>(D76-AVERAGE($D$3:$D202))^2</f>
        <v>22.710519753086444</v>
      </c>
    </row>
    <row r="77" spans="1:9" ht="15" x14ac:dyDescent="0.15">
      <c r="A77" s="3">
        <v>40</v>
      </c>
      <c r="B77">
        <v>0.224</v>
      </c>
      <c r="C77" s="8">
        <v>275970</v>
      </c>
      <c r="D77">
        <v>51.55</v>
      </c>
      <c r="E77" s="6">
        <v>-0.64975198166583714</v>
      </c>
      <c r="F77" s="6">
        <v>-2.3163257850739152</v>
      </c>
      <c r="G77" s="1">
        <f t="shared" si="2"/>
        <v>67.110616086721791</v>
      </c>
      <c r="H77" s="1">
        <f t="shared" si="3"/>
        <v>242.13277299834508</v>
      </c>
      <c r="I77" s="1">
        <f>(D77-AVERAGE($D$3:$D203))^2</f>
        <v>25.055586419753059</v>
      </c>
    </row>
    <row r="78" spans="1:9" ht="15" x14ac:dyDescent="0.15">
      <c r="A78" s="3">
        <v>40</v>
      </c>
      <c r="B78">
        <v>0.158</v>
      </c>
      <c r="C78" s="8">
        <v>227300</v>
      </c>
      <c r="D78">
        <v>51.79</v>
      </c>
      <c r="E78" s="6">
        <v>-0.80134291304557737</v>
      </c>
      <c r="F78" s="6">
        <v>-2.4679167164536553</v>
      </c>
      <c r="G78" s="1">
        <f t="shared" si="2"/>
        <v>67.077947418092535</v>
      </c>
      <c r="H78" s="1">
        <f t="shared" si="3"/>
        <v>233.72133625836221</v>
      </c>
      <c r="I78" s="1">
        <f>(D78-AVERAGE($D$3:$D204))^2</f>
        <v>27.515853086419746</v>
      </c>
    </row>
    <row r="79" spans="1:9" ht="15" x14ac:dyDescent="0.15">
      <c r="A79" s="3">
        <v>40</v>
      </c>
      <c r="B79">
        <v>0.112</v>
      </c>
      <c r="C79" s="8">
        <v>187110</v>
      </c>
      <c r="D79">
        <v>52.04</v>
      </c>
      <c r="E79" s="6">
        <v>-0.9507819773298184</v>
      </c>
      <c r="F79" s="6">
        <v>-2.6173557807378964</v>
      </c>
      <c r="G79" s="1">
        <f t="shared" si="2"/>
        <v>67.043349284173118</v>
      </c>
      <c r="H79" s="1">
        <f t="shared" si="3"/>
        <v>225.10048974289805</v>
      </c>
      <c r="I79" s="1">
        <f>(D79-AVERAGE($D$3:$D205))^2</f>
        <v>30.201130864197523</v>
      </c>
    </row>
    <row r="80" spans="1:9" ht="15" x14ac:dyDescent="0.15">
      <c r="A80" s="3">
        <v>40</v>
      </c>
      <c r="B80">
        <v>7.9399999999999998E-2</v>
      </c>
      <c r="C80" s="8">
        <v>153740</v>
      </c>
      <c r="D80">
        <v>52.3</v>
      </c>
      <c r="E80" s="6">
        <v>-1.1001794975729038</v>
      </c>
      <c r="F80" s="6">
        <v>-2.7667533009809819</v>
      </c>
      <c r="G80" s="1">
        <f t="shared" si="2"/>
        <v>67.006389370488805</v>
      </c>
      <c r="H80" s="1">
        <f t="shared" si="3"/>
        <v>216.27788831642619</v>
      </c>
      <c r="I80" s="1">
        <f>(D80-AVERAGE($D$3:$D206))^2</f>
        <v>33.126419753086388</v>
      </c>
    </row>
    <row r="81" spans="1:9" ht="15" x14ac:dyDescent="0.15">
      <c r="A81" s="3">
        <v>40</v>
      </c>
      <c r="B81">
        <v>5.62E-2</v>
      </c>
      <c r="C81" s="8">
        <v>125920</v>
      </c>
      <c r="D81">
        <v>52.6</v>
      </c>
      <c r="E81" s="6">
        <v>-1.2502636844309389</v>
      </c>
      <c r="F81" s="6">
        <v>-2.9168374878390173</v>
      </c>
      <c r="G81" s="1">
        <f t="shared" si="2"/>
        <v>66.966876115453715</v>
      </c>
      <c r="H81" s="1">
        <f t="shared" si="3"/>
        <v>206.4071293167944</v>
      </c>
      <c r="I81" s="1">
        <f>(D81-AVERAGE($D$3:$D207))^2</f>
        <v>36.669753086419774</v>
      </c>
    </row>
    <row r="82" spans="1:9" ht="15" x14ac:dyDescent="0.15">
      <c r="A82" s="3">
        <v>40</v>
      </c>
      <c r="B82">
        <v>3.9800000000000002E-2</v>
      </c>
      <c r="C82" s="8">
        <v>102690</v>
      </c>
      <c r="D82">
        <v>52.92</v>
      </c>
      <c r="E82" s="6">
        <v>-1.4001169279263121</v>
      </c>
      <c r="F82" s="6">
        <v>-3.0666907313343903</v>
      </c>
      <c r="G82" s="1">
        <f t="shared" si="2"/>
        <v>66.92504447618137</v>
      </c>
      <c r="H82" s="1">
        <f t="shared" si="3"/>
        <v>196.14127077981826</v>
      </c>
      <c r="I82" s="1">
        <f>(D82-AVERAGE($D$3:$D208))^2</f>
        <v>40.647708641975335</v>
      </c>
    </row>
    <row r="83" spans="1:9" ht="15" x14ac:dyDescent="0.15">
      <c r="A83" s="3">
        <v>40</v>
      </c>
      <c r="B83">
        <v>2.8199999999999999E-2</v>
      </c>
      <c r="C83">
        <v>83678</v>
      </c>
      <c r="D83">
        <v>53.3</v>
      </c>
      <c r="E83" s="6">
        <v>-1.5497508916806388</v>
      </c>
      <c r="F83" s="6">
        <v>-3.216324695088717</v>
      </c>
      <c r="G83" s="1">
        <f t="shared" si="2"/>
        <v>66.880906385982215</v>
      </c>
      <c r="H83" s="1">
        <f t="shared" si="3"/>
        <v>184.44101826481258</v>
      </c>
      <c r="I83" s="1">
        <f>(D83-AVERAGE($D$3:$D209))^2</f>
        <v>45.637530864197494</v>
      </c>
    </row>
    <row r="84" spans="1:9" ht="15" x14ac:dyDescent="0.15">
      <c r="A84" s="3">
        <v>40</v>
      </c>
      <c r="B84">
        <v>0.02</v>
      </c>
      <c r="C84">
        <v>68313</v>
      </c>
      <c r="D84">
        <v>53.71</v>
      </c>
      <c r="E84" s="6">
        <v>-1.6989700043360187</v>
      </c>
      <c r="F84" s="6">
        <v>-3.3655438077440971</v>
      </c>
      <c r="G84" s="1">
        <f t="shared" si="2"/>
        <v>66.83453926099709</v>
      </c>
      <c r="H84" s="1">
        <f t="shared" si="3"/>
        <v>172.25353081345403</v>
      </c>
      <c r="I84" s="1">
        <f>(D84-AVERAGE($D$3:$D210))^2</f>
        <v>51.345186419753098</v>
      </c>
    </row>
    <row r="85" spans="1:9" ht="15" x14ac:dyDescent="0.15">
      <c r="A85" s="3">
        <v>40</v>
      </c>
      <c r="B85">
        <v>1.41E-2</v>
      </c>
      <c r="C85">
        <v>55927</v>
      </c>
      <c r="D85">
        <v>54.16</v>
      </c>
      <c r="E85" s="6">
        <v>-1.8507808873446201</v>
      </c>
      <c r="F85" s="6">
        <v>-3.5173546907526982</v>
      </c>
      <c r="G85" s="1">
        <f t="shared" si="2"/>
        <v>66.784962207387764</v>
      </c>
      <c r="H85" s="1">
        <f t="shared" si="3"/>
        <v>159.3896707379694</v>
      </c>
      <c r="I85" s="1">
        <f>(D85-AVERAGE($D$3:$D211))^2</f>
        <v>57.99668641975304</v>
      </c>
    </row>
    <row r="86" spans="1:9" ht="15" x14ac:dyDescent="0.15">
      <c r="A86" s="3">
        <v>40</v>
      </c>
      <c r="B86">
        <v>0.01</v>
      </c>
      <c r="C86">
        <v>45660</v>
      </c>
      <c r="D86">
        <v>54.69</v>
      </c>
      <c r="E86" s="6">
        <v>-2</v>
      </c>
      <c r="F86" s="6">
        <v>-3.6665738034080784</v>
      </c>
      <c r="G86" s="1">
        <f t="shared" si="2"/>
        <v>66.733873268579174</v>
      </c>
      <c r="H86" s="1">
        <f t="shared" si="3"/>
        <v>145.05488330959605</v>
      </c>
      <c r="I86" s="1">
        <f>(D86-AVERAGE($D$3:$D212))^2</f>
        <v>66.350075308641948</v>
      </c>
    </row>
    <row r="87" spans="1:9" ht="15" x14ac:dyDescent="0.15">
      <c r="A87" s="3">
        <v>60</v>
      </c>
      <c r="B87">
        <v>10</v>
      </c>
      <c r="C87" s="8">
        <v>228350</v>
      </c>
      <c r="D87">
        <v>55.23</v>
      </c>
      <c r="E87" s="6">
        <v>1</v>
      </c>
      <c r="F87" s="6">
        <v>-2.4732333192155345</v>
      </c>
      <c r="G87" s="1">
        <f t="shared" si="2"/>
        <v>67.076757260259498</v>
      </c>
      <c r="H87" s="1">
        <f t="shared" si="3"/>
        <v>140.34565758351121</v>
      </c>
      <c r="I87" s="1">
        <f>(D87-AVERAGE($D$3:$D223))^2</f>
        <v>75.438875308641926</v>
      </c>
    </row>
    <row r="88" spans="1:9" ht="15" x14ac:dyDescent="0.15">
      <c r="A88" s="3">
        <v>60</v>
      </c>
      <c r="B88">
        <v>7.94</v>
      </c>
      <c r="C88" s="8">
        <v>198050</v>
      </c>
      <c r="D88">
        <v>55.29</v>
      </c>
      <c r="E88" s="6">
        <v>0.89982050242709632</v>
      </c>
      <c r="F88" s="6">
        <v>-2.573412816788438</v>
      </c>
      <c r="G88" s="1">
        <f t="shared" si="2"/>
        <v>67.053769366684065</v>
      </c>
      <c r="H88" s="1">
        <f t="shared" si="3"/>
        <v>138.38626971253444</v>
      </c>
      <c r="I88" s="1">
        <f>(D88-AVERAGE($D$3:$D224))^2</f>
        <v>76.484741975308623</v>
      </c>
    </row>
    <row r="89" spans="1:9" ht="15" x14ac:dyDescent="0.15">
      <c r="A89" s="3">
        <v>60</v>
      </c>
      <c r="B89">
        <v>6.31</v>
      </c>
      <c r="C89" s="8">
        <v>171800</v>
      </c>
      <c r="D89">
        <v>55.33</v>
      </c>
      <c r="E89" s="6">
        <v>0.80002935924413432</v>
      </c>
      <c r="F89" s="6">
        <v>-2.6732039599714001</v>
      </c>
      <c r="G89" s="1">
        <f t="shared" si="2"/>
        <v>67.029810133882265</v>
      </c>
      <c r="H89" s="1">
        <f t="shared" si="3"/>
        <v>136.88555716889417</v>
      </c>
      <c r="I89" s="1">
        <f>(D89-AVERAGE($D$3:$D225))^2</f>
        <v>77.185986419753064</v>
      </c>
    </row>
    <row r="90" spans="1:9" ht="15" x14ac:dyDescent="0.15">
      <c r="A90" s="3">
        <v>60</v>
      </c>
      <c r="B90">
        <v>5.01</v>
      </c>
      <c r="C90" s="8">
        <v>149020</v>
      </c>
      <c r="D90">
        <v>55.38</v>
      </c>
      <c r="E90" s="6">
        <v>0.69983772586724569</v>
      </c>
      <c r="F90" s="6">
        <v>-2.7733955933482886</v>
      </c>
      <c r="G90" s="1">
        <f t="shared" si="2"/>
        <v>67.004691121741303</v>
      </c>
      <c r="H90" s="1">
        <f t="shared" si="3"/>
        <v>135.13344367589102</v>
      </c>
      <c r="I90" s="1">
        <f>(D90-AVERAGE($D$3:$D226))^2</f>
        <v>78.067041975308683</v>
      </c>
    </row>
    <row r="91" spans="1:9" ht="15" x14ac:dyDescent="0.15">
      <c r="A91" s="3">
        <v>60</v>
      </c>
      <c r="B91">
        <v>3.98</v>
      </c>
      <c r="C91" s="8">
        <v>129300</v>
      </c>
      <c r="D91">
        <v>55.44</v>
      </c>
      <c r="E91" s="6">
        <v>0.59988307207368785</v>
      </c>
      <c r="F91" s="6">
        <v>-2.8733502471418468</v>
      </c>
      <c r="G91" s="1">
        <f t="shared" si="2"/>
        <v>66.978570744669994</v>
      </c>
      <c r="H91" s="1">
        <f t="shared" si="3"/>
        <v>133.13861482975432</v>
      </c>
      <c r="I91" s="1">
        <f>(D91-AVERAGE($D$3:$D227))^2</f>
        <v>79.130908641975267</v>
      </c>
    </row>
    <row r="92" spans="1:9" ht="15" x14ac:dyDescent="0.15">
      <c r="A92" s="3">
        <v>60</v>
      </c>
      <c r="B92">
        <v>3.16</v>
      </c>
      <c r="C92" s="8">
        <v>112170</v>
      </c>
      <c r="D92">
        <v>55.5</v>
      </c>
      <c r="E92" s="6">
        <v>0.49968708261840383</v>
      </c>
      <c r="F92" s="6">
        <v>-2.9735462365971306</v>
      </c>
      <c r="G92" s="1">
        <f t="shared" si="2"/>
        <v>66.951325191935751</v>
      </c>
      <c r="H92" s="1">
        <f t="shared" si="3"/>
        <v>131.13284865146238</v>
      </c>
      <c r="I92" s="1">
        <f>(D92-AVERAGE($D$3:$D228))^2</f>
        <v>80.201975308641977</v>
      </c>
    </row>
    <row r="93" spans="1:9" ht="15" x14ac:dyDescent="0.15">
      <c r="A93" s="3">
        <v>60</v>
      </c>
      <c r="B93">
        <v>2.5099999999999998</v>
      </c>
      <c r="C93">
        <v>97316</v>
      </c>
      <c r="D93">
        <v>55.57</v>
      </c>
      <c r="E93" s="6">
        <v>0.39967372148103808</v>
      </c>
      <c r="F93" s="6">
        <v>-3.0735595977344965</v>
      </c>
      <c r="G93" s="1">
        <f t="shared" si="2"/>
        <v>66.923070116426587</v>
      </c>
      <c r="H93" s="1">
        <f t="shared" si="3"/>
        <v>128.89220106849839</v>
      </c>
      <c r="I93" s="1">
        <f>(D93-AVERAGE($D$3:$D229))^2</f>
        <v>81.460653086419768</v>
      </c>
    </row>
    <row r="94" spans="1:9" ht="15" x14ac:dyDescent="0.15">
      <c r="A94" s="3">
        <v>60</v>
      </c>
      <c r="B94">
        <v>2</v>
      </c>
      <c r="C94">
        <v>84400</v>
      </c>
      <c r="D94">
        <v>55.65</v>
      </c>
      <c r="E94" s="6">
        <v>0.3010299956639812</v>
      </c>
      <c r="F94" s="6">
        <v>-3.1722033235515532</v>
      </c>
      <c r="G94" s="1">
        <f t="shared" si="2"/>
        <v>66.894166718058202</v>
      </c>
      <c r="H94" s="1">
        <f t="shared" si="3"/>
        <v>126.43128518348777</v>
      </c>
      <c r="I94" s="1">
        <f>(D94-AVERAGE($D$3:$D230))^2</f>
        <v>82.911141975308624</v>
      </c>
    </row>
    <row r="95" spans="1:9" ht="15" x14ac:dyDescent="0.15">
      <c r="A95" s="3">
        <v>60</v>
      </c>
      <c r="B95">
        <v>1.58</v>
      </c>
      <c r="C95">
        <v>73218</v>
      </c>
      <c r="D95">
        <v>55.77</v>
      </c>
      <c r="E95" s="6">
        <v>0.19865708695442263</v>
      </c>
      <c r="F95" s="6">
        <v>-3.2745762322611118</v>
      </c>
      <c r="G95" s="1">
        <f t="shared" si="2"/>
        <v>66.863084922022338</v>
      </c>
      <c r="H95" s="1">
        <f t="shared" si="3"/>
        <v>123.05653308719927</v>
      </c>
      <c r="I95" s="1">
        <f>(D95-AVERAGE($D$3:$D231))^2</f>
        <v>85.110875308642036</v>
      </c>
    </row>
    <row r="96" spans="1:9" ht="15" x14ac:dyDescent="0.15">
      <c r="A96" s="3">
        <v>60</v>
      </c>
      <c r="B96">
        <v>1.26</v>
      </c>
      <c r="C96">
        <v>63469</v>
      </c>
      <c r="D96">
        <v>55.89</v>
      </c>
      <c r="E96" s="6">
        <v>0.10037054511756291</v>
      </c>
      <c r="F96" s="6">
        <v>-3.3728627740979715</v>
      </c>
      <c r="G96" s="1">
        <f t="shared" si="2"/>
        <v>66.832204700099126</v>
      </c>
      <c r="H96" s="1">
        <f t="shared" si="3"/>
        <v>119.7318436988714</v>
      </c>
      <c r="I96" s="1">
        <f>(D96-AVERAGE($D$3:$D232))^2</f>
        <v>87.339408641975325</v>
      </c>
    </row>
    <row r="97" spans="1:9" ht="15" x14ac:dyDescent="0.15">
      <c r="A97" s="3">
        <v>60</v>
      </c>
      <c r="B97">
        <v>1</v>
      </c>
      <c r="C97">
        <v>55008</v>
      </c>
      <c r="D97">
        <v>56.06</v>
      </c>
      <c r="E97" s="6">
        <v>0</v>
      </c>
      <c r="F97" s="6">
        <v>-3.4732333192155345</v>
      </c>
      <c r="G97" s="1">
        <f t="shared" si="2"/>
        <v>66.799620667706094</v>
      </c>
      <c r="H97" s="1">
        <f t="shared" si="3"/>
        <v>115.33945208621984</v>
      </c>
      <c r="I97" s="1">
        <f>(D97-AVERAGE($D$3:$D233))^2</f>
        <v>90.545797530864249</v>
      </c>
    </row>
    <row r="98" spans="1:9" ht="15" x14ac:dyDescent="0.15">
      <c r="A98" s="3">
        <v>60</v>
      </c>
      <c r="B98">
        <v>0.79400000000000004</v>
      </c>
      <c r="C98">
        <v>47675</v>
      </c>
      <c r="D98">
        <v>56.22</v>
      </c>
      <c r="E98" s="6">
        <v>-0.10017949757290372</v>
      </c>
      <c r="F98" s="6">
        <v>-3.573412816788438</v>
      </c>
      <c r="G98" s="1">
        <f t="shared" si="2"/>
        <v>66.76604317886553</v>
      </c>
      <c r="H98" s="1">
        <f t="shared" si="3"/>
        <v>111.2190267304962</v>
      </c>
      <c r="I98" s="1">
        <f>(D98-AVERAGE($D$3:$D234))^2</f>
        <v>93.616375308641963</v>
      </c>
    </row>
    <row r="99" spans="1:9" ht="15" x14ac:dyDescent="0.15">
      <c r="A99" s="3">
        <v>60</v>
      </c>
      <c r="B99">
        <v>0.63100000000000001</v>
      </c>
      <c r="C99">
        <v>41275</v>
      </c>
      <c r="D99">
        <v>56.43</v>
      </c>
      <c r="E99" s="6">
        <v>-0.19997064075586568</v>
      </c>
      <c r="F99" s="6">
        <v>-3.6732039599714001</v>
      </c>
      <c r="G99" s="1">
        <f t="shared" si="2"/>
        <v>66.731549103415702</v>
      </c>
      <c r="H99" s="1">
        <f t="shared" si="3"/>
        <v>106.12191393008486</v>
      </c>
      <c r="I99" s="1">
        <f>(D99-AVERAGE($D$3:$D235))^2</f>
        <v>97.724208641975309</v>
      </c>
    </row>
    <row r="100" spans="1:9" ht="15" x14ac:dyDescent="0.15">
      <c r="A100" s="3">
        <v>60</v>
      </c>
      <c r="B100">
        <v>0.501</v>
      </c>
      <c r="C100">
        <v>35721</v>
      </c>
      <c r="D100">
        <v>56.67</v>
      </c>
      <c r="E100" s="6">
        <v>-0.30016227413275426</v>
      </c>
      <c r="F100" s="6">
        <v>-3.7733955933482886</v>
      </c>
      <c r="G100" s="1">
        <f t="shared" si="2"/>
        <v>66.695867227146906</v>
      </c>
      <c r="H100" s="1">
        <f t="shared" si="3"/>
        <v>100.51801365637834</v>
      </c>
      <c r="I100" s="1">
        <f>(D100-AVERAGE($D$3:$D236))^2</f>
        <v>102.52687530864202</v>
      </c>
    </row>
    <row r="101" spans="1:9" ht="15" x14ac:dyDescent="0.15">
      <c r="A101" s="3">
        <v>60</v>
      </c>
      <c r="B101">
        <v>0.39800000000000002</v>
      </c>
      <c r="C101">
        <v>30899</v>
      </c>
      <c r="D101">
        <v>56.96</v>
      </c>
      <c r="E101" s="6">
        <v>-0.40011692792631215</v>
      </c>
      <c r="F101" s="6">
        <v>-3.8733502471418468</v>
      </c>
      <c r="G101" s="1">
        <f t="shared" si="2"/>
        <v>66.659223704228566</v>
      </c>
      <c r="H101" s="1">
        <f t="shared" si="3"/>
        <v>94.074940464669282</v>
      </c>
      <c r="I101" s="1">
        <f>(D101-AVERAGE($D$3:$D237))^2</f>
        <v>108.48379753086422</v>
      </c>
    </row>
    <row r="102" spans="1:9" ht="15" x14ac:dyDescent="0.15">
      <c r="A102" s="3">
        <v>60</v>
      </c>
      <c r="B102">
        <v>0.316</v>
      </c>
      <c r="C102">
        <v>26694</v>
      </c>
      <c r="D102">
        <v>57.26</v>
      </c>
      <c r="E102" s="6">
        <v>-0.50031291738159622</v>
      </c>
      <c r="F102" s="6">
        <v>-3.9735462365971306</v>
      </c>
      <c r="G102" s="1">
        <f t="shared" si="2"/>
        <v>66.621444867544739</v>
      </c>
      <c r="H102" s="1">
        <f t="shared" si="3"/>
        <v>87.636650008079769</v>
      </c>
      <c r="I102" s="1">
        <f>(D102-AVERAGE($D$3:$D238))^2</f>
        <v>114.82313086419749</v>
      </c>
    </row>
    <row r="103" spans="1:9" ht="15" x14ac:dyDescent="0.15">
      <c r="A103" s="3">
        <v>60</v>
      </c>
      <c r="B103">
        <v>0.251</v>
      </c>
      <c r="C103">
        <v>23048</v>
      </c>
      <c r="D103">
        <v>57.62</v>
      </c>
      <c r="E103" s="6">
        <v>-0.60032627851896181</v>
      </c>
      <c r="F103" s="6">
        <v>-4.0735595977344961</v>
      </c>
      <c r="G103" s="1">
        <f t="shared" si="2"/>
        <v>66.582691450403843</v>
      </c>
      <c r="H103" s="1">
        <f t="shared" si="3"/>
        <v>80.329838035142188</v>
      </c>
      <c r="I103" s="1">
        <f>(D103-AVERAGE($D$3:$D239))^2</f>
        <v>122.66793086419747</v>
      </c>
    </row>
    <row r="104" spans="1:9" ht="15" x14ac:dyDescent="0.15">
      <c r="A104" s="3">
        <v>60</v>
      </c>
      <c r="B104">
        <v>0.2</v>
      </c>
      <c r="C104">
        <v>19897</v>
      </c>
      <c r="D104">
        <v>58</v>
      </c>
      <c r="E104" s="6">
        <v>-0.69897000433601875</v>
      </c>
      <c r="F104" s="6">
        <v>-4.1722033235515532</v>
      </c>
      <c r="G104" s="1">
        <f t="shared" si="2"/>
        <v>66.543449370470569</v>
      </c>
      <c r="H104" s="1">
        <f t="shared" si="3"/>
        <v>72.990527145793962</v>
      </c>
      <c r="I104" s="1">
        <f>(D104-AVERAGE($D$3:$D240))^2</f>
        <v>131.22975308641975</v>
      </c>
    </row>
    <row r="105" spans="1:9" ht="15" x14ac:dyDescent="0.15">
      <c r="A105" s="3">
        <v>60</v>
      </c>
      <c r="B105">
        <v>0.158</v>
      </c>
      <c r="C105">
        <v>17158</v>
      </c>
      <c r="D105">
        <v>58.41</v>
      </c>
      <c r="E105" s="6">
        <v>-0.80134291304557737</v>
      </c>
      <c r="F105" s="6">
        <v>-4.2745762322611114</v>
      </c>
      <c r="G105" s="1">
        <f t="shared" si="2"/>
        <v>66.501655240071699</v>
      </c>
      <c r="H105" s="1">
        <f t="shared" si="3"/>
        <v>65.474884524179842</v>
      </c>
      <c r="I105" s="1">
        <f>(D105-AVERAGE($D$3:$D241))^2</f>
        <v>140.79140864197524</v>
      </c>
    </row>
    <row r="106" spans="1:9" ht="15" x14ac:dyDescent="0.15">
      <c r="A106" s="3">
        <v>60</v>
      </c>
      <c r="B106">
        <v>0.126</v>
      </c>
      <c r="C106">
        <v>14793</v>
      </c>
      <c r="D106">
        <v>58.87</v>
      </c>
      <c r="E106" s="6">
        <v>-0.89962945488243706</v>
      </c>
      <c r="F106" s="6">
        <v>-4.3728627740979711</v>
      </c>
      <c r="G106" s="1">
        <f t="shared" si="2"/>
        <v>66.46050724765152</v>
      </c>
      <c r="H106" s="1">
        <f t="shared" si="3"/>
        <v>57.615800276650297</v>
      </c>
      <c r="I106" s="1">
        <f>(D106-AVERAGE($D$3:$D242))^2</f>
        <v>151.91931975308637</v>
      </c>
    </row>
    <row r="107" spans="1:9" ht="15" x14ac:dyDescent="0.15">
      <c r="A107" s="3">
        <v>60</v>
      </c>
      <c r="B107">
        <v>0.1</v>
      </c>
      <c r="C107">
        <v>12772</v>
      </c>
      <c r="D107">
        <v>59.37</v>
      </c>
      <c r="E107" s="6">
        <v>-1</v>
      </c>
      <c r="F107" s="6">
        <v>-4.4732333192155345</v>
      </c>
      <c r="G107" s="1">
        <f t="shared" si="2"/>
        <v>66.417455376777866</v>
      </c>
      <c r="H107" s="1">
        <f t="shared" si="3"/>
        <v>49.66662728767529</v>
      </c>
      <c r="I107" s="1">
        <f>(D107-AVERAGE($D$3:$D243))^2</f>
        <v>164.49487530864192</v>
      </c>
    </row>
    <row r="108" spans="1:9" ht="15" x14ac:dyDescent="0.15">
      <c r="A108" s="3">
        <v>80</v>
      </c>
      <c r="B108">
        <v>10</v>
      </c>
      <c r="C108">
        <v>31538</v>
      </c>
      <c r="D108">
        <v>60.46</v>
      </c>
      <c r="E108" s="6">
        <v>1</v>
      </c>
      <c r="F108" s="6">
        <v>-3.8660776981668414</v>
      </c>
      <c r="G108" s="1">
        <f t="shared" si="2"/>
        <v>66.661925037554326</v>
      </c>
      <c r="H108" s="1">
        <f t="shared" si="3"/>
        <v>38.463874171443216</v>
      </c>
      <c r="I108" s="1">
        <f>(D108-AVERAGE($D$3:$D254))^2</f>
        <v>193.64268641975312</v>
      </c>
    </row>
    <row r="109" spans="1:9" ht="15" x14ac:dyDescent="0.15">
      <c r="A109" s="3">
        <v>80</v>
      </c>
      <c r="B109">
        <v>7.08</v>
      </c>
      <c r="C109">
        <v>25053</v>
      </c>
      <c r="D109">
        <v>60.8</v>
      </c>
      <c r="E109" s="6">
        <v>0.85003325768976901</v>
      </c>
      <c r="F109" s="6">
        <v>-4.0160444404770725</v>
      </c>
      <c r="G109" s="1">
        <f t="shared" si="2"/>
        <v>66.605104828705038</v>
      </c>
      <c r="H109" s="1">
        <f t="shared" si="3"/>
        <v>33.699242072254577</v>
      </c>
      <c r="I109" s="1">
        <f>(D109-AVERAGE($D$3:$D255))^2</f>
        <v>203.2208641975308</v>
      </c>
    </row>
    <row r="110" spans="1:9" ht="15" x14ac:dyDescent="0.15">
      <c r="A110" s="3">
        <v>80</v>
      </c>
      <c r="B110">
        <v>5.01</v>
      </c>
      <c r="C110">
        <v>19871</v>
      </c>
      <c r="D110">
        <v>61.23</v>
      </c>
      <c r="E110" s="6">
        <v>0.69983772586724569</v>
      </c>
      <c r="F110" s="6">
        <v>-4.1662399722995955</v>
      </c>
      <c r="G110" s="1">
        <f t="shared" si="2"/>
        <v>66.545850405296548</v>
      </c>
      <c r="H110" s="1">
        <f t="shared" si="3"/>
        <v>28.258265531491507</v>
      </c>
      <c r="I110" s="1">
        <f>(D110-AVERAGE($D$3:$D256))^2</f>
        <v>215.66554197530854</v>
      </c>
    </row>
    <row r="111" spans="1:9" ht="15" x14ac:dyDescent="0.15">
      <c r="A111" s="3">
        <v>80</v>
      </c>
      <c r="B111">
        <v>3.55</v>
      </c>
      <c r="C111">
        <v>15736</v>
      </c>
      <c r="D111">
        <v>61.76</v>
      </c>
      <c r="E111" s="6">
        <v>0.5502283530550941</v>
      </c>
      <c r="F111" s="6">
        <v>-4.3158493451117472</v>
      </c>
      <c r="G111" s="1">
        <f t="shared" si="2"/>
        <v>66.484497956144153</v>
      </c>
      <c r="H111" s="1">
        <f t="shared" si="3"/>
        <v>22.320880937610301</v>
      </c>
      <c r="I111" s="1">
        <f>(D111-AVERAGE($D$3:$D257))^2</f>
        <v>231.51313086419748</v>
      </c>
    </row>
    <row r="112" spans="1:9" ht="15" x14ac:dyDescent="0.15">
      <c r="A112" s="3">
        <v>80</v>
      </c>
      <c r="B112">
        <v>2.5099999999999998</v>
      </c>
      <c r="C112">
        <v>12431</v>
      </c>
      <c r="D112">
        <v>62.39</v>
      </c>
      <c r="E112" s="6">
        <v>0.39967372148103808</v>
      </c>
      <c r="F112" s="6">
        <v>-4.466403976685803</v>
      </c>
      <c r="G112" s="1">
        <f t="shared" si="2"/>
        <v>66.420417685319975</v>
      </c>
      <c r="H112" s="1">
        <f t="shared" si="3"/>
        <v>16.244266718140025</v>
      </c>
      <c r="I112" s="1">
        <f>(D112-AVERAGE($D$3:$D258))^2</f>
        <v>251.08163086419756</v>
      </c>
    </row>
    <row r="113" spans="1:9" ht="15" x14ac:dyDescent="0.15">
      <c r="A113" s="3">
        <v>80</v>
      </c>
      <c r="B113">
        <v>1.78</v>
      </c>
      <c r="C113">
        <v>9794.6</v>
      </c>
      <c r="D113">
        <v>63.12</v>
      </c>
      <c r="E113" s="6">
        <v>0.250420002308894</v>
      </c>
      <c r="F113" s="6">
        <v>-4.6156576958579478</v>
      </c>
      <c r="G113" s="1">
        <f t="shared" si="2"/>
        <v>66.354580680561668</v>
      </c>
      <c r="H113" s="1">
        <f t="shared" si="3"/>
        <v>10.462512179062799</v>
      </c>
      <c r="I113" s="1">
        <f>(D113-AVERAGE($D$3:$D259))^2</f>
        <v>274.74904197530856</v>
      </c>
    </row>
    <row r="114" spans="1:9" ht="15" x14ac:dyDescent="0.15">
      <c r="A114" s="3">
        <v>80</v>
      </c>
      <c r="B114">
        <v>1.26</v>
      </c>
      <c r="C114">
        <v>7693.1</v>
      </c>
      <c r="D114">
        <v>63.94</v>
      </c>
      <c r="E114" s="6">
        <v>0.10037054511756291</v>
      </c>
      <c r="F114" s="6">
        <v>-4.7657071530492789</v>
      </c>
      <c r="G114" s="1">
        <f t="shared" si="2"/>
        <v>66.28608087809593</v>
      </c>
      <c r="H114" s="1">
        <f t="shared" si="3"/>
        <v>5.5040954865673823</v>
      </c>
      <c r="I114" s="1">
        <f>(D114-AVERAGE($D$3:$D260))^2</f>
        <v>302.60535308641965</v>
      </c>
    </row>
    <row r="115" spans="1:9" ht="15" x14ac:dyDescent="0.15">
      <c r="A115" s="3">
        <v>80</v>
      </c>
      <c r="B115">
        <v>0.89100000000000001</v>
      </c>
      <c r="C115">
        <v>6023</v>
      </c>
      <c r="D115">
        <v>64.849999999999994</v>
      </c>
      <c r="E115" s="6">
        <v>-5.0122295963125202E-2</v>
      </c>
      <c r="F115" s="6">
        <v>-4.9161999941299666</v>
      </c>
      <c r="G115" s="1">
        <f t="shared" si="2"/>
        <v>66.215057787078607</v>
      </c>
      <c r="H115" s="1">
        <f t="shared" si="3"/>
        <v>1.8633827620639578</v>
      </c>
      <c r="I115" s="1">
        <f>(D115-AVERAGE($D$3:$D261))^2</f>
        <v>335.09336419753066</v>
      </c>
    </row>
    <row r="116" spans="1:9" ht="15" x14ac:dyDescent="0.15">
      <c r="A116" s="3">
        <v>80</v>
      </c>
      <c r="B116">
        <v>0.63100000000000001</v>
      </c>
      <c r="C116">
        <v>4698.2</v>
      </c>
      <c r="D116">
        <v>65.849999999999994</v>
      </c>
      <c r="E116" s="6">
        <v>-0.19997064075586568</v>
      </c>
      <c r="F116" s="6">
        <v>-5.0660483389227071</v>
      </c>
      <c r="G116" s="1">
        <f t="shared" si="2"/>
        <v>66.142037024947996</v>
      </c>
      <c r="H116" s="1">
        <f t="shared" si="3"/>
        <v>8.5285623940479671E-2</v>
      </c>
      <c r="I116" s="1">
        <f>(D116-AVERAGE($D$3:$D262))^2</f>
        <v>372.70447530864175</v>
      </c>
    </row>
    <row r="117" spans="1:9" ht="15" x14ac:dyDescent="0.15">
      <c r="A117" s="3">
        <v>80</v>
      </c>
      <c r="B117">
        <v>0.44700000000000001</v>
      </c>
      <c r="C117">
        <v>3649.9</v>
      </c>
      <c r="D117">
        <v>66.930000000000007</v>
      </c>
      <c r="E117" s="6">
        <v>-0.34969247686806354</v>
      </c>
      <c r="F117" s="6">
        <v>-5.2157701750349048</v>
      </c>
      <c r="G117" s="1">
        <f t="shared" si="2"/>
        <v>66.066791691825784</v>
      </c>
      <c r="H117" s="1">
        <f t="shared" si="3"/>
        <v>0.74512858330100318</v>
      </c>
      <c r="I117" s="1">
        <f>(D117-AVERAGE($D$3:$D263))^2</f>
        <v>415.57087530864226</v>
      </c>
    </row>
    <row r="118" spans="1:9" ht="15" x14ac:dyDescent="0.15">
      <c r="A118" s="3">
        <v>80</v>
      </c>
      <c r="B118">
        <v>0.316</v>
      </c>
      <c r="C118">
        <v>2823.4</v>
      </c>
      <c r="D118">
        <v>68.069999999999993</v>
      </c>
      <c r="E118" s="6">
        <v>-0.50031291738159622</v>
      </c>
      <c r="F118" s="6">
        <v>-5.366390615548438</v>
      </c>
      <c r="G118" s="1">
        <f t="shared" si="2"/>
        <v>65.988796957542533</v>
      </c>
      <c r="H118" s="1">
        <f t="shared" si="3"/>
        <v>4.3314061039341887</v>
      </c>
      <c r="I118" s="1">
        <f>(D118-AVERAGE($D$3:$D264))^2</f>
        <v>463.34954197530834</v>
      </c>
    </row>
    <row r="119" spans="1:9" ht="15" x14ac:dyDescent="0.15">
      <c r="A119" s="3">
        <v>80</v>
      </c>
      <c r="B119">
        <v>0.224</v>
      </c>
      <c r="C119">
        <v>2175.4</v>
      </c>
      <c r="D119">
        <v>69.27</v>
      </c>
      <c r="E119" s="6">
        <v>-0.64975198166583714</v>
      </c>
      <c r="F119" s="6">
        <v>-5.5158296798326782</v>
      </c>
      <c r="G119" s="1">
        <f t="shared" si="2"/>
        <v>65.909144577796113</v>
      </c>
      <c r="H119" s="1">
        <f t="shared" si="3"/>
        <v>11.295349168957243</v>
      </c>
      <c r="I119" s="1">
        <f>(D119-AVERAGE($D$3:$D265))^2</f>
        <v>516.4508753086418</v>
      </c>
    </row>
    <row r="120" spans="1:9" ht="15" x14ac:dyDescent="0.15">
      <c r="A120" s="3">
        <v>80</v>
      </c>
      <c r="B120">
        <v>0.158</v>
      </c>
      <c r="C120">
        <v>1668.9</v>
      </c>
      <c r="D120">
        <v>70.540000000000006</v>
      </c>
      <c r="E120" s="6">
        <v>-0.80134291304557737</v>
      </c>
      <c r="F120" s="6">
        <v>-5.6674206112124192</v>
      </c>
      <c r="G120" s="1">
        <f t="shared" si="2"/>
        <v>65.826044374268008</v>
      </c>
      <c r="H120" s="1">
        <f t="shared" si="3"/>
        <v>22.221377641370353</v>
      </c>
      <c r="I120" s="1">
        <f>(D120-AVERAGE($D$3:$D266))^2</f>
        <v>575.78668641975344</v>
      </c>
    </row>
    <row r="121" spans="1:9" ht="15" x14ac:dyDescent="0.15">
      <c r="A121" s="3">
        <v>80</v>
      </c>
      <c r="B121">
        <v>0.112</v>
      </c>
      <c r="C121">
        <v>1274</v>
      </c>
      <c r="D121">
        <v>71.83</v>
      </c>
      <c r="E121" s="6">
        <v>-0.9507819773298184</v>
      </c>
      <c r="F121" s="6">
        <v>-5.8168596754966595</v>
      </c>
      <c r="G121" s="1">
        <f t="shared" si="2"/>
        <v>65.74186434251196</v>
      </c>
      <c r="H121" s="1">
        <f t="shared" si="3"/>
        <v>37.065395783977308</v>
      </c>
      <c r="I121" s="1">
        <f>(D121-AVERAGE($D$3:$D267))^2</f>
        <v>639.35931975308631</v>
      </c>
    </row>
    <row r="122" spans="1:9" ht="15" x14ac:dyDescent="0.15">
      <c r="A122" s="3">
        <v>80</v>
      </c>
      <c r="B122">
        <v>7.9399999999999998E-2</v>
      </c>
      <c r="C122">
        <v>969.4</v>
      </c>
      <c r="D122">
        <v>73.17</v>
      </c>
      <c r="E122" s="6">
        <v>-1.1001794975729038</v>
      </c>
      <c r="F122" s="6">
        <v>-5.966257195739745</v>
      </c>
      <c r="G122" s="1">
        <f t="shared" si="2"/>
        <v>65.655474252945979</v>
      </c>
      <c r="H122" s="1">
        <f t="shared" si="3"/>
        <v>56.468097203137823</v>
      </c>
      <c r="I122" s="1">
        <f>(D122-AVERAGE($D$3:$D268))^2</f>
        <v>708.92020864197536</v>
      </c>
    </row>
    <row r="123" spans="1:9" ht="15" x14ac:dyDescent="0.15">
      <c r="A123" s="3">
        <v>80</v>
      </c>
      <c r="B123">
        <v>5.62E-2</v>
      </c>
      <c r="C123">
        <v>733.77</v>
      </c>
      <c r="D123">
        <v>74.53</v>
      </c>
      <c r="E123" s="6">
        <v>-1.2502636844309389</v>
      </c>
      <c r="F123" s="6">
        <v>-6.1163413825977804</v>
      </c>
      <c r="G123" s="1">
        <f t="shared" si="2"/>
        <v>65.566447692959429</v>
      </c>
      <c r="H123" s="1">
        <f t="shared" si="3"/>
        <v>80.345269961052367</v>
      </c>
      <c r="I123" s="1">
        <f>(D123-AVERAGE($D$3:$D269))^2</f>
        <v>783.19131975308653</v>
      </c>
    </row>
    <row r="124" spans="1:9" ht="15" x14ac:dyDescent="0.15">
      <c r="A124" s="3">
        <v>80</v>
      </c>
      <c r="B124">
        <v>3.9800000000000002E-2</v>
      </c>
      <c r="C124">
        <v>552.21</v>
      </c>
      <c r="D124">
        <v>75.91</v>
      </c>
      <c r="E124" s="6">
        <v>-1.4001169279263121</v>
      </c>
      <c r="F124" s="6">
        <v>-6.2661946260931538</v>
      </c>
      <c r="G124" s="1">
        <f t="shared" si="2"/>
        <v>65.4753281703873</v>
      </c>
      <c r="H124" s="1">
        <f t="shared" si="3"/>
        <v>108.88237619171278</v>
      </c>
      <c r="I124" s="1">
        <f>(D124-AVERAGE($D$3:$D270))^2</f>
        <v>862.33585308641955</v>
      </c>
    </row>
    <row r="125" spans="1:9" ht="15" x14ac:dyDescent="0.15">
      <c r="A125" s="3">
        <v>80</v>
      </c>
      <c r="B125">
        <v>2.8199999999999999E-2</v>
      </c>
      <c r="C125">
        <v>413.86</v>
      </c>
      <c r="D125">
        <v>77.290000000000006</v>
      </c>
      <c r="E125" s="6">
        <v>-1.5497508916806388</v>
      </c>
      <c r="F125" s="6">
        <v>-6.4158285898474805</v>
      </c>
      <c r="G125" s="1">
        <f t="shared" si="2"/>
        <v>65.38212824286704</v>
      </c>
      <c r="H125" s="1">
        <f t="shared" si="3"/>
        <v>141.79740978432497</v>
      </c>
      <c r="I125" s="1">
        <f>(D125-AVERAGE($D$3:$D271))^2</f>
        <v>945.28918641975349</v>
      </c>
    </row>
    <row r="126" spans="1:9" ht="15" x14ac:dyDescent="0.15">
      <c r="A126" s="3">
        <v>80</v>
      </c>
      <c r="B126">
        <v>0.02</v>
      </c>
      <c r="C126">
        <v>308.19</v>
      </c>
      <c r="D126">
        <v>78.650000000000006</v>
      </c>
      <c r="E126" s="6">
        <v>-1.6989700043360187</v>
      </c>
      <c r="F126" s="6">
        <v>-6.5650477025028602</v>
      </c>
      <c r="G126" s="1">
        <f t="shared" si="2"/>
        <v>65.286993543605689</v>
      </c>
      <c r="H126" s="1">
        <f t="shared" si="3"/>
        <v>178.5699415536362</v>
      </c>
      <c r="I126" s="1">
        <f>(D126-AVERAGE($D$3:$D272))^2</f>
        <v>1030.7666975308646</v>
      </c>
    </row>
    <row r="127" spans="1:9" ht="15" x14ac:dyDescent="0.15">
      <c r="A127" s="3">
        <v>80</v>
      </c>
      <c r="B127">
        <v>1.41E-2</v>
      </c>
      <c r="C127">
        <v>228.5</v>
      </c>
      <c r="D127">
        <v>79.97</v>
      </c>
      <c r="E127" s="6">
        <v>-1.8507808873446201</v>
      </c>
      <c r="F127" s="6">
        <v>-6.7168585855114618</v>
      </c>
      <c r="G127" s="1">
        <f t="shared" si="2"/>
        <v>65.187969230440928</v>
      </c>
      <c r="H127" s="1">
        <f t="shared" si="3"/>
        <v>218.50843367219116</v>
      </c>
      <c r="I127" s="1">
        <f>(D127-AVERAGE($D$3:$D273))^2</f>
        <v>1117.2677641975308</v>
      </c>
    </row>
    <row r="128" spans="1:9" ht="15" x14ac:dyDescent="0.15">
      <c r="A128" s="3">
        <v>80</v>
      </c>
      <c r="B128">
        <v>0.01</v>
      </c>
      <c r="C128">
        <v>168.9</v>
      </c>
      <c r="D128">
        <v>81.260000000000005</v>
      </c>
      <c r="E128" s="6">
        <v>-2</v>
      </c>
      <c r="F128" s="6">
        <v>-6.8660776981668414</v>
      </c>
      <c r="G128" s="1">
        <f t="shared" si="2"/>
        <v>65.088446777424963</v>
      </c>
      <c r="H128" s="1">
        <f t="shared" si="3"/>
        <v>261.51913363057724</v>
      </c>
      <c r="I128" s="1">
        <f>(D128-AVERAGE($D$3:$D274))^2</f>
        <v>1205.1697975308646</v>
      </c>
    </row>
    <row r="129" spans="8:8" x14ac:dyDescent="0.15">
      <c r="H129" s="1">
        <f>SUM(H3:H128)</f>
        <v>37479.746348888468</v>
      </c>
    </row>
  </sheetData>
  <phoneticPr fontId="4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1$-M</vt:lpstr>
      <vt:lpstr>1$-phase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tangnaipeng</dc:creator>
  <cp:lastModifiedBy>Shisong Ren</cp:lastModifiedBy>
  <dcterms:created xsi:type="dcterms:W3CDTF">2017-04-18T14:16:00Z</dcterms:created>
  <dcterms:modified xsi:type="dcterms:W3CDTF">2023-11-16T19:49:13Z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