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ewolder\surfdrive\Wolder_Thesis\3.3 Chapter 3-Dicarbonyl\Dataset\"/>
    </mc:Choice>
  </mc:AlternateContent>
  <xr:revisionPtr revIDLastSave="0" documentId="8_{3C641874-0AF7-4F2F-AB4C-841696CA30A7}" xr6:coauthVersionLast="47" xr6:coauthVersionMax="47" xr10:uidLastSave="{00000000-0000-0000-0000-000000000000}"/>
  <bookViews>
    <workbookView xWindow="2535" yWindow="915" windowWidth="23475" windowHeight="14625" xr2:uid="{A84C46FB-99E4-45BC-A786-9F52175FF0D1}"/>
  </bookViews>
  <sheets>
    <sheet name="summary" sheetId="2" r:id="rId1"/>
    <sheet name="1" sheetId="1" r:id="rId2"/>
    <sheet name="2" sheetId="3" r:id="rId3"/>
    <sheet name="3" sheetId="7" r:id="rId4"/>
    <sheet name="4" sheetId="5" r:id="rId5"/>
    <sheet name="5" sheetId="6" r:id="rId6"/>
    <sheet name="6" sheetId="4" r:id="rId7"/>
    <sheet name="7" sheetId="9" r:id="rId8"/>
    <sheet name="8" sheetId="8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D8" i="2"/>
  <c r="E7" i="2"/>
  <c r="D7" i="2"/>
  <c r="M14" i="9"/>
  <c r="N13" i="9"/>
  <c r="M13" i="9"/>
  <c r="M12" i="9"/>
  <c r="N11" i="9"/>
  <c r="M11" i="9"/>
  <c r="J15" i="9"/>
  <c r="J14" i="9"/>
  <c r="I14" i="9"/>
  <c r="I13" i="9"/>
  <c r="J13" i="9" s="1"/>
  <c r="I12" i="9"/>
  <c r="J12" i="9" s="1"/>
  <c r="I11" i="9"/>
  <c r="J11" i="9" s="1"/>
  <c r="J9" i="9"/>
  <c r="I9" i="9"/>
  <c r="E4" i="2"/>
  <c r="G34" i="1"/>
  <c r="G33" i="1"/>
  <c r="G32" i="1"/>
  <c r="D6" i="2" l="1"/>
  <c r="G29" i="4"/>
  <c r="E6" i="2"/>
  <c r="G16" i="4"/>
  <c r="F17" i="4"/>
  <c r="F16" i="4"/>
  <c r="F15" i="4"/>
  <c r="D18" i="4"/>
  <c r="B5" i="2"/>
  <c r="E5" i="2"/>
  <c r="D5" i="2"/>
  <c r="F19" i="3"/>
  <c r="E20" i="3"/>
  <c r="E19" i="3"/>
  <c r="F8" i="3"/>
  <c r="F7" i="3"/>
  <c r="D4" i="2" l="1"/>
  <c r="G11" i="1"/>
  <c r="G10" i="1"/>
  <c r="F11" i="1"/>
  <c r="F10" i="1"/>
</calcChain>
</file>

<file path=xl/sharedStrings.xml><?xml version="1.0" encoding="utf-8"?>
<sst xmlns="http://schemas.openxmlformats.org/spreadsheetml/2006/main" count="103" uniqueCount="62">
  <si>
    <t>G1</t>
  </si>
  <si>
    <t>3,4-hexanedione</t>
  </si>
  <si>
    <t>2a</t>
  </si>
  <si>
    <t>RT</t>
  </si>
  <si>
    <t>2b</t>
  </si>
  <si>
    <t>4-hydroxy-3-hexanone</t>
  </si>
  <si>
    <t>tridecane</t>
  </si>
  <si>
    <t>2,3-hexanedione</t>
  </si>
  <si>
    <t>1a</t>
  </si>
  <si>
    <t>1b</t>
  </si>
  <si>
    <t>%</t>
  </si>
  <si>
    <t>G2</t>
  </si>
  <si>
    <t>2-hydroxyhexan-3-one</t>
  </si>
  <si>
    <t>groot</t>
  </si>
  <si>
    <t>CM</t>
  </si>
  <si>
    <r>
      <t>(</t>
    </r>
    <r>
      <rPr>
        <i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)-2-hydroxyhexan-3-one</t>
    </r>
  </si>
  <si>
    <r>
      <t>(</t>
    </r>
    <r>
      <rPr>
        <i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)-2-hydroxyhexan-3-one</t>
    </r>
  </si>
  <si>
    <t>ee</t>
  </si>
  <si>
    <t>3b</t>
  </si>
  <si>
    <t>3a</t>
  </si>
  <si>
    <t>6a</t>
  </si>
  <si>
    <t>6b</t>
  </si>
  <si>
    <t>1,2-cyclohexanedione</t>
  </si>
  <si>
    <r>
      <t>(</t>
    </r>
    <r>
      <rPr>
        <i/>
        <sz val="11"/>
        <color theme="1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>)-2-hydroxyclohexan-1-one</t>
    </r>
  </si>
  <si>
    <r>
      <t>(</t>
    </r>
    <r>
      <rPr>
        <i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)-2-hydroxycyclohexan-1-one</t>
    </r>
  </si>
  <si>
    <t>2-hydroxycyclohexan-1-one</t>
  </si>
  <si>
    <t>ee %</t>
  </si>
  <si>
    <t>prod</t>
  </si>
  <si>
    <t>sub</t>
  </si>
  <si>
    <t>4b</t>
  </si>
  <si>
    <t>7b</t>
  </si>
  <si>
    <t>2,3-pentanedione</t>
  </si>
  <si>
    <t>(S)-2-hydroxypentan-3-one</t>
  </si>
  <si>
    <r>
      <t>(R</t>
    </r>
    <r>
      <rPr>
        <sz val="9"/>
        <color theme="1"/>
        <rFont val="Calibri"/>
        <family val="2"/>
        <scheme val="minor"/>
      </rPr>
      <t>)-2-hydroxypentan-3-one</t>
    </r>
  </si>
  <si>
    <t>4a</t>
  </si>
  <si>
    <t>2,3-butanedione</t>
  </si>
  <si>
    <t>5a</t>
  </si>
  <si>
    <t>2,3-heptanedione</t>
  </si>
  <si>
    <r>
      <t>(</t>
    </r>
    <r>
      <rPr>
        <i/>
        <sz val="9"/>
        <color theme="1"/>
        <rFont val="Calibri"/>
        <family val="2"/>
        <scheme val="minor"/>
      </rPr>
      <t>R</t>
    </r>
    <r>
      <rPr>
        <sz val="9"/>
        <color theme="1"/>
        <rFont val="Calibri"/>
        <family val="2"/>
        <scheme val="minor"/>
      </rPr>
      <t>)-2-hydroxyheptan-3-one</t>
    </r>
  </si>
  <si>
    <r>
      <t>(</t>
    </r>
    <r>
      <rPr>
        <i/>
        <sz val="9"/>
        <color theme="1"/>
        <rFont val="Calibri"/>
        <family val="2"/>
        <scheme val="minor"/>
      </rPr>
      <t>S</t>
    </r>
    <r>
      <rPr>
        <sz val="9"/>
        <color theme="1"/>
        <rFont val="Calibri"/>
        <family val="2"/>
        <scheme val="minor"/>
      </rPr>
      <t>)-2-hydroxyheptan-3-one</t>
    </r>
  </si>
  <si>
    <t>Groot Rt</t>
  </si>
  <si>
    <t>phenylglyoxal</t>
  </si>
  <si>
    <t>R</t>
  </si>
  <si>
    <t>S</t>
  </si>
  <si>
    <t>Captain marvel</t>
  </si>
  <si>
    <t>compound</t>
  </si>
  <si>
    <t>BsGDH</t>
  </si>
  <si>
    <t>Area</t>
  </si>
  <si>
    <t>Nominal</t>
  </si>
  <si>
    <t>mM</t>
  </si>
  <si>
    <t>conversion</t>
  </si>
  <si>
    <t>1-phenyl-1,2-propanedione</t>
  </si>
  <si>
    <t>Tridecane</t>
  </si>
  <si>
    <t>7c</t>
  </si>
  <si>
    <t>(R)-2-hydroxy-1-phenylpropan-1-one</t>
  </si>
  <si>
    <t>(R)-1-hydroxy-1-phenylpropan-2-one</t>
  </si>
  <si>
    <t>7b ee</t>
  </si>
  <si>
    <t>(S)-2-hydroxy-1-phenylpropan-1-one</t>
  </si>
  <si>
    <t>(S)-1-hydroxy-1-phenylpropan-2-one</t>
  </si>
  <si>
    <t>7c ee</t>
  </si>
  <si>
    <t>2-hydroxy-1-phenylpropan-1-one</t>
  </si>
  <si>
    <t>1-hydroxy-1-phenylpropan-2-one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</si>
</sst>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"/>
    <numFmt numFmtId="165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165" fontId="0" fillId="0" borderId="0" xfId="1" applyNumberFormat="1" applyFont="1"/>
    <xf numFmtId="0" fontId="3" fillId="0" borderId="0" xfId="0" applyFont="1"/>
    <xf numFmtId="0" fontId="0" fillId="2" borderId="0" xfId="0" applyFill="1"/>
    <xf numFmtId="165" fontId="0" fillId="0" borderId="0" xfId="1" applyNumberFormat="1" applyFont="1" applyAlignment="1">
      <alignment horizontal="right"/>
    </xf>
    <xf numFmtId="0" fontId="0" fillId="0" borderId="0" xfId="0" applyAlignment="1">
      <alignment horizontal="center"/>
    </xf>
    <xf numFmtId="3" fontId="0" fillId="2" borderId="0" xfId="0" applyNumberFormat="1" applyFill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/>
    <xf numFmtId="0" fontId="0" fillId="3" borderId="0" xfId="0" applyFill="1"/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/>
    <xf numFmtId="1" fontId="0" fillId="0" borderId="0" xfId="0" applyNumberFormat="1"/>
    <xf numFmtId="0" fontId="7" fillId="0" borderId="0" xfId="0" applyFont="1"/>
    <xf numFmtId="43" fontId="0" fillId="0" borderId="0" xfId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945625546806648"/>
          <c:y val="0.16666666666666666"/>
          <c:w val="0.69343460192475936"/>
          <c:h val="0.5644750656167979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summary!$C$4:$C$8</c:f>
              <c:strCache>
                <c:ptCount val="5"/>
                <c:pt idx="0">
                  <c:v>1b</c:v>
                </c:pt>
                <c:pt idx="1">
                  <c:v>2b</c:v>
                </c:pt>
                <c:pt idx="2">
                  <c:v>6b</c:v>
                </c:pt>
                <c:pt idx="3">
                  <c:v>7b</c:v>
                </c:pt>
                <c:pt idx="4">
                  <c:v>7c</c:v>
                </c:pt>
              </c:strCache>
            </c:strRef>
          </c:cat>
          <c:val>
            <c:numRef>
              <c:f>summary!$D$4:$D$8</c:f>
              <c:numCache>
                <c:formatCode>_ * #,##0_ ;_ * \-#,##0_ ;_ * "-"??_ ;_ @_ </c:formatCode>
                <c:ptCount val="5"/>
                <c:pt idx="0">
                  <c:v>93.482073411112893</c:v>
                </c:pt>
                <c:pt idx="1">
                  <c:v>73.683744975281826</c:v>
                </c:pt>
                <c:pt idx="2">
                  <c:v>19.646167486096559</c:v>
                </c:pt>
                <c:pt idx="3" formatCode="0">
                  <c:v>38.283261802575112</c:v>
                </c:pt>
                <c:pt idx="4" formatCode="0">
                  <c:v>30.900078583086504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64-48DD-ADB7-6E5976C33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29297600"/>
        <c:axId val="1039063440"/>
      </c:barChart>
      <c:scatterChart>
        <c:scatterStyle val="lineMarker"/>
        <c:varyColors val="0"/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chemeClr val="accent2"/>
              </a:solidFill>
              <a:ln w="3175">
                <a:solidFill>
                  <a:schemeClr val="bg1"/>
                </a:solidFill>
              </a:ln>
              <a:effectLst/>
            </c:spPr>
          </c:marker>
          <c:xVal>
            <c:strRef>
              <c:f>summary!$C$4:$C$8</c:f>
              <c:strCache>
                <c:ptCount val="5"/>
                <c:pt idx="0">
                  <c:v>1b</c:v>
                </c:pt>
                <c:pt idx="1">
                  <c:v>2b</c:v>
                </c:pt>
                <c:pt idx="2">
                  <c:v>6b</c:v>
                </c:pt>
                <c:pt idx="3">
                  <c:v>7b</c:v>
                </c:pt>
                <c:pt idx="4">
                  <c:v>7c</c:v>
                </c:pt>
              </c:strCache>
            </c:strRef>
          </c:xVal>
          <c:yVal>
            <c:numRef>
              <c:f>summary!$E$4:$E$8</c:f>
              <c:numCache>
                <c:formatCode>_ * #,##0_ ;_ * \-#,##0_ ;_ * "-"??_ ;_ @_ </c:formatCode>
                <c:ptCount val="5"/>
                <c:pt idx="0">
                  <c:v>-96.366975946409525</c:v>
                </c:pt>
                <c:pt idx="1">
                  <c:v>23.612814453650799</c:v>
                </c:pt>
                <c:pt idx="2">
                  <c:v>6.3986313088109537</c:v>
                </c:pt>
                <c:pt idx="3" formatCode="0">
                  <c:v>33.316490873492079</c:v>
                </c:pt>
                <c:pt idx="4" formatCode="0">
                  <c:v>-58.433428537892709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864-48DD-ADB7-6E5976C332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1786928"/>
        <c:axId val="1169953040"/>
      </c:scatterChart>
      <c:catAx>
        <c:axId val="82929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39063440"/>
        <c:crosses val="autoZero"/>
        <c:auto val="1"/>
        <c:lblAlgn val="ctr"/>
        <c:lblOffset val="100"/>
        <c:noMultiLvlLbl val="0"/>
      </c:catAx>
      <c:valAx>
        <c:axId val="1039063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Conversion (GC</a:t>
                </a:r>
                <a:r>
                  <a:rPr lang="nl-NL" baseline="0"/>
                  <a:t> Area)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829297600"/>
        <c:crosses val="autoZero"/>
        <c:crossBetween val="between"/>
      </c:valAx>
      <c:valAx>
        <c:axId val="1169953040"/>
        <c:scaling>
          <c:orientation val="minMax"/>
          <c:max val="100"/>
          <c:min val="-1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ee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_ * #,##0_ ;_ * \-#,##0_ ;_ * &quot;-&quot;??_ ;_ @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91786928"/>
        <c:crosses val="max"/>
        <c:crossBetween val="midCat"/>
      </c:valAx>
      <c:valAx>
        <c:axId val="1191786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699530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emf"/><Relationship Id="rId2" Type="http://schemas.openxmlformats.org/officeDocument/2006/relationships/image" Target="../media/image7.emf"/><Relationship Id="rId1" Type="http://schemas.openxmlformats.org/officeDocument/2006/relationships/image" Target="../media/image6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0.emf"/><Relationship Id="rId1" Type="http://schemas.openxmlformats.org/officeDocument/2006/relationships/image" Target="../media/image9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2.emf"/><Relationship Id="rId1" Type="http://schemas.openxmlformats.org/officeDocument/2006/relationships/image" Target="../media/image1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33337</xdr:colOff>
      <xdr:row>10</xdr:row>
      <xdr:rowOff>166687</xdr:rowOff>
    </xdr:from>
    <xdr:to>
      <xdr:col>14</xdr:col>
      <xdr:colOff>285750</xdr:colOff>
      <xdr:row>25</xdr:row>
      <xdr:rowOff>52387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22</xdr:row>
          <xdr:rowOff>123825</xdr:rowOff>
        </xdr:from>
        <xdr:to>
          <xdr:col>9</xdr:col>
          <xdr:colOff>466725</xdr:colOff>
          <xdr:row>24</xdr:row>
          <xdr:rowOff>57150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</xdr:colOff>
          <xdr:row>22</xdr:row>
          <xdr:rowOff>95250</xdr:rowOff>
        </xdr:from>
        <xdr:to>
          <xdr:col>10</xdr:col>
          <xdr:colOff>495300</xdr:colOff>
          <xdr:row>24</xdr:row>
          <xdr:rowOff>57150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590550</xdr:colOff>
          <xdr:row>22</xdr:row>
          <xdr:rowOff>142875</xdr:rowOff>
        </xdr:from>
        <xdr:to>
          <xdr:col>11</xdr:col>
          <xdr:colOff>361950</xdr:colOff>
          <xdr:row>24</xdr:row>
          <xdr:rowOff>57150</xdr:rowOff>
        </xdr:to>
        <xdr:sp macro="" textlink="">
          <xdr:nvSpPr>
            <xdr:cNvPr id="2052" name="Object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419100</xdr:colOff>
          <xdr:row>22</xdr:row>
          <xdr:rowOff>133350</xdr:rowOff>
        </xdr:from>
        <xdr:to>
          <xdr:col>12</xdr:col>
          <xdr:colOff>295275</xdr:colOff>
          <xdr:row>24</xdr:row>
          <xdr:rowOff>123825</xdr:rowOff>
        </xdr:to>
        <xdr:sp macro="" textlink="">
          <xdr:nvSpPr>
            <xdr:cNvPr id="2053" name="Object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419100</xdr:colOff>
          <xdr:row>22</xdr:row>
          <xdr:rowOff>104775</xdr:rowOff>
        </xdr:from>
        <xdr:to>
          <xdr:col>13</xdr:col>
          <xdr:colOff>304800</xdr:colOff>
          <xdr:row>24</xdr:row>
          <xdr:rowOff>104775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0.86354</cdr:x>
      <cdr:y>0.03993</cdr:y>
    </cdr:from>
    <cdr:to>
      <cdr:x>0.94063</cdr:x>
      <cdr:y>0.14063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52FF48CE-DB37-693C-9FF3-C08E692D7E19}"/>
            </a:ext>
          </a:extLst>
        </cdr:cNvPr>
        <cdr:cNvSpPr txBox="1"/>
      </cdr:nvSpPr>
      <cdr:spPr>
        <a:xfrm xmlns:a="http://schemas.openxmlformats.org/drawingml/2006/main">
          <a:off x="3948113" y="109538"/>
          <a:ext cx="3524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nl-NL" sz="1100" i="1">
              <a:solidFill>
                <a:schemeClr val="accent2"/>
              </a:solidFill>
            </a:rPr>
            <a:t>R</a:t>
          </a:r>
        </a:p>
      </cdr:txBody>
    </cdr:sp>
  </cdr:relSizeAnchor>
  <cdr:relSizeAnchor xmlns:cdr="http://schemas.openxmlformats.org/drawingml/2006/chartDrawing">
    <cdr:from>
      <cdr:x>0.86528</cdr:x>
      <cdr:y>0.7581</cdr:y>
    </cdr:from>
    <cdr:to>
      <cdr:x>0.94236</cdr:x>
      <cdr:y>0.8588</cdr:y>
    </cdr:to>
    <cdr:sp macro="" textlink="">
      <cdr:nvSpPr>
        <cdr:cNvPr id="3" name="TextBox 1">
          <a:extLst xmlns:a="http://schemas.openxmlformats.org/drawingml/2006/main">
            <a:ext uri="{FF2B5EF4-FFF2-40B4-BE49-F238E27FC236}">
              <a16:creationId xmlns:a16="http://schemas.microsoft.com/office/drawing/2014/main" id="{FBEAA3D7-AB12-55DF-74CD-BDA6F4C508C3}"/>
            </a:ext>
          </a:extLst>
        </cdr:cNvPr>
        <cdr:cNvSpPr txBox="1"/>
      </cdr:nvSpPr>
      <cdr:spPr>
        <a:xfrm xmlns:a="http://schemas.openxmlformats.org/drawingml/2006/main">
          <a:off x="3956050" y="2079625"/>
          <a:ext cx="352425" cy="2762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nl-NL" sz="1100" i="1">
              <a:solidFill>
                <a:schemeClr val="accent2"/>
              </a:solidFill>
            </a:rPr>
            <a:t>S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485775</xdr:colOff>
      <xdr:row>6</xdr:row>
      <xdr:rowOff>133350</xdr:rowOff>
    </xdr:from>
    <xdr:to>
      <xdr:col>23</xdr:col>
      <xdr:colOff>362743</xdr:colOff>
      <xdr:row>17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1276350"/>
          <a:ext cx="8411368" cy="203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152400</xdr:colOff>
      <xdr:row>19</xdr:row>
      <xdr:rowOff>123825</xdr:rowOff>
    </xdr:from>
    <xdr:to>
      <xdr:col>23</xdr:col>
      <xdr:colOff>171450</xdr:colOff>
      <xdr:row>34</xdr:row>
      <xdr:rowOff>104775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05525" y="3743325"/>
          <a:ext cx="9772650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428625</xdr:colOff>
      <xdr:row>35</xdr:row>
      <xdr:rowOff>76200</xdr:rowOff>
    </xdr:from>
    <xdr:to>
      <xdr:col>24</xdr:col>
      <xdr:colOff>447675</xdr:colOff>
      <xdr:row>50</xdr:row>
      <xdr:rowOff>57150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91350" y="6743700"/>
          <a:ext cx="9772650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266700</xdr:colOff>
      <xdr:row>0</xdr:row>
      <xdr:rowOff>95250</xdr:rowOff>
    </xdr:from>
    <xdr:to>
      <xdr:col>25</xdr:col>
      <xdr:colOff>88900</xdr:colOff>
      <xdr:row>11</xdr:row>
      <xdr:rowOff>38100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01075" y="95250"/>
          <a:ext cx="8356600" cy="2038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571500</xdr:colOff>
      <xdr:row>12</xdr:row>
      <xdr:rowOff>76200</xdr:rowOff>
    </xdr:from>
    <xdr:to>
      <xdr:col>26</xdr:col>
      <xdr:colOff>208897</xdr:colOff>
      <xdr:row>24</xdr:row>
      <xdr:rowOff>48985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96275" y="2362200"/>
          <a:ext cx="9390997" cy="22587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1400175</xdr:colOff>
      <xdr:row>6</xdr:row>
      <xdr:rowOff>85725</xdr:rowOff>
    </xdr:from>
    <xdr:to>
      <xdr:col>26</xdr:col>
      <xdr:colOff>124279</xdr:colOff>
      <xdr:row>20</xdr:row>
      <xdr:rowOff>98909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6975" y="1228725"/>
          <a:ext cx="11125654" cy="2680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247650</xdr:colOff>
      <xdr:row>22</xdr:row>
      <xdr:rowOff>114300</xdr:rowOff>
    </xdr:from>
    <xdr:to>
      <xdr:col>23</xdr:col>
      <xdr:colOff>66675</xdr:colOff>
      <xdr:row>33</xdr:row>
      <xdr:rowOff>60325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4305300"/>
          <a:ext cx="8353425" cy="204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27</xdr:col>
      <xdr:colOff>295275</xdr:colOff>
      <xdr:row>3</xdr:row>
      <xdr:rowOff>180975</xdr:rowOff>
    </xdr:from>
    <xdr:to>
      <xdr:col>43</xdr:col>
      <xdr:colOff>314325</xdr:colOff>
      <xdr:row>18</xdr:row>
      <xdr:rowOff>152400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97E21E5-8127-38FB-7FB7-0F056E90E4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54475" y="752475"/>
          <a:ext cx="9772650" cy="2828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114300</xdr:colOff>
      <xdr:row>2</xdr:row>
      <xdr:rowOff>19050</xdr:rowOff>
    </xdr:from>
    <xdr:to>
      <xdr:col>30</xdr:col>
      <xdr:colOff>133350</xdr:colOff>
      <xdr:row>16</xdr:row>
      <xdr:rowOff>180975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2C7A6E4-4E2B-7CF7-5DDD-2C5532FE6B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8700" y="400050"/>
          <a:ext cx="9772650" cy="2828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oleObject" Target="../embeddings/oleObject5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oleObject" Target="../embeddings/oleObject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B5E87-B5E6-41C3-AC57-468A9DFB8918}">
  <dimension ref="B3:E8"/>
  <sheetViews>
    <sheetView tabSelected="1" workbookViewId="0">
      <selection activeCell="U14" sqref="U14"/>
    </sheetView>
  </sheetViews>
  <sheetFormatPr defaultRowHeight="15" x14ac:dyDescent="0.25"/>
  <cols>
    <col min="2" max="2" width="26" customWidth="1"/>
    <col min="3" max="3" width="3" bestFit="1" customWidth="1"/>
    <col min="4" max="4" width="7.7109375" customWidth="1"/>
    <col min="5" max="5" width="5.28515625" bestFit="1" customWidth="1"/>
  </cols>
  <sheetData>
    <row r="3" spans="2:5" x14ac:dyDescent="0.25">
      <c r="D3" s="6" t="s">
        <v>10</v>
      </c>
      <c r="E3" t="s">
        <v>26</v>
      </c>
    </row>
    <row r="4" spans="2:5" x14ac:dyDescent="0.25">
      <c r="B4" t="s">
        <v>5</v>
      </c>
      <c r="C4" t="s">
        <v>9</v>
      </c>
      <c r="D4" s="5">
        <f>'1'!G11*100</f>
        <v>93.482073411112893</v>
      </c>
      <c r="E4" s="2">
        <f>'1'!G34*100</f>
        <v>-96.366975946409525</v>
      </c>
    </row>
    <row r="5" spans="2:5" x14ac:dyDescent="0.25">
      <c r="B5" t="str">
        <f>'2'!D3</f>
        <v>2-hydroxyhexan-3-one</v>
      </c>
      <c r="C5" t="s">
        <v>4</v>
      </c>
      <c r="D5" s="5">
        <f>'2'!F8*100</f>
        <v>73.683744975281826</v>
      </c>
      <c r="E5" s="2">
        <f>'2'!F19*100</f>
        <v>23.612814453650799</v>
      </c>
    </row>
    <row r="6" spans="2:5" x14ac:dyDescent="0.25">
      <c r="B6" t="s">
        <v>25</v>
      </c>
      <c r="C6" t="s">
        <v>21</v>
      </c>
      <c r="D6" s="5">
        <f>'6'!G29*100</f>
        <v>19.646167486096559</v>
      </c>
      <c r="E6" s="2">
        <f>'6'!G16*100</f>
        <v>6.3986313088109537</v>
      </c>
    </row>
    <row r="7" spans="2:5" x14ac:dyDescent="0.25">
      <c r="B7" t="s">
        <v>61</v>
      </c>
      <c r="C7" t="s">
        <v>30</v>
      </c>
      <c r="D7" s="16">
        <f>'7'!M11</f>
        <v>38.283261802575112</v>
      </c>
      <c r="E7" s="16">
        <f>'7'!M12</f>
        <v>33.316490873492079</v>
      </c>
    </row>
    <row r="8" spans="2:5" x14ac:dyDescent="0.25">
      <c r="B8" t="s">
        <v>60</v>
      </c>
      <c r="C8" t="s">
        <v>53</v>
      </c>
      <c r="D8" s="16">
        <f>'7'!M13</f>
        <v>30.900078583086504</v>
      </c>
      <c r="E8" s="16">
        <f>'7'!M14</f>
        <v>-58.433428537892709</v>
      </c>
    </row>
  </sheetData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ChemDraw.Document.6.0" shapeId="2049" r:id="rId4">
          <objectPr defaultSize="0" autoPict="0" r:id="rId5">
            <anchor moveWithCells="1">
              <from>
                <xdr:col>9</xdr:col>
                <xdr:colOff>38100</xdr:colOff>
                <xdr:row>22</xdr:row>
                <xdr:rowOff>123825</xdr:rowOff>
              </from>
              <to>
                <xdr:col>9</xdr:col>
                <xdr:colOff>466725</xdr:colOff>
                <xdr:row>24</xdr:row>
                <xdr:rowOff>57150</xdr:rowOff>
              </to>
            </anchor>
          </objectPr>
        </oleObject>
      </mc:Choice>
      <mc:Fallback>
        <oleObject progId="ChemDraw.Document.6.0" shapeId="2049" r:id="rId4"/>
      </mc:Fallback>
    </mc:AlternateContent>
    <mc:AlternateContent xmlns:mc="http://schemas.openxmlformats.org/markup-compatibility/2006">
      <mc:Choice Requires="x14">
        <oleObject progId="ChemDraw.Document.6.0" shapeId="2050" r:id="rId6">
          <objectPr defaultSize="0" autoPict="0" r:id="rId7">
            <anchor moveWithCells="1">
              <from>
                <xdr:col>10</xdr:col>
                <xdr:colOff>19050</xdr:colOff>
                <xdr:row>22</xdr:row>
                <xdr:rowOff>95250</xdr:rowOff>
              </from>
              <to>
                <xdr:col>10</xdr:col>
                <xdr:colOff>495300</xdr:colOff>
                <xdr:row>24</xdr:row>
                <xdr:rowOff>57150</xdr:rowOff>
              </to>
            </anchor>
          </objectPr>
        </oleObject>
      </mc:Choice>
      <mc:Fallback>
        <oleObject progId="ChemDraw.Document.6.0" shapeId="2050" r:id="rId6"/>
      </mc:Fallback>
    </mc:AlternateContent>
    <mc:AlternateContent xmlns:mc="http://schemas.openxmlformats.org/markup-compatibility/2006">
      <mc:Choice Requires="x14">
        <oleObject progId="ChemDraw.Document.6.0" shapeId="2052" r:id="rId8">
          <objectPr defaultSize="0" autoPict="0" r:id="rId9">
            <anchor moveWithCells="1">
              <from>
                <xdr:col>10</xdr:col>
                <xdr:colOff>590550</xdr:colOff>
                <xdr:row>22</xdr:row>
                <xdr:rowOff>142875</xdr:rowOff>
              </from>
              <to>
                <xdr:col>11</xdr:col>
                <xdr:colOff>361950</xdr:colOff>
                <xdr:row>24</xdr:row>
                <xdr:rowOff>57150</xdr:rowOff>
              </to>
            </anchor>
          </objectPr>
        </oleObject>
      </mc:Choice>
      <mc:Fallback>
        <oleObject progId="ChemDraw.Document.6.0" shapeId="2052" r:id="rId8"/>
      </mc:Fallback>
    </mc:AlternateContent>
    <mc:AlternateContent xmlns:mc="http://schemas.openxmlformats.org/markup-compatibility/2006">
      <mc:Choice Requires="x14">
        <oleObject progId="ChemDraw.Document.6.0" shapeId="2053" r:id="rId10">
          <objectPr defaultSize="0" autoPict="0" r:id="rId11">
            <anchor moveWithCells="1">
              <from>
                <xdr:col>11</xdr:col>
                <xdr:colOff>419100</xdr:colOff>
                <xdr:row>22</xdr:row>
                <xdr:rowOff>133350</xdr:rowOff>
              </from>
              <to>
                <xdr:col>12</xdr:col>
                <xdr:colOff>295275</xdr:colOff>
                <xdr:row>24</xdr:row>
                <xdr:rowOff>123825</xdr:rowOff>
              </to>
            </anchor>
          </objectPr>
        </oleObject>
      </mc:Choice>
      <mc:Fallback>
        <oleObject progId="ChemDraw.Document.6.0" shapeId="2053" r:id="rId10"/>
      </mc:Fallback>
    </mc:AlternateContent>
    <mc:AlternateContent xmlns:mc="http://schemas.openxmlformats.org/markup-compatibility/2006">
      <mc:Choice Requires="x14">
        <oleObject progId="ChemDraw.Document.6.0" shapeId="2054" r:id="rId12">
          <objectPr defaultSize="0" autoPict="0" r:id="rId13">
            <anchor moveWithCells="1">
              <from>
                <xdr:col>12</xdr:col>
                <xdr:colOff>419100</xdr:colOff>
                <xdr:row>22</xdr:row>
                <xdr:rowOff>104775</xdr:rowOff>
              </from>
              <to>
                <xdr:col>13</xdr:col>
                <xdr:colOff>304800</xdr:colOff>
                <xdr:row>24</xdr:row>
                <xdr:rowOff>104775</xdr:rowOff>
              </to>
            </anchor>
          </objectPr>
        </oleObject>
      </mc:Choice>
      <mc:Fallback>
        <oleObject progId="ChemDraw.Document.6.0" shapeId="2054" r:id="rId12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43F47-C110-477B-B972-76747558AA7F}">
  <dimension ref="B1:G35"/>
  <sheetViews>
    <sheetView topLeftCell="A19" workbookViewId="0">
      <selection activeCell="F46" sqref="F46"/>
    </sheetView>
  </sheetViews>
  <sheetFormatPr defaultRowHeight="15" x14ac:dyDescent="0.25"/>
  <cols>
    <col min="5" max="5" width="21.5703125" bestFit="1" customWidth="1"/>
    <col min="6" max="6" width="22" customWidth="1"/>
  </cols>
  <sheetData>
    <row r="1" spans="3:7" x14ac:dyDescent="0.25">
      <c r="F1" t="s">
        <v>3</v>
      </c>
    </row>
    <row r="2" spans="3:7" x14ac:dyDescent="0.25">
      <c r="C2" t="s">
        <v>0</v>
      </c>
      <c r="D2" t="s">
        <v>8</v>
      </c>
      <c r="E2" t="s">
        <v>1</v>
      </c>
      <c r="F2">
        <v>7</v>
      </c>
    </row>
    <row r="3" spans="3:7" x14ac:dyDescent="0.25">
      <c r="D3" t="s">
        <v>9</v>
      </c>
      <c r="E3" t="s">
        <v>5</v>
      </c>
      <c r="F3">
        <v>8.4</v>
      </c>
    </row>
    <row r="4" spans="3:7" x14ac:dyDescent="0.25">
      <c r="E4" t="s">
        <v>6</v>
      </c>
      <c r="F4">
        <v>12.4</v>
      </c>
    </row>
    <row r="10" spans="3:7" x14ac:dyDescent="0.25">
      <c r="D10" s="1">
        <v>6984</v>
      </c>
      <c r="E10">
        <v>30587</v>
      </c>
      <c r="F10" t="str">
        <f>E2</f>
        <v>3,4-hexanedione</v>
      </c>
      <c r="G10">
        <f>E10/(SUM(E10:E11))</f>
        <v>6.517926588887113E-2</v>
      </c>
    </row>
    <row r="11" spans="3:7" x14ac:dyDescent="0.25">
      <c r="D11" s="1">
        <v>8388</v>
      </c>
      <c r="E11">
        <v>438688</v>
      </c>
      <c r="F11" t="str">
        <f>E3</f>
        <v>4-hydroxy-3-hexanone</v>
      </c>
      <c r="G11">
        <f>E11/(SUM(E10:E11))</f>
        <v>0.93482073411112887</v>
      </c>
    </row>
    <row r="12" spans="3:7" x14ac:dyDescent="0.25">
      <c r="D12" s="1">
        <v>12434</v>
      </c>
      <c r="E12">
        <v>596469</v>
      </c>
    </row>
    <row r="13" spans="3:7" x14ac:dyDescent="0.25">
      <c r="E13">
        <v>1065743</v>
      </c>
    </row>
    <row r="20" spans="2:7" x14ac:dyDescent="0.25">
      <c r="B20" s="11" t="s">
        <v>44</v>
      </c>
      <c r="C20" s="11"/>
      <c r="D20" s="12" t="s">
        <v>3</v>
      </c>
      <c r="E20" s="11" t="s">
        <v>45</v>
      </c>
      <c r="F20" s="11"/>
    </row>
    <row r="21" spans="2:7" x14ac:dyDescent="0.25">
      <c r="B21" s="11"/>
      <c r="C21" s="11"/>
      <c r="D21" s="13">
        <v>3.7</v>
      </c>
      <c r="E21" s="11" t="s">
        <v>1</v>
      </c>
      <c r="F21" s="11"/>
    </row>
    <row r="22" spans="2:7" x14ac:dyDescent="0.25">
      <c r="B22" s="11"/>
      <c r="C22" s="11"/>
      <c r="D22" s="12">
        <v>7.5</v>
      </c>
      <c r="E22" s="11" t="s">
        <v>5</v>
      </c>
      <c r="F22" s="11"/>
    </row>
    <row r="23" spans="2:7" x14ac:dyDescent="0.25">
      <c r="B23" s="11"/>
      <c r="C23" s="11"/>
      <c r="D23" s="12">
        <v>7.8</v>
      </c>
      <c r="E23" s="11" t="s">
        <v>5</v>
      </c>
      <c r="F23" s="11"/>
    </row>
    <row r="25" spans="2:7" x14ac:dyDescent="0.25">
      <c r="D25" s="1">
        <v>7778</v>
      </c>
      <c r="E25">
        <v>72698</v>
      </c>
    </row>
    <row r="26" spans="2:7" x14ac:dyDescent="0.25">
      <c r="D26" s="1">
        <v>10155</v>
      </c>
      <c r="E26">
        <v>107195</v>
      </c>
    </row>
    <row r="27" spans="2:7" x14ac:dyDescent="0.25">
      <c r="E27">
        <v>179893</v>
      </c>
    </row>
    <row r="32" spans="2:7" x14ac:dyDescent="0.25">
      <c r="D32" s="1">
        <v>7469</v>
      </c>
      <c r="E32">
        <v>1345</v>
      </c>
      <c r="F32" t="s">
        <v>42</v>
      </c>
      <c r="G32">
        <f>E32/(SUM(E32:E33))</f>
        <v>1.8165120267952407E-2</v>
      </c>
    </row>
    <row r="33" spans="4:7" x14ac:dyDescent="0.25">
      <c r="D33" s="1">
        <v>7778</v>
      </c>
      <c r="E33">
        <v>72698</v>
      </c>
      <c r="F33" t="s">
        <v>43</v>
      </c>
      <c r="G33">
        <f>E33/(SUM(E32:E33))</f>
        <v>0.98183487973204764</v>
      </c>
    </row>
    <row r="34" spans="4:7" x14ac:dyDescent="0.25">
      <c r="D34" s="1">
        <v>10155</v>
      </c>
      <c r="E34">
        <v>107195</v>
      </c>
      <c r="G34">
        <f>(G32-G33)/(G32+G33)</f>
        <v>-0.96366975946409528</v>
      </c>
    </row>
    <row r="35" spans="4:7" x14ac:dyDescent="0.25">
      <c r="E35">
        <v>181238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CFDE8F-466C-4A9E-86D0-885591377083}">
  <dimension ref="B1:I22"/>
  <sheetViews>
    <sheetView workbookViewId="0">
      <selection activeCell="D19" sqref="D19"/>
    </sheetView>
  </sheetViews>
  <sheetFormatPr defaultRowHeight="15" x14ac:dyDescent="0.25"/>
  <cols>
    <col min="4" max="4" width="16.140625" bestFit="1" customWidth="1"/>
    <col min="8" max="8" width="26.5703125" customWidth="1"/>
  </cols>
  <sheetData>
    <row r="1" spans="2:9" x14ac:dyDescent="0.25">
      <c r="B1" t="s">
        <v>13</v>
      </c>
      <c r="E1" t="s">
        <v>3</v>
      </c>
      <c r="G1" t="s">
        <v>14</v>
      </c>
      <c r="I1" t="s">
        <v>3</v>
      </c>
    </row>
    <row r="2" spans="2:9" x14ac:dyDescent="0.25">
      <c r="B2" t="s">
        <v>11</v>
      </c>
      <c r="C2" t="s">
        <v>2</v>
      </c>
      <c r="D2" t="s">
        <v>7</v>
      </c>
      <c r="E2">
        <v>6.8</v>
      </c>
      <c r="G2" t="s">
        <v>2</v>
      </c>
      <c r="H2" t="s">
        <v>7</v>
      </c>
      <c r="I2">
        <v>3.3</v>
      </c>
    </row>
    <row r="3" spans="2:9" x14ac:dyDescent="0.25">
      <c r="C3" t="s">
        <v>4</v>
      </c>
      <c r="D3" t="s">
        <v>12</v>
      </c>
      <c r="E3">
        <v>8.6</v>
      </c>
      <c r="G3" t="s">
        <v>4</v>
      </c>
      <c r="H3" t="s">
        <v>15</v>
      </c>
      <c r="I3">
        <v>7.2</v>
      </c>
    </row>
    <row r="4" spans="2:9" x14ac:dyDescent="0.25">
      <c r="G4" t="s">
        <v>4</v>
      </c>
      <c r="H4" t="s">
        <v>16</v>
      </c>
      <c r="I4">
        <v>7.4</v>
      </c>
    </row>
    <row r="6" spans="2:9" x14ac:dyDescent="0.25">
      <c r="B6" t="s">
        <v>13</v>
      </c>
    </row>
    <row r="7" spans="2:9" x14ac:dyDescent="0.25">
      <c r="C7" s="1">
        <v>6770</v>
      </c>
      <c r="D7">
        <v>26776</v>
      </c>
      <c r="E7" t="s">
        <v>7</v>
      </c>
      <c r="F7">
        <f>D7/(SUM(D7:D8))</f>
        <v>0.26316255024718171</v>
      </c>
    </row>
    <row r="8" spans="2:9" x14ac:dyDescent="0.25">
      <c r="C8" s="1">
        <v>8349</v>
      </c>
      <c r="D8">
        <v>74971</v>
      </c>
      <c r="E8" t="s">
        <v>12</v>
      </c>
      <c r="F8">
        <f>D8/(SUM(D7:D8))</f>
        <v>0.73683744975281829</v>
      </c>
    </row>
    <row r="9" spans="2:9" x14ac:dyDescent="0.25">
      <c r="C9" s="1">
        <v>12433</v>
      </c>
      <c r="D9">
        <v>100265</v>
      </c>
    </row>
    <row r="10" spans="2:9" x14ac:dyDescent="0.25">
      <c r="D10">
        <v>202012</v>
      </c>
    </row>
    <row r="14" spans="2:9" x14ac:dyDescent="0.25">
      <c r="B14" t="s">
        <v>14</v>
      </c>
    </row>
    <row r="15" spans="2:9" x14ac:dyDescent="0.25">
      <c r="C15" s="1">
        <v>3566</v>
      </c>
      <c r="D15">
        <v>27941</v>
      </c>
      <c r="E15" t="s">
        <v>7</v>
      </c>
    </row>
    <row r="16" spans="2:9" x14ac:dyDescent="0.25">
      <c r="C16" s="1">
        <v>6550</v>
      </c>
      <c r="D16">
        <v>2840</v>
      </c>
    </row>
    <row r="17" spans="3:6" x14ac:dyDescent="0.25">
      <c r="C17" s="1">
        <v>7418</v>
      </c>
      <c r="D17">
        <v>2704</v>
      </c>
    </row>
    <row r="18" spans="3:6" x14ac:dyDescent="0.25">
      <c r="C18" s="1">
        <v>7501</v>
      </c>
      <c r="D18">
        <v>4152</v>
      </c>
    </row>
    <row r="19" spans="3:6" x14ac:dyDescent="0.25">
      <c r="C19" s="1">
        <v>7624</v>
      </c>
      <c r="D19">
        <v>41325</v>
      </c>
      <c r="E19">
        <f>D19/SUM(D19:D20)</f>
        <v>0.61806407226825399</v>
      </c>
      <c r="F19">
        <f>(E19-E20)/(E19+E20)</f>
        <v>0.23612814453650799</v>
      </c>
    </row>
    <row r="20" spans="3:6" x14ac:dyDescent="0.25">
      <c r="C20" s="1">
        <v>7930</v>
      </c>
      <c r="D20">
        <v>25537</v>
      </c>
      <c r="E20">
        <f>D20/SUM(D19:D20)</f>
        <v>0.38193592773174601</v>
      </c>
    </row>
    <row r="21" spans="3:6" x14ac:dyDescent="0.25">
      <c r="C21" s="1">
        <v>10155</v>
      </c>
      <c r="D21">
        <v>107579</v>
      </c>
    </row>
    <row r="22" spans="3:6" x14ac:dyDescent="0.25">
      <c r="D22">
        <v>212078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D054F-56CE-4F84-BB87-F6FC366B6623}">
  <dimension ref="D1:F4"/>
  <sheetViews>
    <sheetView workbookViewId="0">
      <selection activeCell="E35" sqref="E35"/>
    </sheetView>
  </sheetViews>
  <sheetFormatPr defaultRowHeight="15" x14ac:dyDescent="0.25"/>
  <cols>
    <col min="5" max="5" width="22.140625" bestFit="1" customWidth="1"/>
  </cols>
  <sheetData>
    <row r="1" spans="4:6" x14ac:dyDescent="0.25">
      <c r="D1" t="s">
        <v>14</v>
      </c>
      <c r="F1" t="s">
        <v>40</v>
      </c>
    </row>
    <row r="2" spans="4:6" x14ac:dyDescent="0.25">
      <c r="D2" t="s">
        <v>19</v>
      </c>
      <c r="E2" t="s">
        <v>37</v>
      </c>
      <c r="F2">
        <v>8.1</v>
      </c>
    </row>
    <row r="3" spans="4:6" x14ac:dyDescent="0.25">
      <c r="D3" t="s">
        <v>18</v>
      </c>
      <c r="E3" s="8" t="s">
        <v>38</v>
      </c>
    </row>
    <row r="4" spans="4:6" x14ac:dyDescent="0.25">
      <c r="D4" t="s">
        <v>18</v>
      </c>
      <c r="E4" s="10" t="s">
        <v>39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08094-62E4-47A7-BAE6-8EFA09E3C4F2}">
  <dimension ref="D1:F4"/>
  <sheetViews>
    <sheetView workbookViewId="0">
      <selection activeCell="F2" sqref="F2"/>
    </sheetView>
  </sheetViews>
  <sheetFormatPr defaultRowHeight="15" x14ac:dyDescent="0.25"/>
  <cols>
    <col min="5" max="5" width="22.42578125" bestFit="1" customWidth="1"/>
  </cols>
  <sheetData>
    <row r="1" spans="4:6" x14ac:dyDescent="0.25">
      <c r="D1" t="s">
        <v>14</v>
      </c>
      <c r="F1" t="s">
        <v>3</v>
      </c>
    </row>
    <row r="2" spans="4:6" x14ac:dyDescent="0.25">
      <c r="D2" t="s">
        <v>34</v>
      </c>
      <c r="E2" s="8" t="s">
        <v>31</v>
      </c>
    </row>
    <row r="3" spans="4:6" x14ac:dyDescent="0.25">
      <c r="D3" t="s">
        <v>29</v>
      </c>
      <c r="E3" s="9" t="s">
        <v>33</v>
      </c>
    </row>
    <row r="4" spans="4:6" x14ac:dyDescent="0.25">
      <c r="D4" t="s">
        <v>29</v>
      </c>
      <c r="E4" s="8" t="s">
        <v>32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16F85B-C528-4D8F-B09E-19C4CED2E7E0}">
  <dimension ref="D2:E2"/>
  <sheetViews>
    <sheetView workbookViewId="0">
      <selection activeCell="D3" sqref="D3"/>
    </sheetView>
  </sheetViews>
  <sheetFormatPr defaultRowHeight="15" x14ac:dyDescent="0.25"/>
  <cols>
    <col min="5" max="5" width="14" bestFit="1" customWidth="1"/>
  </cols>
  <sheetData>
    <row r="2" spans="4:5" x14ac:dyDescent="0.25">
      <c r="D2" t="s">
        <v>36</v>
      </c>
      <c r="E2" s="8" t="s">
        <v>35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E787E-39BD-492F-BE94-AB9E567D4B5E}">
  <dimension ref="B1:I31"/>
  <sheetViews>
    <sheetView workbookViewId="0">
      <selection activeCell="G33" sqref="G33"/>
    </sheetView>
  </sheetViews>
  <sheetFormatPr defaultRowHeight="15" x14ac:dyDescent="0.25"/>
  <cols>
    <col min="9" max="9" width="30.5703125" customWidth="1"/>
  </cols>
  <sheetData>
    <row r="1" spans="2:9" x14ac:dyDescent="0.25">
      <c r="C1" t="s">
        <v>13</v>
      </c>
      <c r="H1" t="s">
        <v>14</v>
      </c>
    </row>
    <row r="2" spans="2:9" x14ac:dyDescent="0.25">
      <c r="H2" t="s">
        <v>20</v>
      </c>
      <c r="I2" t="s">
        <v>22</v>
      </c>
    </row>
    <row r="3" spans="2:9" x14ac:dyDescent="0.25">
      <c r="H3" t="s">
        <v>21</v>
      </c>
      <c r="I3" t="s">
        <v>23</v>
      </c>
    </row>
    <row r="4" spans="2:9" x14ac:dyDescent="0.25">
      <c r="H4" t="s">
        <v>21</v>
      </c>
      <c r="I4" t="s">
        <v>24</v>
      </c>
    </row>
    <row r="13" spans="2:9" x14ac:dyDescent="0.25">
      <c r="B13" t="s">
        <v>14</v>
      </c>
    </row>
    <row r="14" spans="2:9" x14ac:dyDescent="0.25">
      <c r="G14" t="s">
        <v>17</v>
      </c>
    </row>
    <row r="15" spans="2:9" x14ac:dyDescent="0.25">
      <c r="C15" s="3">
        <v>9.0139999999999993</v>
      </c>
      <c r="D15" s="3">
        <v>10694</v>
      </c>
      <c r="E15" t="s">
        <v>22</v>
      </c>
      <c r="F15">
        <f>D15/D18</f>
        <v>0.4777519656897784</v>
      </c>
    </row>
    <row r="16" spans="2:9" x14ac:dyDescent="0.25">
      <c r="C16">
        <v>9.2430000000000003</v>
      </c>
      <c r="D16">
        <v>6219</v>
      </c>
      <c r="E16" t="s">
        <v>23</v>
      </c>
      <c r="F16">
        <f>D16/D18</f>
        <v>0.2778323802716226</v>
      </c>
      <c r="G16">
        <f>(F16-F17)/(F16+F17)</f>
        <v>6.3986313088109537E-2</v>
      </c>
    </row>
    <row r="17" spans="2:7" x14ac:dyDescent="0.25">
      <c r="C17">
        <v>9.3360000000000003</v>
      </c>
      <c r="D17">
        <v>5471</v>
      </c>
      <c r="E17" t="s">
        <v>24</v>
      </c>
      <c r="F17">
        <f>D17/D18</f>
        <v>0.244415654038599</v>
      </c>
    </row>
    <row r="18" spans="2:7" x14ac:dyDescent="0.25">
      <c r="D18">
        <f>SUM(D15:D17)</f>
        <v>22384</v>
      </c>
    </row>
    <row r="19" spans="2:7" x14ac:dyDescent="0.25">
      <c r="C19" s="4">
        <v>10.154</v>
      </c>
      <c r="D19" s="4">
        <v>107760</v>
      </c>
      <c r="E19" t="s">
        <v>6</v>
      </c>
    </row>
    <row r="27" spans="2:7" x14ac:dyDescent="0.25">
      <c r="D27" s="1"/>
    </row>
    <row r="28" spans="2:7" x14ac:dyDescent="0.25">
      <c r="B28" t="s">
        <v>13</v>
      </c>
      <c r="D28" s="1"/>
    </row>
    <row r="29" spans="2:7" x14ac:dyDescent="0.25">
      <c r="D29" s="1">
        <v>8484</v>
      </c>
      <c r="E29">
        <v>34125</v>
      </c>
      <c r="F29" t="s">
        <v>27</v>
      </c>
      <c r="G29">
        <f>E29/(SUM(E29:E30))</f>
        <v>0.19646167486096558</v>
      </c>
    </row>
    <row r="30" spans="2:7" x14ac:dyDescent="0.25">
      <c r="D30" s="1">
        <v>9734</v>
      </c>
      <c r="E30">
        <v>139573</v>
      </c>
      <c r="F30" t="s">
        <v>28</v>
      </c>
    </row>
    <row r="31" spans="2:7" x14ac:dyDescent="0.25">
      <c r="D31" s="7">
        <v>12433</v>
      </c>
      <c r="E31" s="4">
        <v>609568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D4A40-3A20-418A-9368-1EEC72D6FD47}">
  <dimension ref="D1:N15"/>
  <sheetViews>
    <sheetView workbookViewId="0">
      <selection activeCell="E12" sqref="E12"/>
    </sheetView>
  </sheetViews>
  <sheetFormatPr defaultRowHeight="15" x14ac:dyDescent="0.25"/>
  <cols>
    <col min="5" max="5" width="27.7109375" customWidth="1"/>
  </cols>
  <sheetData>
    <row r="1" spans="4:14" x14ac:dyDescent="0.25">
      <c r="D1" s="3"/>
    </row>
    <row r="2" spans="4:14" x14ac:dyDescent="0.25">
      <c r="D2" s="3">
        <v>9.9000000000000005E-2</v>
      </c>
    </row>
    <row r="7" spans="4:14" x14ac:dyDescent="0.25">
      <c r="E7" t="s">
        <v>46</v>
      </c>
    </row>
    <row r="8" spans="4:14" x14ac:dyDescent="0.25">
      <c r="F8" t="s">
        <v>3</v>
      </c>
      <c r="G8" t="s">
        <v>47</v>
      </c>
      <c r="I8" s="3" t="s">
        <v>48</v>
      </c>
      <c r="J8" s="14" t="s">
        <v>49</v>
      </c>
      <c r="L8" t="s">
        <v>50</v>
      </c>
      <c r="N8" t="s">
        <v>49</v>
      </c>
    </row>
    <row r="9" spans="4:14" x14ac:dyDescent="0.25">
      <c r="E9" t="s">
        <v>51</v>
      </c>
      <c r="F9" s="1">
        <v>13276</v>
      </c>
      <c r="G9">
        <v>25490</v>
      </c>
      <c r="I9" s="3">
        <f>G9/G10</f>
        <v>0.21284235136940549</v>
      </c>
      <c r="J9" s="3">
        <f>I9/$D$2</f>
        <v>2.1499227411051058</v>
      </c>
      <c r="N9" s="1"/>
    </row>
    <row r="10" spans="4:14" x14ac:dyDescent="0.25">
      <c r="E10" t="s">
        <v>52</v>
      </c>
      <c r="F10" s="1">
        <v>14169</v>
      </c>
      <c r="G10">
        <v>119760</v>
      </c>
      <c r="I10" s="3"/>
      <c r="J10" s="3"/>
      <c r="N10" s="1"/>
    </row>
    <row r="11" spans="4:14" x14ac:dyDescent="0.25">
      <c r="D11" s="15" t="s">
        <v>53</v>
      </c>
      <c r="E11" s="15" t="s">
        <v>54</v>
      </c>
      <c r="F11" s="1">
        <v>19827</v>
      </c>
      <c r="G11">
        <v>5312</v>
      </c>
      <c r="I11" s="3">
        <f>G11/G10</f>
        <v>4.4355377421509683E-2</v>
      </c>
      <c r="J11" s="3">
        <f>I11/$D$2</f>
        <v>0.44803411536878468</v>
      </c>
      <c r="L11" t="s">
        <v>30</v>
      </c>
      <c r="M11" s="16">
        <f>(J12+J14)/J15*100</f>
        <v>38.283261802575112</v>
      </c>
      <c r="N11">
        <f>J12+J14</f>
        <v>2.670829875238693</v>
      </c>
    </row>
    <row r="12" spans="4:14" x14ac:dyDescent="0.25">
      <c r="D12" s="17" t="s">
        <v>30</v>
      </c>
      <c r="E12" s="17" t="s">
        <v>55</v>
      </c>
      <c r="F12" s="1">
        <v>20014</v>
      </c>
      <c r="G12">
        <v>21108</v>
      </c>
      <c r="I12" s="3">
        <f>G12/G10</f>
        <v>0.17625250501002004</v>
      </c>
      <c r="J12" s="3">
        <f>I12/$D$2</f>
        <v>1.7803283334345459</v>
      </c>
      <c r="L12" t="s">
        <v>56</v>
      </c>
      <c r="M12" s="16">
        <f>(J12-J14)/(J12+J14)*100</f>
        <v>33.316490873492079</v>
      </c>
      <c r="N12" s="1"/>
    </row>
    <row r="13" spans="4:14" x14ac:dyDescent="0.25">
      <c r="D13" s="15" t="s">
        <v>53</v>
      </c>
      <c r="E13" s="15" t="s">
        <v>57</v>
      </c>
      <c r="F13" s="1">
        <v>20356</v>
      </c>
      <c r="G13">
        <v>20247</v>
      </c>
      <c r="I13" s="3">
        <f>G13/G10</f>
        <v>0.169063126252505</v>
      </c>
      <c r="J13" s="3">
        <f>I13/$D$2</f>
        <v>1.707708345984899</v>
      </c>
      <c r="L13" t="s">
        <v>53</v>
      </c>
      <c r="M13" s="16">
        <f>(J11+J13)/J15*100</f>
        <v>30.900078583086504</v>
      </c>
      <c r="N13" s="18">
        <f>J11+J13</f>
        <v>2.1557424613536837</v>
      </c>
    </row>
    <row r="14" spans="4:14" x14ac:dyDescent="0.25">
      <c r="D14" s="17" t="s">
        <v>30</v>
      </c>
      <c r="E14" s="17" t="s">
        <v>58</v>
      </c>
      <c r="F14" s="1">
        <v>20521</v>
      </c>
      <c r="G14">
        <v>10558</v>
      </c>
      <c r="I14" s="3">
        <f>G14/G10</f>
        <v>8.8159652638610558E-2</v>
      </c>
      <c r="J14" s="3">
        <f>I14/$D$2</f>
        <v>0.89050154180414698</v>
      </c>
      <c r="L14" t="s">
        <v>59</v>
      </c>
      <c r="M14" s="16">
        <f>(J11-J13)/(J11+J13)*100</f>
        <v>-58.433428537892709</v>
      </c>
      <c r="N14" s="1"/>
    </row>
    <row r="15" spans="4:14" x14ac:dyDescent="0.25">
      <c r="G15">
        <v>202476</v>
      </c>
      <c r="J15" s="3">
        <f>SUM(J9:J14)</f>
        <v>6.9764950776974821</v>
      </c>
      <c r="N15" s="1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A2D6A-4319-44E7-91A6-CEDCEADB8C8F}">
  <dimension ref="D2"/>
  <sheetViews>
    <sheetView workbookViewId="0">
      <selection activeCell="J25" sqref="J25"/>
    </sheetView>
  </sheetViews>
  <sheetFormatPr defaultRowHeight="15" x14ac:dyDescent="0.25"/>
  <cols>
    <col min="4" max="4" width="13.5703125" bestFit="1" customWidth="1"/>
  </cols>
  <sheetData>
    <row r="2" spans="4:4" x14ac:dyDescent="0.25">
      <c r="D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summary</vt:lpstr>
      <vt:lpstr>1</vt:lpstr>
      <vt:lpstr>2</vt:lpstr>
      <vt:lpstr>3</vt:lpstr>
      <vt:lpstr>4</vt:lpstr>
      <vt:lpstr>5</vt:lpstr>
      <vt:lpstr>6</vt:lpstr>
      <vt:lpstr>7</vt:lpstr>
      <vt:lpstr>8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Wolder</dc:creator>
  <cp:lastModifiedBy>Allison Wolder</cp:lastModifiedBy>
  <dcterms:created xsi:type="dcterms:W3CDTF">2024-02-22T12:01:07Z</dcterms:created>
  <dcterms:modified xsi:type="dcterms:W3CDTF">2024-09-24T10:53:40Z</dcterms:modified>
</cp:coreProperties>
</file>