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cottkeene/Dropbox/13_Solution_Dedoping_of_PEDOT/2019-05-21_DETA_UVvis_5_samples_ea/"/>
    </mc:Choice>
  </mc:AlternateContent>
  <xr:revisionPtr revIDLastSave="0" documentId="13_ncr:1_{6592FE94-B41E-794A-8331-A7A24E933531}" xr6:coauthVersionLast="43" xr6:coauthVersionMax="43" xr10:uidLastSave="{00000000-0000-0000-0000-000000000000}"/>
  <bookViews>
    <workbookView xWindow="560" yWindow="1200" windowWidth="27100" windowHeight="15860" xr2:uid="{110EC54A-FC11-204D-9DBA-B760F4AAFF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6" i="1" l="1"/>
  <c r="AL5" i="1"/>
  <c r="AL4" i="1"/>
  <c r="AL3" i="1"/>
  <c r="AL2" i="1"/>
  <c r="AJ2" i="1"/>
  <c r="AK3" i="1"/>
  <c r="AK4" i="1"/>
  <c r="AK5" i="1"/>
  <c r="AK6" i="1"/>
  <c r="AK2" i="1"/>
  <c r="AJ6" i="1"/>
  <c r="AI6" i="1"/>
  <c r="AH6" i="1"/>
  <c r="AG6" i="1"/>
  <c r="AF6" i="1"/>
  <c r="AE6" i="1"/>
  <c r="H26" i="1" l="1"/>
  <c r="I26" i="1"/>
  <c r="H25" i="1"/>
  <c r="X21" i="1" s="1"/>
  <c r="I25" i="1"/>
  <c r="H24" i="1"/>
  <c r="X20" i="1" s="1"/>
  <c r="I24" i="1"/>
  <c r="H23" i="1"/>
  <c r="X19" i="1" s="1"/>
  <c r="I23" i="1"/>
  <c r="H22" i="1"/>
  <c r="X18" i="1" s="1"/>
  <c r="I22" i="1"/>
  <c r="F32" i="1" l="1"/>
  <c r="P19" i="1"/>
  <c r="Q19" i="1"/>
  <c r="Q21" i="1"/>
  <c r="P21" i="1"/>
  <c r="E32" i="1"/>
  <c r="P18" i="1"/>
  <c r="Q18" i="1"/>
  <c r="Q20" i="1"/>
  <c r="P20" i="1"/>
  <c r="AJ5" i="1"/>
  <c r="AJ4" i="1"/>
  <c r="AJ3" i="1"/>
  <c r="AI5" i="1"/>
  <c r="AI4" i="1"/>
  <c r="AI3" i="1"/>
  <c r="AI2" i="1"/>
  <c r="AH5" i="1"/>
  <c r="AH4" i="1"/>
  <c r="AH3" i="1"/>
  <c r="AH2" i="1"/>
  <c r="AG5" i="1"/>
  <c r="AG4" i="1"/>
  <c r="AG3" i="1"/>
  <c r="AF5" i="1"/>
  <c r="AF4" i="1"/>
  <c r="AF3" i="1"/>
  <c r="AF2" i="1"/>
  <c r="AG2" i="1"/>
  <c r="AE5" i="1"/>
  <c r="AE4" i="1"/>
  <c r="AE3" i="1"/>
  <c r="AE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" i="1"/>
  <c r="F30" i="1" l="1"/>
  <c r="E31" i="1"/>
  <c r="X7" i="1"/>
  <c r="Q7" i="1"/>
  <c r="P7" i="1"/>
  <c r="F31" i="1"/>
  <c r="X16" i="1"/>
  <c r="Q16" i="1"/>
  <c r="P16" i="1"/>
  <c r="E30" i="1"/>
  <c r="X6" i="1"/>
  <c r="Q6" i="1"/>
  <c r="P6" i="1"/>
  <c r="X3" i="1"/>
  <c r="Q3" i="1"/>
  <c r="P3" i="1"/>
  <c r="E28" i="1"/>
  <c r="X14" i="1"/>
  <c r="Q14" i="1"/>
  <c r="P14" i="1"/>
  <c r="X11" i="1"/>
  <c r="Q11" i="1"/>
  <c r="P11" i="1"/>
  <c r="X8" i="1"/>
  <c r="Q8" i="1"/>
  <c r="P8" i="1"/>
  <c r="X5" i="1"/>
  <c r="P5" i="1"/>
  <c r="Q5" i="1"/>
  <c r="F28" i="1"/>
  <c r="X17" i="1"/>
  <c r="Q17" i="1"/>
  <c r="P17" i="1"/>
  <c r="X10" i="1"/>
  <c r="Q10" i="1"/>
  <c r="P10" i="1"/>
  <c r="X4" i="1"/>
  <c r="Q4" i="1"/>
  <c r="P4" i="1"/>
  <c r="X13" i="1"/>
  <c r="Q13" i="1"/>
  <c r="P13" i="1"/>
  <c r="X15" i="1"/>
  <c r="Q15" i="1"/>
  <c r="P15" i="1"/>
  <c r="X12" i="1"/>
  <c r="Q12" i="1"/>
  <c r="P12" i="1"/>
  <c r="X9" i="1"/>
  <c r="Q9" i="1"/>
  <c r="P9" i="1"/>
  <c r="E29" i="1"/>
  <c r="X2" i="1"/>
  <c r="Q2" i="1"/>
  <c r="P2" i="1"/>
  <c r="F29" i="1"/>
  <c r="AD6" i="1" l="1"/>
  <c r="AC6" i="1"/>
  <c r="AA6" i="1"/>
  <c r="AB6" i="1"/>
  <c r="AA2" i="1"/>
  <c r="AB2" i="1"/>
  <c r="AD4" i="1"/>
  <c r="AC4" i="1"/>
  <c r="AA3" i="1"/>
  <c r="AB3" i="1"/>
  <c r="AC2" i="1"/>
  <c r="AD2" i="1"/>
  <c r="AB4" i="1"/>
  <c r="AA4" i="1"/>
  <c r="AB5" i="1"/>
  <c r="AA5" i="1"/>
  <c r="AD3" i="1"/>
  <c r="AC3" i="1"/>
  <c r="AD5" i="1"/>
  <c r="AC5" i="1"/>
</calcChain>
</file>

<file path=xl/sharedStrings.xml><?xml version="1.0" encoding="utf-8"?>
<sst xmlns="http://schemas.openxmlformats.org/spreadsheetml/2006/main" count="45" uniqueCount="27">
  <si>
    <t>5% DETA</t>
  </si>
  <si>
    <t>10% DETA</t>
  </si>
  <si>
    <t>20% DETA</t>
  </si>
  <si>
    <t>50% DETA</t>
  </si>
  <si>
    <t>avg</t>
  </si>
  <si>
    <t>std</t>
  </si>
  <si>
    <t>before</t>
  </si>
  <si>
    <t>after water</t>
  </si>
  <si>
    <t>after measure</t>
  </si>
  <si>
    <t>resistance (ohms)</t>
  </si>
  <si>
    <t>conductivity</t>
  </si>
  <si>
    <t>0V vs Ag/AgCl</t>
  </si>
  <si>
    <t>As dedoped</t>
  </si>
  <si>
    <t>W</t>
  </si>
  <si>
    <t>L</t>
  </si>
  <si>
    <t>mobility</t>
  </si>
  <si>
    <t>error</t>
  </si>
  <si>
    <t>Vth</t>
  </si>
  <si>
    <t>gm max</t>
  </si>
  <si>
    <t>Concentration</t>
  </si>
  <si>
    <t>err</t>
  </si>
  <si>
    <t>conductivity before</t>
  </si>
  <si>
    <t>conductivity after</t>
  </si>
  <si>
    <t>Thickness</t>
  </si>
  <si>
    <t>·</t>
  </si>
  <si>
    <t>100% DETA</t>
  </si>
  <si>
    <t>gm max thickness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</si>
</sst>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E9DED-405C-1F4F-98F6-C6F14A694E7D}">
  <dimension ref="A1:AL32"/>
  <sheetViews>
    <sheetView tabSelected="1" zoomScale="113" workbookViewId="0">
      <selection activeCell="E32" sqref="E32:F32"/>
    </sheetView>
  </sheetViews>
  <sheetFormatPr baseColWidth="10" defaultRowHeight="16" x14ac:dyDescent="0.2"/>
  <cols>
    <col min="16" max="16" width="12.1640625" bestFit="1" customWidth="1"/>
    <col min="17" max="17" width="14.33203125" customWidth="1"/>
    <col min="27" max="27" width="16.83203125" customWidth="1"/>
    <col min="29" max="29" width="15.83203125" customWidth="1"/>
    <col min="36" max="36" width="12.33203125" bestFit="1" customWidth="1"/>
  </cols>
  <sheetData>
    <row r="1" spans="1:38" x14ac:dyDescent="0.2">
      <c r="C1">
        <v>1</v>
      </c>
      <c r="D1">
        <v>2</v>
      </c>
      <c r="E1">
        <v>3</v>
      </c>
      <c r="F1">
        <v>4</v>
      </c>
      <c r="G1">
        <v>5</v>
      </c>
      <c r="H1" t="s">
        <v>4</v>
      </c>
      <c r="I1" t="s">
        <v>5</v>
      </c>
      <c r="K1" t="s">
        <v>9</v>
      </c>
      <c r="L1" t="s">
        <v>6</v>
      </c>
      <c r="M1" t="s">
        <v>7</v>
      </c>
      <c r="N1" t="s">
        <v>8</v>
      </c>
      <c r="O1" t="s">
        <v>10</v>
      </c>
      <c r="P1" t="s">
        <v>12</v>
      </c>
      <c r="Q1" t="s">
        <v>11</v>
      </c>
      <c r="S1" t="s">
        <v>15</v>
      </c>
      <c r="T1" t="s">
        <v>16</v>
      </c>
      <c r="V1" t="s">
        <v>17</v>
      </c>
      <c r="W1" t="s">
        <v>18</v>
      </c>
      <c r="X1" t="s">
        <v>26</v>
      </c>
      <c r="Z1" t="s">
        <v>19</v>
      </c>
      <c r="AA1" t="s">
        <v>21</v>
      </c>
      <c r="AB1" t="s">
        <v>20</v>
      </c>
      <c r="AC1" t="s">
        <v>22</v>
      </c>
      <c r="AD1" t="s">
        <v>20</v>
      </c>
      <c r="AE1" t="s">
        <v>15</v>
      </c>
      <c r="AF1" t="s">
        <v>20</v>
      </c>
      <c r="AG1" t="s">
        <v>17</v>
      </c>
      <c r="AH1" t="s">
        <v>20</v>
      </c>
      <c r="AI1" t="s">
        <v>18</v>
      </c>
      <c r="AJ1" t="s">
        <v>20</v>
      </c>
      <c r="AK1" t="s">
        <v>18</v>
      </c>
      <c r="AL1" t="s">
        <v>20</v>
      </c>
    </row>
    <row r="2" spans="1:38" x14ac:dyDescent="0.2">
      <c r="A2" t="s">
        <v>0</v>
      </c>
      <c r="B2">
        <v>1</v>
      </c>
      <c r="C2">
        <v>584.79999999999995</v>
      </c>
      <c r="D2">
        <v>496.3</v>
      </c>
      <c r="E2">
        <v>452.1</v>
      </c>
      <c r="F2">
        <v>571.6</v>
      </c>
      <c r="G2">
        <v>526.1</v>
      </c>
      <c r="H2">
        <f>AVERAGE(C2:G2)</f>
        <v>526.17999999999995</v>
      </c>
      <c r="I2">
        <f>STDEV(C2:G2)</f>
        <v>54.497587102549765</v>
      </c>
      <c r="J2" t="s">
        <v>0</v>
      </c>
      <c r="K2">
        <v>2</v>
      </c>
      <c r="L2">
        <v>21950</v>
      </c>
      <c r="M2">
        <v>4100</v>
      </c>
      <c r="N2">
        <v>3400</v>
      </c>
      <c r="P2">
        <f>$L$24/(L2*H3*(0.0000001)*$L$23)</f>
        <v>0.2877504282985282</v>
      </c>
      <c r="Q2">
        <f>$L$24/(N2*H3*(0.0000001)*$L$23)</f>
        <v>1.8576829121037333</v>
      </c>
      <c r="S2">
        <v>0.18969</v>
      </c>
      <c r="T2">
        <v>1.5810000000000001E-2</v>
      </c>
      <c r="V2">
        <v>8.0710000000000004E-2</v>
      </c>
      <c r="W2" s="1">
        <v>2.87325E-4</v>
      </c>
      <c r="X2" s="1">
        <f>W2/(H3*0.0000001)</f>
        <v>4.5369493131217435</v>
      </c>
      <c r="Z2">
        <v>5</v>
      </c>
      <c r="AA2">
        <f>AVERAGE(P2:P5)</f>
        <v>0.30798140136091912</v>
      </c>
      <c r="AB2">
        <f>STDEV(P2:P5)</f>
        <v>3.6446986988288667E-2</v>
      </c>
      <c r="AC2">
        <f>AVERAGE(Q2:Q5)</f>
        <v>1.7428635848765532</v>
      </c>
      <c r="AD2">
        <f>STDEV(Q2:Q5)</f>
        <v>0.27305792303321991</v>
      </c>
      <c r="AE2">
        <f>AVERAGE(S2:S5)</f>
        <v>0.184695</v>
      </c>
      <c r="AF2">
        <f>((T2^2+T3^2+T4^2+T5^2)^(0.5)/4)+STDEV(S2:S5)</f>
        <v>1.6954112971524375E-2</v>
      </c>
      <c r="AG2">
        <f>AVERAGE(V2:V5)</f>
        <v>7.9000000000000001E-2</v>
      </c>
      <c r="AH2">
        <f>STDEV(V2:V5)</f>
        <v>1.1886521778888944E-2</v>
      </c>
      <c r="AI2" s="1">
        <f>AVERAGE(W2:W5)</f>
        <v>2.5058924999999999E-4</v>
      </c>
      <c r="AJ2">
        <f>STDEV(W2:W5)</f>
        <v>4.1178827961101573E-5</v>
      </c>
      <c r="AK2" s="1">
        <f>AVERAGE(X2:X5)</f>
        <v>4.5958565849705142</v>
      </c>
      <c r="AL2" s="1">
        <f>STDEV(X2:X5)</f>
        <v>0.31461002927320825</v>
      </c>
    </row>
    <row r="3" spans="1:38" x14ac:dyDescent="0.2">
      <c r="B3">
        <v>2</v>
      </c>
      <c r="C3">
        <v>576.5</v>
      </c>
      <c r="D3">
        <v>642.20000000000005</v>
      </c>
      <c r="E3">
        <v>703.2</v>
      </c>
      <c r="F3">
        <v>562.5</v>
      </c>
      <c r="G3">
        <v>682.1</v>
      </c>
      <c r="H3">
        <f t="shared" ref="H3:H26" si="0">AVERAGE(C3:G3)</f>
        <v>633.29999999999995</v>
      </c>
      <c r="I3">
        <f t="shared" ref="I3:I26" si="1">STDEV(C3:G3)</f>
        <v>62.421030110051866</v>
      </c>
      <c r="K3">
        <v>3</v>
      </c>
      <c r="L3">
        <v>21600</v>
      </c>
      <c r="M3">
        <v>3200</v>
      </c>
      <c r="N3">
        <v>3900</v>
      </c>
      <c r="P3">
        <f>$L$24/(L3*H4*(0.0000001)*$L$23)</f>
        <v>0.3472309029947972</v>
      </c>
      <c r="Q3">
        <f>$L$24/(N3*H4*(0.0000001)*$L$23)</f>
        <v>1.9231250012019534</v>
      </c>
      <c r="S3">
        <v>0.18801999999999999</v>
      </c>
      <c r="T3">
        <v>1.149E-2</v>
      </c>
      <c r="V3">
        <v>8.7050000000000002E-2</v>
      </c>
      <c r="W3" s="1">
        <v>2.6466100000000002E-4</v>
      </c>
      <c r="X3" s="1">
        <f t="shared" ref="X3:X5" si="2">W3/(H4*0.0000001)</f>
        <v>4.9625178129453253</v>
      </c>
      <c r="Z3">
        <v>10</v>
      </c>
      <c r="AA3">
        <f>AVERAGE(P6:P9)</f>
        <v>0.16684727007924693</v>
      </c>
      <c r="AB3">
        <f>STDEV(P6:P9)</f>
        <v>2.4115260658133391E-2</v>
      </c>
      <c r="AC3">
        <f>AVERAGE(Q6:Q9)</f>
        <v>3.0031571798471823</v>
      </c>
      <c r="AD3">
        <f>STDEV(Q6:Q9)</f>
        <v>0.3220451180027506</v>
      </c>
      <c r="AE3">
        <f>AVERAGE(S6:S9)</f>
        <v>0.30203250000000004</v>
      </c>
      <c r="AF3">
        <f>((T6^2+T7^2+T8^2+T9^2)^(0.5)/4)+STDEV(S6:S9)</f>
        <v>2.5815882580425154E-2</v>
      </c>
      <c r="AG3">
        <f>AVERAGE(V6:V9)</f>
        <v>9.6525E-2</v>
      </c>
      <c r="AH3">
        <f>STDEV(V6:V9)</f>
        <v>1.1599024384260356E-2</v>
      </c>
      <c r="AI3" s="1">
        <f>AVERAGE(W6:W9)</f>
        <v>2.8217649999999998E-4</v>
      </c>
      <c r="AJ3">
        <f>STDEV(W6:W9)</f>
        <v>6.2812285924013301E-5</v>
      </c>
      <c r="AK3" s="1">
        <f>AVERAGE(X6:X9)</f>
        <v>7.6669401549249105</v>
      </c>
      <c r="AL3" s="1">
        <f>STDEV(X6:X9)</f>
        <v>0.15699582666947431</v>
      </c>
    </row>
    <row r="4" spans="1:38" x14ac:dyDescent="0.2">
      <c r="B4">
        <v>3</v>
      </c>
      <c r="C4">
        <v>500.2</v>
      </c>
      <c r="D4">
        <v>557.79999999999995</v>
      </c>
      <c r="E4">
        <v>584.6</v>
      </c>
      <c r="F4">
        <v>555.5</v>
      </c>
      <c r="G4">
        <v>468.5</v>
      </c>
      <c r="H4">
        <f t="shared" si="0"/>
        <v>533.31999999999994</v>
      </c>
      <c r="I4">
        <f t="shared" si="1"/>
        <v>47.485334578162131</v>
      </c>
      <c r="K4">
        <v>4</v>
      </c>
      <c r="L4">
        <v>21990</v>
      </c>
      <c r="M4">
        <v>3140</v>
      </c>
      <c r="N4">
        <v>3900</v>
      </c>
      <c r="P4">
        <f>$L$24/(L4*H5*(0.0000001)*$L$23)</f>
        <v>0.32892275872320009</v>
      </c>
      <c r="Q4">
        <f>$L$24/(N4*H5*(0.0000001)*$L$23)</f>
        <v>1.8546183241854284</v>
      </c>
      <c r="S4">
        <v>0.19175</v>
      </c>
      <c r="T4">
        <v>1.294E-2</v>
      </c>
      <c r="V4">
        <v>8.6540000000000006E-2</v>
      </c>
      <c r="W4" s="1">
        <v>2.5871800000000001E-4</v>
      </c>
      <c r="X4" s="1">
        <f t="shared" si="2"/>
        <v>4.6782756500669054</v>
      </c>
      <c r="Z4">
        <v>20</v>
      </c>
      <c r="AA4">
        <f>AVERAGE(P10:P13)</f>
        <v>7.1341668887577703E-2</v>
      </c>
      <c r="AB4">
        <f>STDEV(P10:P13)</f>
        <v>1.4487381056352194E-2</v>
      </c>
      <c r="AC4">
        <f>AVERAGE(Q10:Q13)</f>
        <v>5.4236860096090771</v>
      </c>
      <c r="AD4">
        <f>STDEV(Q10:Q13)</f>
        <v>0.71430197504455695</v>
      </c>
      <c r="AE4">
        <f>AVERAGE(S10:S13)</f>
        <v>0.51105250000000002</v>
      </c>
      <c r="AF4">
        <f>((T10^2+T11^2+T12^2+T13^2)^(0.5)/4)+STDEV(S10:S13)</f>
        <v>2.213565106381803E-2</v>
      </c>
      <c r="AG4">
        <f>AVERAGE(V10:V13)</f>
        <v>0.12852250000000001</v>
      </c>
      <c r="AH4">
        <f>STDEV(V10:V13)</f>
        <v>8.2158763987781654E-3</v>
      </c>
      <c r="AI4" s="1">
        <f>AVERAGE(W10:W13)</f>
        <v>3.9501100000000002E-4</v>
      </c>
      <c r="AJ4">
        <f>STDEV(W10:W13)</f>
        <v>2.6643039053381272E-5</v>
      </c>
      <c r="AK4" s="1">
        <f>AVERAGE(X10:X13)</f>
        <v>11.212389938495143</v>
      </c>
      <c r="AL4" s="1">
        <f>STDEV(X10:X13)</f>
        <v>1.9021174717672975</v>
      </c>
    </row>
    <row r="5" spans="1:38" x14ac:dyDescent="0.2">
      <c r="B5">
        <v>4</v>
      </c>
      <c r="C5">
        <v>499.2</v>
      </c>
      <c r="D5">
        <v>545.9</v>
      </c>
      <c r="E5">
        <v>599.9</v>
      </c>
      <c r="F5">
        <v>562.29999999999995</v>
      </c>
      <c r="G5">
        <v>557.79999999999995</v>
      </c>
      <c r="H5">
        <f t="shared" si="0"/>
        <v>553.0200000000001</v>
      </c>
      <c r="I5">
        <f t="shared" si="1"/>
        <v>36.242199160646969</v>
      </c>
      <c r="K5">
        <v>5</v>
      </c>
      <c r="L5">
        <v>32750</v>
      </c>
      <c r="M5">
        <v>5800</v>
      </c>
      <c r="N5">
        <v>6570</v>
      </c>
      <c r="P5">
        <f>$L$24/(L5*H6*(0.0000001)*$L$23)</f>
        <v>0.26802151542715091</v>
      </c>
      <c r="Q5">
        <f>$L$24/(N5*H6*(0.0000001)*$L$23)</f>
        <v>1.3360281020150979</v>
      </c>
      <c r="S5">
        <v>0.16932</v>
      </c>
      <c r="T5">
        <v>1.2070000000000001E-2</v>
      </c>
      <c r="V5">
        <v>6.1699999999999998E-2</v>
      </c>
      <c r="W5" s="1">
        <v>1.9165299999999999E-4</v>
      </c>
      <c r="X5" s="1">
        <f t="shared" si="2"/>
        <v>4.2056835637480798</v>
      </c>
      <c r="Z5">
        <v>50</v>
      </c>
      <c r="AA5">
        <f>AVERAGE(P14:P17)</f>
        <v>3.6602282292655434E-3</v>
      </c>
      <c r="AB5">
        <f>STDEV(P14:P17)</f>
        <v>5.8896788394222164E-4</v>
      </c>
      <c r="AC5">
        <f>AVERAGE(Q14:Q17)</f>
        <v>5.6238044041029855</v>
      </c>
      <c r="AD5">
        <f>STDEV(Q14:Q17)</f>
        <v>0.7738203223340836</v>
      </c>
      <c r="AE5">
        <f>AVERAGE(S14:S17)</f>
        <v>0.71657499999999996</v>
      </c>
      <c r="AF5">
        <f>((T14^2+T15^2+T16^2+T17^2)^(0.5)/4)+STDEV(S14:S17)</f>
        <v>0.10099910431426422</v>
      </c>
      <c r="AG5">
        <f>AVERAGE(V14:V17)</f>
        <v>0.13540000000000002</v>
      </c>
      <c r="AH5">
        <f>STDEV(V14:V17)</f>
        <v>1.0339864602595141E-2</v>
      </c>
      <c r="AI5" s="1">
        <f>AVERAGE(W14:W17)</f>
        <v>3.8952624999999999E-4</v>
      </c>
      <c r="AJ5">
        <f>STDEV(W14:W17)</f>
        <v>3.8061303545508452E-5</v>
      </c>
      <c r="AK5" s="1">
        <f>AVERAGE(X14:X17)</f>
        <v>10.702797020070019</v>
      </c>
      <c r="AL5" s="1">
        <f>STDEV(X14:X17)</f>
        <v>0.74439223568524726</v>
      </c>
    </row>
    <row r="6" spans="1:38" x14ac:dyDescent="0.2">
      <c r="B6">
        <v>5</v>
      </c>
      <c r="C6">
        <v>467.9</v>
      </c>
      <c r="D6">
        <v>467.7</v>
      </c>
      <c r="E6">
        <v>432.8</v>
      </c>
      <c r="F6">
        <v>461.6</v>
      </c>
      <c r="G6">
        <v>448.5</v>
      </c>
      <c r="H6">
        <f t="shared" si="0"/>
        <v>455.7</v>
      </c>
      <c r="I6">
        <f t="shared" si="1"/>
        <v>15.0324648677454</v>
      </c>
      <c r="J6" t="s">
        <v>1</v>
      </c>
      <c r="K6">
        <v>2</v>
      </c>
      <c r="L6">
        <v>61000</v>
      </c>
      <c r="M6">
        <v>6000</v>
      </c>
      <c r="N6">
        <v>3080</v>
      </c>
      <c r="P6">
        <f>$L$24/(L6*H8*(0.0000001)*$L$23)</f>
        <v>0.16549003253534042</v>
      </c>
      <c r="Q6">
        <f>$L$24/(N6*H8*(0.0000001)*$L$23)</f>
        <v>3.2775623326804437</v>
      </c>
      <c r="S6">
        <v>0.30221999999999999</v>
      </c>
      <c r="T6">
        <v>1.7350000000000001E-2</v>
      </c>
      <c r="V6">
        <v>0.10179000000000001</v>
      </c>
      <c r="W6" s="1">
        <v>3.0655400000000001E-4</v>
      </c>
      <c r="X6" s="1">
        <f>W6/(H8*0.0000001)</f>
        <v>7.7365737936604084</v>
      </c>
      <c r="Z6">
        <v>100</v>
      </c>
      <c r="AA6">
        <f>AVERAGE(P15:P18)</f>
        <v>5.2918378985641551E-3</v>
      </c>
      <c r="AB6">
        <f>STDEV(P15:P18)</f>
        <v>2.6979597690931119E-3</v>
      </c>
      <c r="AC6">
        <f>AVERAGE(Q15:Q18)</f>
        <v>6.4282243965493464</v>
      </c>
      <c r="AD6">
        <f>STDEV(Q15:Q18)</f>
        <v>1.4917811063113766</v>
      </c>
      <c r="AE6">
        <f>AVERAGE(S15:S18)</f>
        <v>0.74495999999999996</v>
      </c>
      <c r="AF6">
        <f>((T15^2+T16^2+T17^2+T18^2)^(0.5)/4)+STDEV(S15:S18)</f>
        <v>0.12672414473734744</v>
      </c>
      <c r="AG6">
        <f>AVERAGE(V15:V18)</f>
        <v>0.134385</v>
      </c>
      <c r="AH6">
        <f>STDEV(V15:V18)</f>
        <v>1.1173079253276602E-2</v>
      </c>
      <c r="AI6" s="1">
        <f>AVERAGE(W15:W18)</f>
        <v>3.9174449999999998E-4</v>
      </c>
      <c r="AJ6">
        <f>STDEV(W15:W18)</f>
        <v>3.514663089116794E-5</v>
      </c>
      <c r="AK6" s="1">
        <f>AVERAGE(X18:X21)</f>
        <v>16.513459284217507</v>
      </c>
      <c r="AL6" s="1">
        <f>STDEV(X18:X21)</f>
        <v>3.1088059778580726</v>
      </c>
    </row>
    <row r="7" spans="1:38" x14ac:dyDescent="0.2">
      <c r="A7" t="s">
        <v>1</v>
      </c>
      <c r="B7">
        <v>1</v>
      </c>
      <c r="C7">
        <v>451.5</v>
      </c>
      <c r="D7">
        <v>474.7</v>
      </c>
      <c r="E7">
        <v>525.79999999999995</v>
      </c>
      <c r="F7">
        <v>568.9</v>
      </c>
      <c r="G7">
        <v>517.9</v>
      </c>
      <c r="H7">
        <f t="shared" si="0"/>
        <v>507.76000000000005</v>
      </c>
      <c r="I7">
        <f t="shared" si="1"/>
        <v>45.892570204772788</v>
      </c>
      <c r="K7">
        <v>3</v>
      </c>
      <c r="L7">
        <v>45900</v>
      </c>
      <c r="M7">
        <v>5100</v>
      </c>
      <c r="N7">
        <v>2835</v>
      </c>
      <c r="P7">
        <f>$L$24/(L7*H9*(0.0000001)*$L$23)</f>
        <v>0.19996780518336552</v>
      </c>
      <c r="Q7">
        <f>$L$24/(N7*H9*(0.0000001)*$L$23)</f>
        <v>3.2375739886830601</v>
      </c>
      <c r="S7">
        <v>0.32726</v>
      </c>
      <c r="T7">
        <v>1.6070000000000001E-2</v>
      </c>
      <c r="V7">
        <v>0.10395</v>
      </c>
      <c r="W7" s="1">
        <v>3.4018299999999998E-4</v>
      </c>
      <c r="X7" s="1">
        <f t="shared" ref="X7:X9" si="3">W7/(H9*0.0000001)</f>
        <v>7.8059430931620009</v>
      </c>
    </row>
    <row r="8" spans="1:38" x14ac:dyDescent="0.2">
      <c r="B8">
        <v>2</v>
      </c>
      <c r="C8">
        <v>402.2</v>
      </c>
      <c r="D8">
        <v>394.5</v>
      </c>
      <c r="E8">
        <v>396.7</v>
      </c>
      <c r="F8">
        <v>396.5</v>
      </c>
      <c r="G8">
        <v>391.3</v>
      </c>
      <c r="H8">
        <f t="shared" si="0"/>
        <v>396.24</v>
      </c>
      <c r="I8">
        <f t="shared" si="1"/>
        <v>3.9759275647325287</v>
      </c>
      <c r="K8">
        <v>4</v>
      </c>
      <c r="L8">
        <v>64800</v>
      </c>
      <c r="M8">
        <v>6000</v>
      </c>
      <c r="N8">
        <v>3550</v>
      </c>
      <c r="P8">
        <f>$L$24/(L8*H10*(0.0000001)*$L$23)</f>
        <v>0.15937311541291027</v>
      </c>
      <c r="Q8">
        <f>$L$24/(N8*H10*(0.0000001)*$L$23)</f>
        <v>2.9091205292272067</v>
      </c>
      <c r="S8">
        <v>0.29400999999999999</v>
      </c>
      <c r="T8">
        <v>1.359E-2</v>
      </c>
      <c r="V8">
        <v>0.10113999999999999</v>
      </c>
      <c r="W8" s="1">
        <v>2.8833199999999998E-4</v>
      </c>
      <c r="X8" s="1">
        <f t="shared" si="3"/>
        <v>7.4442837963441084</v>
      </c>
      <c r="AI8" t="s">
        <v>24</v>
      </c>
    </row>
    <row r="9" spans="1:38" x14ac:dyDescent="0.2">
      <c r="B9">
        <v>3</v>
      </c>
      <c r="C9">
        <v>417.7</v>
      </c>
      <c r="D9">
        <v>442.7</v>
      </c>
      <c r="E9">
        <v>452.9</v>
      </c>
      <c r="F9">
        <v>454.4</v>
      </c>
      <c r="G9">
        <v>411.3</v>
      </c>
      <c r="H9">
        <f t="shared" si="0"/>
        <v>435.8</v>
      </c>
      <c r="I9">
        <f t="shared" si="1"/>
        <v>20.086313748420828</v>
      </c>
      <c r="K9">
        <v>5</v>
      </c>
      <c r="L9">
        <v>111300</v>
      </c>
      <c r="M9">
        <v>11000</v>
      </c>
      <c r="N9">
        <v>6130</v>
      </c>
      <c r="P9">
        <f>$L$24/(L9*H11*(0.0000001)*$L$23)</f>
        <v>0.14255812718537156</v>
      </c>
      <c r="Q9">
        <f>$L$24/(N9*H11*(0.0000001)*$L$23)</f>
        <v>2.5883718687980188</v>
      </c>
      <c r="S9">
        <v>0.28464</v>
      </c>
      <c r="T9">
        <v>1.2760000000000001E-2</v>
      </c>
      <c r="V9">
        <v>7.9219999999999999E-2</v>
      </c>
      <c r="W9" s="1">
        <v>1.93637E-4</v>
      </c>
      <c r="X9" s="1">
        <f t="shared" si="3"/>
        <v>7.6809599365331227</v>
      </c>
    </row>
    <row r="10" spans="1:38" x14ac:dyDescent="0.2">
      <c r="B10">
        <v>4</v>
      </c>
      <c r="C10">
        <v>374.5</v>
      </c>
      <c r="D10">
        <v>379.8</v>
      </c>
      <c r="E10">
        <v>398.8</v>
      </c>
      <c r="F10">
        <v>389.9</v>
      </c>
      <c r="G10">
        <v>393.6</v>
      </c>
      <c r="H10">
        <f t="shared" si="0"/>
        <v>387.32</v>
      </c>
      <c r="I10">
        <f t="shared" si="1"/>
        <v>9.9848385064556791</v>
      </c>
      <c r="J10" t="s">
        <v>2</v>
      </c>
      <c r="K10">
        <v>2</v>
      </c>
      <c r="L10">
        <v>164800</v>
      </c>
      <c r="M10">
        <v>11000</v>
      </c>
      <c r="N10">
        <v>2280</v>
      </c>
      <c r="P10">
        <f>$L$24/(L10*H13*(0.0000001)*$L$23)</f>
        <v>8.8499397142106667E-2</v>
      </c>
      <c r="Q10">
        <f>$L$24/(N10*H13*(0.0000001)*$L$23)</f>
        <v>6.3967985302715702</v>
      </c>
      <c r="S10">
        <v>0.51404000000000005</v>
      </c>
      <c r="T10">
        <v>1.8620000000000001E-2</v>
      </c>
      <c r="V10">
        <v>0.12656999999999999</v>
      </c>
      <c r="W10" s="1">
        <v>3.72479E-4</v>
      </c>
      <c r="X10" s="1">
        <f>W10/(H13*0.0000001)</f>
        <v>13.581236782615038</v>
      </c>
    </row>
    <row r="11" spans="1:38" x14ac:dyDescent="0.2">
      <c r="B11">
        <v>5</v>
      </c>
      <c r="C11">
        <v>217.4</v>
      </c>
      <c r="D11">
        <v>234.5</v>
      </c>
      <c r="E11">
        <v>271.5</v>
      </c>
      <c r="F11">
        <v>279.89999999999998</v>
      </c>
      <c r="G11">
        <v>257.2</v>
      </c>
      <c r="H11">
        <f t="shared" si="0"/>
        <v>252.1</v>
      </c>
      <c r="I11">
        <f t="shared" si="1"/>
        <v>25.928073588294204</v>
      </c>
      <c r="K11">
        <v>3</v>
      </c>
      <c r="L11">
        <v>169500</v>
      </c>
      <c r="M11">
        <v>10000</v>
      </c>
      <c r="N11">
        <v>2198</v>
      </c>
      <c r="P11">
        <f>$L$24/(L11*H14*(0.0000001)*$L$23)</f>
        <v>6.1609283779754213E-2</v>
      </c>
      <c r="Q11">
        <f>$L$24/(N11*H14*(0.0000001)*$L$23)</f>
        <v>4.7510343952085261</v>
      </c>
      <c r="S11">
        <v>0.51543000000000005</v>
      </c>
      <c r="T11">
        <v>1.686E-2</v>
      </c>
      <c r="V11">
        <v>0.12664</v>
      </c>
      <c r="W11" s="1">
        <v>3.7496799999999999E-4</v>
      </c>
      <c r="X11" s="1">
        <f t="shared" ref="X11:X13" si="4">W11/(H14*0.0000001)</f>
        <v>9.7892648287385136</v>
      </c>
    </row>
    <row r="12" spans="1:38" x14ac:dyDescent="0.2">
      <c r="A12" t="s">
        <v>2</v>
      </c>
      <c r="B12">
        <v>1</v>
      </c>
      <c r="C12">
        <v>236.9</v>
      </c>
      <c r="D12">
        <v>254.7</v>
      </c>
      <c r="E12">
        <v>288.89999999999998</v>
      </c>
      <c r="F12">
        <v>316.2</v>
      </c>
      <c r="G12">
        <v>279.89999999999998</v>
      </c>
      <c r="H12">
        <f t="shared" si="0"/>
        <v>275.32</v>
      </c>
      <c r="I12">
        <f t="shared" si="1"/>
        <v>30.732100481418442</v>
      </c>
      <c r="K12">
        <v>4</v>
      </c>
      <c r="L12">
        <v>165300</v>
      </c>
      <c r="M12">
        <v>7500</v>
      </c>
      <c r="N12">
        <v>1870</v>
      </c>
      <c r="P12">
        <f>$L$24/(L12*H15*(0.0000001)*$L$23)</f>
        <v>5.7309651151568684E-2</v>
      </c>
      <c r="Q12">
        <f>$L$24/(N12*H15*(0.0000001)*$L$23)</f>
        <v>5.0659279868204825</v>
      </c>
      <c r="S12">
        <v>0.49235000000000001</v>
      </c>
      <c r="T12">
        <v>1.9439999999999999E-2</v>
      </c>
      <c r="V12">
        <v>0.14013</v>
      </c>
      <c r="W12" s="1">
        <v>4.03772E-4</v>
      </c>
      <c r="X12" s="1">
        <f t="shared" si="4"/>
        <v>9.5626184160666927</v>
      </c>
    </row>
    <row r="13" spans="1:38" x14ac:dyDescent="0.2">
      <c r="B13">
        <v>2</v>
      </c>
      <c r="C13">
        <v>306.8</v>
      </c>
      <c r="D13">
        <v>292.5</v>
      </c>
      <c r="E13">
        <v>251.1</v>
      </c>
      <c r="F13">
        <v>250.4</v>
      </c>
      <c r="G13">
        <v>270.5</v>
      </c>
      <c r="H13">
        <f t="shared" si="0"/>
        <v>274.26</v>
      </c>
      <c r="I13">
        <f t="shared" si="1"/>
        <v>25.056795485456639</v>
      </c>
      <c r="K13">
        <v>5</v>
      </c>
      <c r="L13">
        <v>142600</v>
      </c>
      <c r="M13">
        <v>9000</v>
      </c>
      <c r="N13">
        <v>2028</v>
      </c>
      <c r="P13">
        <f>$L$24/(L13*H16*(0.0000001)*$L$23)</f>
        <v>7.7948343476881204E-2</v>
      </c>
      <c r="Q13">
        <f>$L$24/(N13*H16*(0.0000001)*$L$23)</f>
        <v>5.4809831261357296</v>
      </c>
      <c r="S13">
        <v>0.52239000000000002</v>
      </c>
      <c r="T13">
        <v>1.813E-2</v>
      </c>
      <c r="V13">
        <v>0.12075</v>
      </c>
      <c r="W13" s="1">
        <v>4.2882499999999997E-4</v>
      </c>
      <c r="X13" s="1">
        <f t="shared" si="4"/>
        <v>11.916439726560329</v>
      </c>
    </row>
    <row r="14" spans="1:38" x14ac:dyDescent="0.2">
      <c r="B14">
        <v>3</v>
      </c>
      <c r="C14">
        <v>367.9</v>
      </c>
      <c r="D14">
        <v>408.4</v>
      </c>
      <c r="E14">
        <v>418.7</v>
      </c>
      <c r="F14">
        <v>378.1</v>
      </c>
      <c r="G14">
        <v>342.1</v>
      </c>
      <c r="H14">
        <f t="shared" si="0"/>
        <v>383.03999999999996</v>
      </c>
      <c r="I14">
        <f t="shared" si="1"/>
        <v>31.001903167386342</v>
      </c>
      <c r="J14" t="s">
        <v>3</v>
      </c>
      <c r="K14">
        <v>2</v>
      </c>
      <c r="L14">
        <v>4030000</v>
      </c>
      <c r="M14">
        <v>40000</v>
      </c>
      <c r="N14">
        <v>2185</v>
      </c>
      <c r="P14">
        <f>$L$24/(L14*H18*(0.0000001)*$L$23)</f>
        <v>2.8060495060090148E-3</v>
      </c>
      <c r="Q14">
        <f>$L$24/(N14*H18*(0.0000001)*$L$23)</f>
        <v>5.1754597296184572</v>
      </c>
      <c r="S14">
        <v>0.74422999999999995</v>
      </c>
      <c r="T14">
        <v>2.01E-2</v>
      </c>
      <c r="V14">
        <v>0.1303</v>
      </c>
      <c r="W14" s="1">
        <v>3.5012699999999999E-4</v>
      </c>
      <c r="X14" s="1">
        <f>W14/(H18*0.0000001)</f>
        <v>9.8984224810584642</v>
      </c>
    </row>
    <row r="15" spans="1:38" x14ac:dyDescent="0.2">
      <c r="B15">
        <v>4</v>
      </c>
      <c r="C15">
        <v>410.3</v>
      </c>
      <c r="D15">
        <v>436.1</v>
      </c>
      <c r="E15">
        <v>428.6</v>
      </c>
      <c r="F15">
        <v>412.2</v>
      </c>
      <c r="G15">
        <v>424</v>
      </c>
      <c r="H15">
        <f t="shared" si="0"/>
        <v>422.23999999999995</v>
      </c>
      <c r="I15">
        <f t="shared" si="1"/>
        <v>10.943171386759882</v>
      </c>
      <c r="K15">
        <v>3</v>
      </c>
      <c r="L15">
        <v>3230000</v>
      </c>
      <c r="M15">
        <v>37000</v>
      </c>
      <c r="N15">
        <v>1853</v>
      </c>
      <c r="P15">
        <f>$L$24/(L15*H19*(0.0000001)*$L$23)</f>
        <v>3.7556562530456036E-3</v>
      </c>
      <c r="Q15">
        <f>$L$24/(N15*H19*(0.0000001)*$L$23)</f>
        <v>6.5465567713638961</v>
      </c>
      <c r="S15">
        <v>0.64512000000000003</v>
      </c>
      <c r="T15">
        <v>1.9140000000000001E-2</v>
      </c>
      <c r="V15">
        <v>0.15028</v>
      </c>
      <c r="W15" s="1">
        <v>3.7448700000000001E-4</v>
      </c>
      <c r="X15" s="1">
        <f t="shared" ref="X15:X16" si="5">W15/(H19*0.0000001)</f>
        <v>11.357038879116883</v>
      </c>
    </row>
    <row r="16" spans="1:38" x14ac:dyDescent="0.2">
      <c r="B16">
        <v>5</v>
      </c>
      <c r="C16">
        <v>386.3</v>
      </c>
      <c r="D16">
        <v>359.3</v>
      </c>
      <c r="E16">
        <v>362</v>
      </c>
      <c r="F16">
        <v>332.1</v>
      </c>
      <c r="G16">
        <v>359.6</v>
      </c>
      <c r="H16">
        <f t="shared" si="0"/>
        <v>359.85999999999996</v>
      </c>
      <c r="I16">
        <f t="shared" si="1"/>
        <v>19.200598948991143</v>
      </c>
      <c r="K16">
        <v>4</v>
      </c>
      <c r="L16">
        <v>2600000</v>
      </c>
      <c r="M16">
        <v>30000</v>
      </c>
      <c r="N16">
        <v>1729</v>
      </c>
      <c r="P16">
        <f>$L$24/(L16*H20*(0.0000001)*$L$23)</f>
        <v>3.9557274978441288E-3</v>
      </c>
      <c r="Q16">
        <f>$L$24/(N16*H20*(0.0000001)*$L$23)</f>
        <v>5.9484624027731261</v>
      </c>
      <c r="S16">
        <v>0.83245999999999998</v>
      </c>
      <c r="T16">
        <v>2.2540000000000001E-2</v>
      </c>
      <c r="V16">
        <v>0.13408</v>
      </c>
      <c r="W16" s="1">
        <v>4.4004500000000002E-4</v>
      </c>
      <c r="X16" s="1">
        <f t="shared" si="5"/>
        <v>11.314537694127328</v>
      </c>
    </row>
    <row r="17" spans="1:24" x14ac:dyDescent="0.2">
      <c r="A17" t="s">
        <v>3</v>
      </c>
      <c r="B17">
        <v>1</v>
      </c>
      <c r="C17">
        <v>343.5</v>
      </c>
      <c r="D17">
        <v>350.9</v>
      </c>
      <c r="E17">
        <v>351.6</v>
      </c>
      <c r="F17">
        <v>333.9</v>
      </c>
      <c r="G17">
        <v>311.89999999999998</v>
      </c>
      <c r="H17">
        <f t="shared" si="0"/>
        <v>338.36</v>
      </c>
      <c r="I17">
        <f t="shared" si="1"/>
        <v>16.424006819287442</v>
      </c>
      <c r="K17">
        <v>5</v>
      </c>
      <c r="L17">
        <v>2525000</v>
      </c>
      <c r="M17">
        <v>40000</v>
      </c>
      <c r="N17">
        <v>2158</v>
      </c>
      <c r="P17">
        <f>$L$24/(L17*H21*(0.0000001)*$L$23)</f>
        <v>4.123479660163425E-3</v>
      </c>
      <c r="Q17">
        <f>$L$24/(N17*H21*(0.0000001)*$L$23)</f>
        <v>4.8247387126564636</v>
      </c>
      <c r="S17">
        <v>0.64449000000000001</v>
      </c>
      <c r="T17">
        <v>2.3060000000000001E-2</v>
      </c>
      <c r="V17">
        <v>0.12694</v>
      </c>
      <c r="W17" s="1">
        <v>3.9344599999999999E-4</v>
      </c>
      <c r="X17" s="1">
        <f>W17/(H21*0.0000001)</f>
        <v>10.241189025977409</v>
      </c>
    </row>
    <row r="18" spans="1:24" x14ac:dyDescent="0.2">
      <c r="B18">
        <v>2</v>
      </c>
      <c r="C18">
        <v>330.3</v>
      </c>
      <c r="D18">
        <v>379.9</v>
      </c>
      <c r="E18">
        <v>351.1</v>
      </c>
      <c r="F18">
        <v>351.6</v>
      </c>
      <c r="G18">
        <v>355.7</v>
      </c>
      <c r="H18">
        <f t="shared" si="0"/>
        <v>353.72</v>
      </c>
      <c r="I18">
        <f t="shared" si="1"/>
        <v>17.671785421965701</v>
      </c>
      <c r="J18" t="s">
        <v>25</v>
      </c>
      <c r="K18">
        <v>1</v>
      </c>
      <c r="L18">
        <v>2064000</v>
      </c>
      <c r="M18">
        <v>5000000</v>
      </c>
      <c r="N18">
        <v>2295</v>
      </c>
      <c r="P18">
        <f>$L$24/(L18*H22*(0.0000001)*$L$23)</f>
        <v>9.3324881832034627E-3</v>
      </c>
      <c r="Q18">
        <f>$L$24/(N18*H22*(0.0000001)*$L$23)</f>
        <v>8.393139699403898</v>
      </c>
      <c r="S18">
        <v>0.85777000000000003</v>
      </c>
      <c r="T18">
        <v>1.9910000000000001E-2</v>
      </c>
      <c r="V18">
        <v>0.12623999999999999</v>
      </c>
      <c r="W18" s="1">
        <v>3.59E-4</v>
      </c>
      <c r="X18" s="1">
        <f>W18/(H22*0.0000001)</f>
        <v>17.287874410093423</v>
      </c>
    </row>
    <row r="19" spans="1:24" x14ac:dyDescent="0.2">
      <c r="B19">
        <v>3</v>
      </c>
      <c r="C19">
        <v>362.5</v>
      </c>
      <c r="D19">
        <v>339.7</v>
      </c>
      <c r="E19">
        <v>330.5</v>
      </c>
      <c r="F19">
        <v>296.89999999999998</v>
      </c>
      <c r="G19">
        <v>319.10000000000002</v>
      </c>
      <c r="H19">
        <f t="shared" si="0"/>
        <v>329.73999999999995</v>
      </c>
      <c r="I19">
        <f t="shared" si="1"/>
        <v>24.313946615060257</v>
      </c>
      <c r="K19">
        <v>2</v>
      </c>
      <c r="L19">
        <v>4900000</v>
      </c>
      <c r="M19">
        <v>180000</v>
      </c>
      <c r="N19">
        <v>2412</v>
      </c>
      <c r="P19">
        <f>$L$24/(L19*H23*(0.0000001)*$L$23)</f>
        <v>3.4654717719996815E-3</v>
      </c>
      <c r="Q19">
        <f>$L$24/(N19*H23*(0.0000001)*$L$23)</f>
        <v>7.0401375135980269</v>
      </c>
      <c r="S19">
        <v>0.73067000000000004</v>
      </c>
      <c r="T19">
        <v>1.8630000000000001E-2</v>
      </c>
      <c r="V19">
        <v>0.11700000000000001</v>
      </c>
      <c r="W19" s="1">
        <v>3.5166700000000001E-4</v>
      </c>
      <c r="X19" s="1">
        <f t="shared" ref="X19:X21" si="6">W19/(H23*0.0000001)</f>
        <v>14.928977755136696</v>
      </c>
    </row>
    <row r="20" spans="1:24" x14ac:dyDescent="0.2">
      <c r="B20">
        <v>4</v>
      </c>
      <c r="C20">
        <v>369.9</v>
      </c>
      <c r="D20">
        <v>396.5</v>
      </c>
      <c r="E20">
        <v>442.3</v>
      </c>
      <c r="F20">
        <v>370.7</v>
      </c>
      <c r="G20">
        <v>365.2</v>
      </c>
      <c r="H20">
        <f t="shared" si="0"/>
        <v>388.92</v>
      </c>
      <c r="I20">
        <f t="shared" si="1"/>
        <v>32.261618062335323</v>
      </c>
      <c r="K20">
        <v>3</v>
      </c>
      <c r="L20">
        <v>6570000</v>
      </c>
      <c r="M20">
        <v>1000000</v>
      </c>
      <c r="N20">
        <v>4180</v>
      </c>
      <c r="P20">
        <f>$L$24/(L20*H24*(0.0000001)*$L$23)</f>
        <v>3.0163892493474051E-3</v>
      </c>
      <c r="Q20">
        <f>$L$24/(N20*H24*(0.0000001)*$L$23)</f>
        <v>4.7410711407206811</v>
      </c>
      <c r="S20">
        <v>0.73865000000000003</v>
      </c>
      <c r="T20">
        <v>2.1049999999999999E-2</v>
      </c>
      <c r="V20">
        <v>9.0730000000000005E-2</v>
      </c>
      <c r="W20" s="1">
        <v>2.6933300000000002E-4</v>
      </c>
      <c r="X20" s="1">
        <f t="shared" si="6"/>
        <v>13.343886246531911</v>
      </c>
    </row>
    <row r="21" spans="1:24" x14ac:dyDescent="0.2">
      <c r="B21">
        <v>5</v>
      </c>
      <c r="C21">
        <v>397.2</v>
      </c>
      <c r="D21">
        <v>401.1</v>
      </c>
      <c r="E21">
        <v>372.5</v>
      </c>
      <c r="F21">
        <v>374.9</v>
      </c>
      <c r="G21">
        <v>375.2</v>
      </c>
      <c r="H21">
        <f t="shared" si="0"/>
        <v>384.17999999999995</v>
      </c>
      <c r="I21">
        <f t="shared" si="1"/>
        <v>13.774868420424214</v>
      </c>
      <c r="K21">
        <v>4</v>
      </c>
      <c r="L21">
        <v>3630000</v>
      </c>
      <c r="M21">
        <v>300000</v>
      </c>
      <c r="N21">
        <v>1970</v>
      </c>
      <c r="P21">
        <f>$L$24/(L21*H25*(0.0000001)*$L$23)</f>
        <v>5.8051226143485809E-3</v>
      </c>
      <c r="Q21">
        <f>$L$24/(N21*H25*(0.0000001)*$L$23)</f>
        <v>10.69674877669307</v>
      </c>
      <c r="S21">
        <v>0.89032</v>
      </c>
      <c r="T21">
        <v>1.9820000000000001E-2</v>
      </c>
      <c r="V21">
        <v>0.11595999999999999</v>
      </c>
      <c r="W21" s="1">
        <v>3.8900000000000002E-4</v>
      </c>
      <c r="X21" s="1">
        <f t="shared" si="6"/>
        <v>20.493098725107998</v>
      </c>
    </row>
    <row r="22" spans="1:24" x14ac:dyDescent="0.2">
      <c r="A22" t="s">
        <v>25</v>
      </c>
      <c r="B22">
        <v>1</v>
      </c>
      <c r="C22">
        <v>226.6</v>
      </c>
      <c r="D22">
        <v>200.3</v>
      </c>
      <c r="E22">
        <v>180.1</v>
      </c>
      <c r="F22">
        <v>197.5</v>
      </c>
      <c r="G22">
        <v>233.8</v>
      </c>
      <c r="H22">
        <f t="shared" si="0"/>
        <v>207.66</v>
      </c>
      <c r="I22">
        <f t="shared" si="1"/>
        <v>22.130137821531978</v>
      </c>
    </row>
    <row r="23" spans="1:24" x14ac:dyDescent="0.2">
      <c r="B23">
        <v>2</v>
      </c>
      <c r="C23">
        <v>188.3</v>
      </c>
      <c r="D23">
        <v>250.8</v>
      </c>
      <c r="E23">
        <v>265.60000000000002</v>
      </c>
      <c r="F23">
        <v>248.9</v>
      </c>
      <c r="G23">
        <v>224.2</v>
      </c>
      <c r="H23">
        <f t="shared" si="0"/>
        <v>235.56</v>
      </c>
      <c r="I23">
        <f t="shared" si="1"/>
        <v>30.311598440201397</v>
      </c>
      <c r="K23" t="s">
        <v>13</v>
      </c>
      <c r="L23">
        <v>1</v>
      </c>
      <c r="M23" t="s">
        <v>24</v>
      </c>
    </row>
    <row r="24" spans="1:24" x14ac:dyDescent="0.2">
      <c r="B24">
        <v>3</v>
      </c>
      <c r="C24">
        <v>171.5</v>
      </c>
      <c r="D24">
        <v>209.8</v>
      </c>
      <c r="E24">
        <v>213.1</v>
      </c>
      <c r="F24">
        <v>213.9</v>
      </c>
      <c r="G24">
        <v>200.9</v>
      </c>
      <c r="H24">
        <f t="shared" si="0"/>
        <v>201.83999999999997</v>
      </c>
      <c r="I24">
        <f t="shared" si="1"/>
        <v>17.727041490333349</v>
      </c>
      <c r="K24" t="s">
        <v>14</v>
      </c>
      <c r="L24">
        <v>0.4</v>
      </c>
      <c r="R24" t="s">
        <v>24</v>
      </c>
    </row>
    <row r="25" spans="1:24" x14ac:dyDescent="0.2">
      <c r="B25">
        <v>4</v>
      </c>
      <c r="C25">
        <v>272.7</v>
      </c>
      <c r="D25">
        <v>216.9</v>
      </c>
      <c r="E25">
        <v>148.9</v>
      </c>
      <c r="F25">
        <v>105</v>
      </c>
      <c r="G25">
        <v>205.6</v>
      </c>
      <c r="H25">
        <f t="shared" si="0"/>
        <v>189.82</v>
      </c>
      <c r="I25">
        <f t="shared" si="1"/>
        <v>64.653514985652478</v>
      </c>
    </row>
    <row r="26" spans="1:24" x14ac:dyDescent="0.2">
      <c r="B26">
        <v>5</v>
      </c>
      <c r="C26">
        <v>237.9</v>
      </c>
      <c r="D26">
        <v>159.69999999999999</v>
      </c>
      <c r="E26">
        <v>163.4</v>
      </c>
      <c r="F26">
        <v>174.6</v>
      </c>
      <c r="G26">
        <v>190.5</v>
      </c>
      <c r="H26">
        <f t="shared" si="0"/>
        <v>185.22</v>
      </c>
      <c r="I26">
        <f t="shared" si="1"/>
        <v>31.793191094949773</v>
      </c>
    </row>
    <row r="27" spans="1:24" x14ac:dyDescent="0.2">
      <c r="C27" t="s">
        <v>23</v>
      </c>
      <c r="E27" t="s">
        <v>4</v>
      </c>
      <c r="F27" t="s">
        <v>5</v>
      </c>
    </row>
    <row r="28" spans="1:24" x14ac:dyDescent="0.2">
      <c r="D28">
        <v>5</v>
      </c>
      <c r="E28">
        <f>AVERAGE(H2:H6)</f>
        <v>540.30399999999997</v>
      </c>
      <c r="F28">
        <f>((I2^2+I3^2+I4^2+I5^2+I6^2)^0.5)/5+STDEV(H2:H6)</f>
        <v>84.321267944888177</v>
      </c>
    </row>
    <row r="29" spans="1:24" x14ac:dyDescent="0.2">
      <c r="D29">
        <v>10</v>
      </c>
      <c r="E29">
        <f>AVERAGE(H7:H11)</f>
        <v>395.84399999999994</v>
      </c>
      <c r="F29">
        <f>((I7^2+I8^2+I9^2+I10^2+I11^2)^0.5)/5+STDEV(H7:H11)</f>
        <v>104.8344394343688</v>
      </c>
    </row>
    <row r="30" spans="1:24" x14ac:dyDescent="0.2">
      <c r="D30">
        <v>20</v>
      </c>
      <c r="E30">
        <f>AVERAGE(H12:H16)</f>
        <v>342.94399999999996</v>
      </c>
      <c r="F30">
        <f>((I12^2+I13^2+I14^2+I15^2+I16^2)^0.5)/5+STDEV(H12:H16)</f>
        <v>77.085463046312157</v>
      </c>
    </row>
    <row r="31" spans="1:24" x14ac:dyDescent="0.2">
      <c r="D31">
        <v>50</v>
      </c>
      <c r="E31">
        <f>AVERAGE(H17:H21)</f>
        <v>358.98400000000004</v>
      </c>
      <c r="F31">
        <f>((I17^2+I18^2+I19^2+I20^2+I21^2)^0.5)/5+STDEV(H17:H21)</f>
        <v>36.448060368474174</v>
      </c>
    </row>
    <row r="32" spans="1:24" x14ac:dyDescent="0.2">
      <c r="D32">
        <v>100</v>
      </c>
      <c r="E32">
        <f>AVERAGE(H22:H26)</f>
        <v>204.01999999999998</v>
      </c>
      <c r="F32">
        <f>((I22^2+I23^2+I24^2+I25^2+I26^2)^0.5)/5+STDEV(H22:H26)</f>
        <v>36.427759485891379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Keene</dc:creator>
  <cp:lastModifiedBy>Scott Keene</cp:lastModifiedBy>
  <dcterms:created xsi:type="dcterms:W3CDTF">2019-05-23T02:32:09Z</dcterms:created>
  <dcterms:modified xsi:type="dcterms:W3CDTF">2019-07-15T21:24:12Z</dcterms:modified>
</cp:coreProperties>
</file>