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anativio_tudelft_nl/Documents/Files_Arianna/PhD_thesis/data_repository/Quantitative_RA/"/>
    </mc:Choice>
  </mc:AlternateContent>
  <xr:revisionPtr revIDLastSave="0" documentId="8_{78FA01FF-5BF8-F249-B8FC-85AF3CC099CF}" xr6:coauthVersionLast="47" xr6:coauthVersionMax="47" xr10:uidLastSave="{00000000-0000-0000-0000-000000000000}"/>
  <bookViews>
    <workbookView xWindow="0" yWindow="500" windowWidth="28800" windowHeight="17500" activeTab="3" xr2:uid="{C0ABA638-DBA4-1642-BFDF-88C0C17483BA}"/>
  </bookViews>
  <sheets>
    <sheet name="M1_total_Release" sheetId="10" r:id="rId1"/>
    <sheet name="M2_total_release" sheetId="7" r:id="rId2"/>
    <sheet name="M3_total_release" sheetId="8" r:id="rId3"/>
    <sheet name="M4_total_release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8" l="1"/>
  <c r="R6" i="8"/>
  <c r="R21" i="8"/>
  <c r="R23" i="8" s="1"/>
  <c r="R20" i="8"/>
  <c r="R19" i="8"/>
  <c r="R44" i="8"/>
  <c r="R33" i="8"/>
  <c r="R14" i="8"/>
  <c r="R11" i="8"/>
  <c r="R8" i="8"/>
  <c r="R5" i="8"/>
  <c r="R32" i="8"/>
  <c r="R42" i="8"/>
  <c r="AG4" i="8"/>
  <c r="R24" i="8" l="1"/>
  <c r="R26" i="8" s="1"/>
  <c r="R29" i="8" s="1"/>
  <c r="R25" i="8"/>
  <c r="Q8" i="8"/>
  <c r="G2" i="8" l="1"/>
  <c r="Q4" i="8" l="1"/>
  <c r="G39" i="9" l="1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2" i="9"/>
  <c r="R21" i="10"/>
  <c r="S16" i="10"/>
  <c r="AF2" i="8" l="1"/>
  <c r="AF2" i="7"/>
  <c r="AG4" i="7" s="1"/>
  <c r="AA32" i="7" l="1"/>
  <c r="AA33" i="7"/>
  <c r="AA34" i="7" s="1"/>
  <c r="AA35" i="7" s="1"/>
  <c r="AA36" i="7" s="1"/>
  <c r="AA37" i="7" s="1"/>
  <c r="AA38" i="7" s="1"/>
  <c r="AA39" i="7" s="1"/>
  <c r="AA40" i="7" s="1"/>
  <c r="AA41" i="7" s="1"/>
  <c r="AA42" i="7" s="1"/>
  <c r="AA43" i="7" s="1"/>
  <c r="AA44" i="7" s="1"/>
  <c r="AE33" i="8"/>
  <c r="AE34" i="8" s="1"/>
  <c r="AE35" i="8" s="1"/>
  <c r="AE36" i="8" s="1"/>
  <c r="AE37" i="8" s="1"/>
  <c r="AE38" i="8" s="1"/>
  <c r="AE39" i="8" s="1"/>
  <c r="AE40" i="8" s="1"/>
  <c r="AE41" i="8" s="1"/>
  <c r="AE42" i="8" s="1"/>
  <c r="AE43" i="8" s="1"/>
  <c r="AE44" i="8" s="1"/>
  <c r="AF33" i="8"/>
  <c r="AF34" i="8" s="1"/>
  <c r="AF35" i="8" s="1"/>
  <c r="AF36" i="8" s="1"/>
  <c r="AF37" i="8" s="1"/>
  <c r="AF38" i="8" s="1"/>
  <c r="AF39" i="8" s="1"/>
  <c r="AF40" i="8" s="1"/>
  <c r="AF41" i="8" s="1"/>
  <c r="AF42" i="8" s="1"/>
  <c r="AF43" i="8" s="1"/>
  <c r="AF44" i="8" s="1"/>
  <c r="Z33" i="8"/>
  <c r="Z34" i="8" s="1"/>
  <c r="Z35" i="8" s="1"/>
  <c r="Z36" i="8" s="1"/>
  <c r="Z37" i="8" s="1"/>
  <c r="Z38" i="8" s="1"/>
  <c r="Z39" i="8" s="1"/>
  <c r="Z40" i="8" s="1"/>
  <c r="Z41" i="8" s="1"/>
  <c r="Z42" i="8" s="1"/>
  <c r="Z43" i="8" s="1"/>
  <c r="Z44" i="8" s="1"/>
  <c r="AA33" i="8"/>
  <c r="AB33" i="8"/>
  <c r="AC33" i="8"/>
  <c r="AC34" i="8" s="1"/>
  <c r="AC35" i="8" s="1"/>
  <c r="AC36" i="8" s="1"/>
  <c r="AC37" i="8" s="1"/>
  <c r="AC38" i="8" s="1"/>
  <c r="AC39" i="8" s="1"/>
  <c r="AC40" i="8" s="1"/>
  <c r="AC41" i="8" s="1"/>
  <c r="AC42" i="8" s="1"/>
  <c r="AC43" i="8" s="1"/>
  <c r="AC44" i="8" s="1"/>
  <c r="AD33" i="8"/>
  <c r="AD34" i="8" s="1"/>
  <c r="AD35" i="8" s="1"/>
  <c r="AD36" i="8" s="1"/>
  <c r="AD37" i="8" s="1"/>
  <c r="AD38" i="8" s="1"/>
  <c r="AD39" i="8" s="1"/>
  <c r="AD40" i="8" s="1"/>
  <c r="AD41" i="8" s="1"/>
  <c r="AD42" i="8" s="1"/>
  <c r="AD43" i="8" s="1"/>
  <c r="AD44" i="8" s="1"/>
  <c r="AA34" i="8"/>
  <c r="AB34" i="8"/>
  <c r="AB35" i="8" s="1"/>
  <c r="AB36" i="8" s="1"/>
  <c r="AB37" i="8" s="1"/>
  <c r="AB38" i="8" s="1"/>
  <c r="AB39" i="8" s="1"/>
  <c r="AB40" i="8" s="1"/>
  <c r="AB41" i="8" s="1"/>
  <c r="AB42" i="8" s="1"/>
  <c r="AB43" i="8" s="1"/>
  <c r="AB44" i="8" s="1"/>
  <c r="AA35" i="8"/>
  <c r="AA36" i="8" s="1"/>
  <c r="AA37" i="8" s="1"/>
  <c r="AA38" i="8" s="1"/>
  <c r="AA39" i="8" s="1"/>
  <c r="AA40" i="8" s="1"/>
  <c r="AA41" i="8" s="1"/>
  <c r="AA42" i="8" s="1"/>
  <c r="AA43" i="8" s="1"/>
  <c r="AA44" i="8" s="1"/>
  <c r="S33" i="8"/>
  <c r="T33" i="8"/>
  <c r="U33" i="8"/>
  <c r="V33" i="8"/>
  <c r="W33" i="8"/>
  <c r="X33" i="8"/>
  <c r="Y33" i="8"/>
  <c r="Y34" i="8" s="1"/>
  <c r="Y35" i="8" s="1"/>
  <c r="Y36" i="8" s="1"/>
  <c r="Y37" i="8" s="1"/>
  <c r="Y38" i="8" s="1"/>
  <c r="Y39" i="8" s="1"/>
  <c r="Y40" i="8" s="1"/>
  <c r="Y41" i="8" s="1"/>
  <c r="Y42" i="8" s="1"/>
  <c r="Y43" i="8" s="1"/>
  <c r="Y44" i="8" s="1"/>
  <c r="R34" i="8"/>
  <c r="S34" i="8"/>
  <c r="T34" i="8"/>
  <c r="U34" i="8"/>
  <c r="V34" i="8"/>
  <c r="W34" i="8"/>
  <c r="X34" i="8"/>
  <c r="R35" i="8"/>
  <c r="S35" i="8"/>
  <c r="T35" i="8"/>
  <c r="U35" i="8"/>
  <c r="V35" i="8"/>
  <c r="W35" i="8"/>
  <c r="X35" i="8"/>
  <c r="R36" i="8"/>
  <c r="S36" i="8"/>
  <c r="T36" i="8"/>
  <c r="U36" i="8"/>
  <c r="V36" i="8"/>
  <c r="W36" i="8"/>
  <c r="X36" i="8"/>
  <c r="R37" i="8"/>
  <c r="S37" i="8"/>
  <c r="T37" i="8"/>
  <c r="U37" i="8"/>
  <c r="V37" i="8"/>
  <c r="W37" i="8"/>
  <c r="X37" i="8"/>
  <c r="R38" i="8"/>
  <c r="S38" i="8"/>
  <c r="T38" i="8"/>
  <c r="U38" i="8"/>
  <c r="V38" i="8"/>
  <c r="W38" i="8"/>
  <c r="X38" i="8"/>
  <c r="R39" i="8"/>
  <c r="S39" i="8"/>
  <c r="T39" i="8"/>
  <c r="U39" i="8"/>
  <c r="V39" i="8"/>
  <c r="W39" i="8"/>
  <c r="X39" i="8"/>
  <c r="R40" i="8"/>
  <c r="S40" i="8"/>
  <c r="T40" i="8"/>
  <c r="U40" i="8"/>
  <c r="V40" i="8"/>
  <c r="W40" i="8"/>
  <c r="X40" i="8"/>
  <c r="R41" i="8"/>
  <c r="S41" i="8"/>
  <c r="T41" i="8"/>
  <c r="U41" i="8"/>
  <c r="V41" i="8"/>
  <c r="W41" i="8"/>
  <c r="X41" i="8"/>
  <c r="S42" i="8"/>
  <c r="T42" i="8"/>
  <c r="U42" i="8"/>
  <c r="V42" i="8"/>
  <c r="W42" i="8"/>
  <c r="X42" i="8"/>
  <c r="R43" i="8"/>
  <c r="S43" i="8"/>
  <c r="T43" i="8"/>
  <c r="U43" i="8"/>
  <c r="V43" i="8"/>
  <c r="W43" i="8"/>
  <c r="X43" i="8"/>
  <c r="S44" i="8"/>
  <c r="T44" i="8"/>
  <c r="U44" i="8"/>
  <c r="V44" i="8"/>
  <c r="W44" i="8"/>
  <c r="X44" i="8"/>
  <c r="Q34" i="8"/>
  <c r="Q35" i="8" s="1"/>
  <c r="Q36" i="8" s="1"/>
  <c r="Q37" i="8" s="1"/>
  <c r="Q38" i="8" s="1"/>
  <c r="Q39" i="8" s="1"/>
  <c r="Q40" i="8" s="1"/>
  <c r="Q41" i="8" s="1"/>
  <c r="Q42" i="8" s="1"/>
  <c r="Q43" i="8" s="1"/>
  <c r="Q44" i="8" s="1"/>
  <c r="Q33" i="8"/>
  <c r="AF32" i="8"/>
  <c r="Z32" i="8"/>
  <c r="AA32" i="8"/>
  <c r="AB32" i="8"/>
  <c r="AC32" i="8"/>
  <c r="AD32" i="8"/>
  <c r="AE32" i="8"/>
  <c r="S32" i="8"/>
  <c r="T32" i="8"/>
  <c r="U32" i="8"/>
  <c r="V32" i="8"/>
  <c r="W32" i="8"/>
  <c r="X32" i="8"/>
  <c r="Y32" i="8"/>
  <c r="Q32" i="8"/>
  <c r="T9" i="10"/>
  <c r="T5" i="10"/>
  <c r="T4" i="10"/>
  <c r="U4" i="10"/>
  <c r="V4" i="10"/>
  <c r="W4" i="10"/>
  <c r="X4" i="10"/>
  <c r="Y4" i="10"/>
  <c r="Z4" i="10"/>
  <c r="Z18" i="10"/>
  <c r="S9" i="10"/>
  <c r="S5" i="10"/>
  <c r="S4" i="10"/>
  <c r="H40" i="10"/>
  <c r="H39" i="10"/>
  <c r="Y16" i="10" s="1"/>
  <c r="H38" i="10"/>
  <c r="X16" i="10" s="1"/>
  <c r="H37" i="10"/>
  <c r="H36" i="10"/>
  <c r="H35" i="10"/>
  <c r="H34" i="10"/>
  <c r="H33" i="10"/>
  <c r="H32" i="10"/>
  <c r="H31" i="10"/>
  <c r="H30" i="10"/>
  <c r="N29" i="10"/>
  <c r="H29" i="10"/>
  <c r="N28" i="10"/>
  <c r="H28" i="10"/>
  <c r="H27" i="10"/>
  <c r="N26" i="10"/>
  <c r="H26" i="10"/>
  <c r="N25" i="10"/>
  <c r="H25" i="10"/>
  <c r="H24" i="10"/>
  <c r="H22" i="10"/>
  <c r="H21" i="10"/>
  <c r="W9" i="10" s="1"/>
  <c r="H20" i="10"/>
  <c r="AB19" i="10"/>
  <c r="AB20" i="10" s="1"/>
  <c r="H19" i="10"/>
  <c r="AB18" i="10"/>
  <c r="AB31" i="10" s="1"/>
  <c r="AB32" i="10" s="1"/>
  <c r="AB33" i="10" s="1"/>
  <c r="AA18" i="10"/>
  <c r="AA19" i="10" s="1"/>
  <c r="AA20" i="10" s="1"/>
  <c r="H18" i="10"/>
  <c r="H17" i="10"/>
  <c r="R16" i="10" s="1"/>
  <c r="AD16" i="10"/>
  <c r="AC16" i="10"/>
  <c r="AC11" i="10" s="1"/>
  <c r="AB16" i="10"/>
  <c r="W16" i="10"/>
  <c r="V16" i="10"/>
  <c r="V12" i="10" s="1"/>
  <c r="U16" i="10"/>
  <c r="U11" i="10" s="1"/>
  <c r="H16" i="10"/>
  <c r="AB15" i="10"/>
  <c r="N15" i="10"/>
  <c r="N18" i="10" s="1"/>
  <c r="H15" i="10"/>
  <c r="AB14" i="10"/>
  <c r="N14" i="10"/>
  <c r="N17" i="10" s="1"/>
  <c r="H14" i="10"/>
  <c r="AB13" i="10"/>
  <c r="H13" i="10"/>
  <c r="AA16" i="10" s="1"/>
  <c r="AB12" i="10"/>
  <c r="H12" i="10"/>
  <c r="AB11" i="10"/>
  <c r="H11" i="10"/>
  <c r="Z16" i="10" s="1"/>
  <c r="AB10" i="10"/>
  <c r="H10" i="10"/>
  <c r="AC9" i="10"/>
  <c r="AC10" i="10" s="1"/>
  <c r="AB9" i="10"/>
  <c r="AA9" i="10"/>
  <c r="AA15" i="10" s="1"/>
  <c r="Z9" i="10"/>
  <c r="Z12" i="10" s="1"/>
  <c r="X9" i="10"/>
  <c r="X10" i="10" s="1"/>
  <c r="V9" i="10"/>
  <c r="V10" i="10" s="1"/>
  <c r="U9" i="10"/>
  <c r="U10" i="10" s="1"/>
  <c r="H9" i="10"/>
  <c r="AE9" i="10" s="1"/>
  <c r="Z8" i="10"/>
  <c r="N8" i="10"/>
  <c r="H8" i="10"/>
  <c r="Z7" i="10"/>
  <c r="N7" i="10"/>
  <c r="H7" i="10"/>
  <c r="AB6" i="10"/>
  <c r="Z6" i="10"/>
  <c r="H6" i="10"/>
  <c r="AE5" i="10"/>
  <c r="AD5" i="10"/>
  <c r="AC5" i="10"/>
  <c r="AC8" i="10" s="1"/>
  <c r="AB5" i="10"/>
  <c r="AB8" i="10" s="1"/>
  <c r="AA5" i="10"/>
  <c r="AA8" i="10" s="1"/>
  <c r="Z5" i="10"/>
  <c r="W5" i="10"/>
  <c r="V5" i="10"/>
  <c r="V8" i="10" s="1"/>
  <c r="U5" i="10"/>
  <c r="U8" i="10" s="1"/>
  <c r="H5" i="10"/>
  <c r="T16" i="10" s="1"/>
  <c r="AD4" i="10"/>
  <c r="AD18" i="10" s="1"/>
  <c r="AC4" i="10"/>
  <c r="AB4" i="10"/>
  <c r="AA4" i="10"/>
  <c r="W18" i="10"/>
  <c r="V18" i="10"/>
  <c r="R4" i="10"/>
  <c r="R18" i="10" s="1"/>
  <c r="H4" i="10"/>
  <c r="AD9" i="10" s="1"/>
  <c r="H3" i="10"/>
  <c r="H2" i="10"/>
  <c r="R4" i="7"/>
  <c r="AF9" i="7"/>
  <c r="AF6" i="7"/>
  <c r="AF5" i="7"/>
  <c r="AF33" i="7" s="1"/>
  <c r="AE9" i="7"/>
  <c r="AE10" i="7" s="1"/>
  <c r="AE16" i="7"/>
  <c r="AE15" i="7" s="1"/>
  <c r="AA9" i="7"/>
  <c r="X6" i="7"/>
  <c r="Y6" i="7"/>
  <c r="U10" i="7"/>
  <c r="Q5" i="7"/>
  <c r="AD34" i="7"/>
  <c r="AD35" i="7"/>
  <c r="AD36" i="7" s="1"/>
  <c r="AD37" i="7" s="1"/>
  <c r="AD38" i="7" s="1"/>
  <c r="AD39" i="7" s="1"/>
  <c r="AD40" i="7" s="1"/>
  <c r="AD41" i="7" s="1"/>
  <c r="AD42" i="7" s="1"/>
  <c r="AD43" i="7" s="1"/>
  <c r="AD44" i="7" s="1"/>
  <c r="AC34" i="7"/>
  <c r="AC35" i="7" s="1"/>
  <c r="AC36" i="7" s="1"/>
  <c r="AC37" i="7" s="1"/>
  <c r="AC38" i="7" s="1"/>
  <c r="AC39" i="7" s="1"/>
  <c r="AC40" i="7" s="1"/>
  <c r="AC41" i="7" s="1"/>
  <c r="AC42" i="7" s="1"/>
  <c r="AC43" i="7" s="1"/>
  <c r="AC44" i="7" s="1"/>
  <c r="AB34" i="7"/>
  <c r="AB35" i="7" s="1"/>
  <c r="AB36" i="7" s="1"/>
  <c r="AB37" i="7" s="1"/>
  <c r="AB38" i="7" s="1"/>
  <c r="AB39" i="7" s="1"/>
  <c r="AB40" i="7" s="1"/>
  <c r="AB41" i="7" s="1"/>
  <c r="AB42" i="7" s="1"/>
  <c r="AB43" i="7" s="1"/>
  <c r="AB44" i="7" s="1"/>
  <c r="Z34" i="7"/>
  <c r="Z35" i="7" s="1"/>
  <c r="Z36" i="7" s="1"/>
  <c r="Z37" i="7" s="1"/>
  <c r="Z38" i="7" s="1"/>
  <c r="Z39" i="7" s="1"/>
  <c r="Z40" i="7" s="1"/>
  <c r="Z41" i="7" s="1"/>
  <c r="Z42" i="7" s="1"/>
  <c r="Z43" i="7" s="1"/>
  <c r="Z44" i="7" s="1"/>
  <c r="Y34" i="7"/>
  <c r="Y35" i="7" s="1"/>
  <c r="Y36" i="7" s="1"/>
  <c r="Y37" i="7" s="1"/>
  <c r="Y38" i="7" s="1"/>
  <c r="Y39" i="7" s="1"/>
  <c r="Y40" i="7" s="1"/>
  <c r="Y41" i="7" s="1"/>
  <c r="Y42" i="7" s="1"/>
  <c r="Y43" i="7" s="1"/>
  <c r="Y44" i="7" s="1"/>
  <c r="X34" i="7"/>
  <c r="X35" i="7"/>
  <c r="X36" i="7" s="1"/>
  <c r="X37" i="7" s="1"/>
  <c r="X38" i="7" s="1"/>
  <c r="X39" i="7" s="1"/>
  <c r="X40" i="7" s="1"/>
  <c r="X41" i="7" s="1"/>
  <c r="X42" i="7" s="1"/>
  <c r="X43" i="7" s="1"/>
  <c r="X44" i="7" s="1"/>
  <c r="W34" i="7"/>
  <c r="W35" i="7" s="1"/>
  <c r="W36" i="7" s="1"/>
  <c r="W37" i="7" s="1"/>
  <c r="W38" i="7" s="1"/>
  <c r="W39" i="7" s="1"/>
  <c r="W40" i="7" s="1"/>
  <c r="W41" i="7" s="1"/>
  <c r="W42" i="7" s="1"/>
  <c r="W43" i="7" s="1"/>
  <c r="W44" i="7" s="1"/>
  <c r="V34" i="7"/>
  <c r="V35" i="7"/>
  <c r="V36" i="7" s="1"/>
  <c r="V37" i="7" s="1"/>
  <c r="V38" i="7" s="1"/>
  <c r="V39" i="7" s="1"/>
  <c r="V40" i="7" s="1"/>
  <c r="V41" i="7" s="1"/>
  <c r="V42" i="7" s="1"/>
  <c r="V43" i="7" s="1"/>
  <c r="V44" i="7" s="1"/>
  <c r="U34" i="7"/>
  <c r="U35" i="7" s="1"/>
  <c r="U36" i="7" s="1"/>
  <c r="U37" i="7" s="1"/>
  <c r="T34" i="7"/>
  <c r="T35" i="7"/>
  <c r="T36" i="7" s="1"/>
  <c r="T37" i="7" s="1"/>
  <c r="T38" i="7" s="1"/>
  <c r="T39" i="7" s="1"/>
  <c r="T40" i="7" s="1"/>
  <c r="T41" i="7" s="1"/>
  <c r="T42" i="7" s="1"/>
  <c r="T43" i="7" s="1"/>
  <c r="T44" i="7" s="1"/>
  <c r="S34" i="7"/>
  <c r="S35" i="7" s="1"/>
  <c r="S36" i="7" s="1"/>
  <c r="S37" i="7" s="1"/>
  <c r="S38" i="7" s="1"/>
  <c r="S39" i="7" s="1"/>
  <c r="S40" i="7" s="1"/>
  <c r="S41" i="7" s="1"/>
  <c r="S42" i="7" s="1"/>
  <c r="S43" i="7" s="1"/>
  <c r="S44" i="7" s="1"/>
  <c r="T33" i="7"/>
  <c r="S33" i="7"/>
  <c r="U33" i="7"/>
  <c r="V33" i="7"/>
  <c r="W33" i="7"/>
  <c r="X33" i="7"/>
  <c r="Y33" i="7"/>
  <c r="Z33" i="7"/>
  <c r="AB33" i="7"/>
  <c r="AC33" i="7"/>
  <c r="AD33" i="7"/>
  <c r="AE33" i="7"/>
  <c r="Z32" i="7"/>
  <c r="AB32" i="7"/>
  <c r="AC32" i="7"/>
  <c r="AD32" i="7"/>
  <c r="AE32" i="7"/>
  <c r="AF32" i="7"/>
  <c r="S32" i="7"/>
  <c r="T32" i="7"/>
  <c r="U32" i="7"/>
  <c r="V32" i="7"/>
  <c r="W32" i="7"/>
  <c r="X32" i="7"/>
  <c r="Y32" i="7"/>
  <c r="R34" i="7"/>
  <c r="R35" i="7" s="1"/>
  <c r="R36" i="7" s="1"/>
  <c r="R37" i="7" s="1"/>
  <c r="R38" i="7" s="1"/>
  <c r="R39" i="7" s="1"/>
  <c r="R40" i="7" s="1"/>
  <c r="R41" i="7" s="1"/>
  <c r="R42" i="7" s="1"/>
  <c r="R43" i="7" s="1"/>
  <c r="R44" i="7" s="1"/>
  <c r="R33" i="7"/>
  <c r="R32" i="7"/>
  <c r="Q33" i="7"/>
  <c r="Q32" i="7"/>
  <c r="Q16" i="7"/>
  <c r="Q9" i="7"/>
  <c r="R6" i="7"/>
  <c r="R11" i="7"/>
  <c r="R27" i="8"/>
  <c r="R4" i="9"/>
  <c r="R18" i="9" s="1"/>
  <c r="AF5" i="9"/>
  <c r="AE16" i="9"/>
  <c r="AD16" i="9"/>
  <c r="AC4" i="9"/>
  <c r="AC32" i="9" s="1"/>
  <c r="AA9" i="9"/>
  <c r="Z5" i="9"/>
  <c r="X16" i="9"/>
  <c r="X5" i="9"/>
  <c r="W5" i="9"/>
  <c r="W4" i="9"/>
  <c r="W32" i="9" s="1"/>
  <c r="U16" i="9"/>
  <c r="T16" i="9"/>
  <c r="T15" i="9" s="1"/>
  <c r="T9" i="9"/>
  <c r="T4" i="9"/>
  <c r="T32" i="9" s="1"/>
  <c r="T33" i="9" s="1"/>
  <c r="S9" i="9"/>
  <c r="S4" i="9"/>
  <c r="S32" i="9" s="1"/>
  <c r="M25" i="9"/>
  <c r="M28" i="9" s="1"/>
  <c r="M24" i="9"/>
  <c r="M27" i="9" s="1"/>
  <c r="M18" i="9"/>
  <c r="M15" i="9"/>
  <c r="M14" i="9"/>
  <c r="M17" i="9" s="1"/>
  <c r="M8" i="9"/>
  <c r="M7" i="9"/>
  <c r="AF9" i="9"/>
  <c r="AF16" i="9"/>
  <c r="T5" i="9"/>
  <c r="S5" i="9"/>
  <c r="AG16" i="9"/>
  <c r="K9" i="9"/>
  <c r="AB5" i="9"/>
  <c r="U9" i="9"/>
  <c r="AC16" i="9"/>
  <c r="V5" i="9"/>
  <c r="AG4" i="9"/>
  <c r="AG32" i="9" s="1"/>
  <c r="R5" i="9"/>
  <c r="W9" i="9"/>
  <c r="X9" i="9"/>
  <c r="AD9" i="9"/>
  <c r="AE9" i="9"/>
  <c r="Y4" i="9"/>
  <c r="Y32" i="9" s="1"/>
  <c r="Z16" i="9"/>
  <c r="AA16" i="9"/>
  <c r="Y2" i="9"/>
  <c r="W2" i="9"/>
  <c r="AD16" i="8"/>
  <c r="X5" i="8"/>
  <c r="V9" i="8"/>
  <c r="S16" i="8"/>
  <c r="X2" i="8"/>
  <c r="V2" i="8"/>
  <c r="M25" i="8"/>
  <c r="M28" i="8" s="1"/>
  <c r="M24" i="8"/>
  <c r="M27" i="8" s="1"/>
  <c r="M15" i="8"/>
  <c r="M18" i="8" s="1"/>
  <c r="M14" i="8"/>
  <c r="M17" i="8" s="1"/>
  <c r="M8" i="8"/>
  <c r="M7" i="8"/>
  <c r="G39" i="8"/>
  <c r="G38" i="8"/>
  <c r="Z4" i="8" s="1"/>
  <c r="G37" i="8"/>
  <c r="Y5" i="8" s="1"/>
  <c r="G36" i="8"/>
  <c r="G35" i="8"/>
  <c r="G34" i="8"/>
  <c r="G33" i="8"/>
  <c r="G32" i="8"/>
  <c r="G31" i="8"/>
  <c r="X4" i="8" s="1"/>
  <c r="G30" i="8"/>
  <c r="G29" i="8"/>
  <c r="G28" i="8"/>
  <c r="G27" i="8"/>
  <c r="G26" i="8"/>
  <c r="AD5" i="8" s="1"/>
  <c r="G25" i="8"/>
  <c r="G24" i="8"/>
  <c r="AC4" i="8" s="1"/>
  <c r="G23" i="8"/>
  <c r="G22" i="8"/>
  <c r="G21" i="8"/>
  <c r="W5" i="8" s="1"/>
  <c r="G20" i="8"/>
  <c r="V5" i="8" s="1"/>
  <c r="G19" i="8"/>
  <c r="U9" i="8" s="1"/>
  <c r="G18" i="8"/>
  <c r="G17" i="8"/>
  <c r="Q16" i="8" s="1"/>
  <c r="G16" i="8"/>
  <c r="G15" i="8"/>
  <c r="U5" i="8" s="1"/>
  <c r="G14" i="8"/>
  <c r="U4" i="8" s="1"/>
  <c r="G13" i="8"/>
  <c r="AB9" i="8" s="1"/>
  <c r="G12" i="8"/>
  <c r="T5" i="8" s="1"/>
  <c r="G11" i="8"/>
  <c r="AA5" i="8" s="1"/>
  <c r="G10" i="8"/>
  <c r="G9" i="8"/>
  <c r="AF5" i="8" s="1"/>
  <c r="G8" i="8"/>
  <c r="G7" i="8"/>
  <c r="G6" i="8"/>
  <c r="R16" i="8" s="1"/>
  <c r="G5" i="8"/>
  <c r="S9" i="8" s="1"/>
  <c r="G4" i="8"/>
  <c r="AE5" i="8" s="1"/>
  <c r="AE8" i="8" s="1"/>
  <c r="G3" i="8"/>
  <c r="AE9" i="8" s="1"/>
  <c r="X9" i="7"/>
  <c r="X2" i="7"/>
  <c r="V2" i="7"/>
  <c r="M25" i="7"/>
  <c r="M28" i="7" s="1"/>
  <c r="M24" i="7"/>
  <c r="M27" i="7" s="1"/>
  <c r="M15" i="7"/>
  <c r="M18" i="7" s="1"/>
  <c r="M14" i="7"/>
  <c r="M17" i="7" s="1"/>
  <c r="M8" i="7"/>
  <c r="M7" i="7"/>
  <c r="AD16" i="7"/>
  <c r="Y16" i="7"/>
  <c r="G39" i="7"/>
  <c r="G38" i="7"/>
  <c r="Z9" i="7" s="1"/>
  <c r="G37" i="7"/>
  <c r="Y9" i="7" s="1"/>
  <c r="G36" i="7"/>
  <c r="G35" i="7"/>
  <c r="G34" i="7"/>
  <c r="G33" i="7"/>
  <c r="G32" i="7"/>
  <c r="G31" i="7"/>
  <c r="X5" i="7" s="1"/>
  <c r="G30" i="7"/>
  <c r="G29" i="7"/>
  <c r="G28" i="7"/>
  <c r="G27" i="7"/>
  <c r="G26" i="7"/>
  <c r="AD5" i="7" s="1"/>
  <c r="G25" i="7"/>
  <c r="G24" i="7"/>
  <c r="AC4" i="7" s="1"/>
  <c r="G23" i="7"/>
  <c r="G22" i="7"/>
  <c r="G21" i="7"/>
  <c r="W9" i="7" s="1"/>
  <c r="G20" i="7"/>
  <c r="G19" i="7"/>
  <c r="V5" i="7" s="1"/>
  <c r="G18" i="7"/>
  <c r="V9" i="7" s="1"/>
  <c r="G17" i="7"/>
  <c r="G16" i="7"/>
  <c r="G15" i="7"/>
  <c r="G14" i="7"/>
  <c r="U5" i="7" s="1"/>
  <c r="G13" i="7"/>
  <c r="AB9" i="7" s="1"/>
  <c r="G12" i="7"/>
  <c r="T5" i="7" s="1"/>
  <c r="G11" i="7"/>
  <c r="AA16" i="7" s="1"/>
  <c r="G10" i="7"/>
  <c r="G9" i="7"/>
  <c r="G8" i="7"/>
  <c r="G7" i="7"/>
  <c r="G6" i="7"/>
  <c r="R9" i="7" s="1"/>
  <c r="G5" i="7"/>
  <c r="S9" i="7" s="1"/>
  <c r="G4" i="7"/>
  <c r="AE5" i="7" s="1"/>
  <c r="G3" i="7"/>
  <c r="G2" i="7"/>
  <c r="R32" i="9" l="1"/>
  <c r="W33" i="9"/>
  <c r="S33" i="9"/>
  <c r="R19" i="9"/>
  <c r="R20" i="9" s="1"/>
  <c r="AA13" i="9"/>
  <c r="R33" i="9"/>
  <c r="T11" i="9"/>
  <c r="AD10" i="10"/>
  <c r="AD11" i="10"/>
  <c r="AD12" i="10"/>
  <c r="AD15" i="10"/>
  <c r="AD14" i="10"/>
  <c r="AD13" i="10"/>
  <c r="W6" i="10"/>
  <c r="W21" i="10" s="1"/>
  <c r="W22" i="10" s="1"/>
  <c r="W10" i="10"/>
  <c r="W11" i="10"/>
  <c r="W8" i="10"/>
  <c r="W12" i="10"/>
  <c r="W15" i="10"/>
  <c r="W14" i="10"/>
  <c r="W13" i="10"/>
  <c r="W7" i="10"/>
  <c r="R31" i="10"/>
  <c r="AD8" i="10"/>
  <c r="V31" i="10"/>
  <c r="V32" i="10" s="1"/>
  <c r="V33" i="10" s="1"/>
  <c r="V19" i="10"/>
  <c r="V20" i="10" s="1"/>
  <c r="AA12" i="10"/>
  <c r="AA11" i="10"/>
  <c r="W31" i="10"/>
  <c r="W32" i="10" s="1"/>
  <c r="W33" i="10" s="1"/>
  <c r="W34" i="10" s="1"/>
  <c r="W35" i="10" s="1"/>
  <c r="W36" i="10" s="1"/>
  <c r="W37" i="10" s="1"/>
  <c r="W38" i="10" s="1"/>
  <c r="W39" i="10" s="1"/>
  <c r="W40" i="10" s="1"/>
  <c r="W41" i="10" s="1"/>
  <c r="W42" i="10" s="1"/>
  <c r="W43" i="10" s="1"/>
  <c r="W19" i="10"/>
  <c r="W20" i="10" s="1"/>
  <c r="Z19" i="10"/>
  <c r="Z20" i="10" s="1"/>
  <c r="Z31" i="10"/>
  <c r="Z32" i="10" s="1"/>
  <c r="Z33" i="10" s="1"/>
  <c r="Z34" i="10" s="1"/>
  <c r="Z35" i="10" s="1"/>
  <c r="Z36" i="10" s="1"/>
  <c r="AE8" i="10"/>
  <c r="AE12" i="10"/>
  <c r="AE7" i="10"/>
  <c r="AE6" i="10"/>
  <c r="AB34" i="10"/>
  <c r="AB35" i="10" s="1"/>
  <c r="AB36" i="10" s="1"/>
  <c r="AB37" i="10" s="1"/>
  <c r="AB38" i="10" s="1"/>
  <c r="AB39" i="10" s="1"/>
  <c r="AB40" i="10" s="1"/>
  <c r="AB41" i="10" s="1"/>
  <c r="AB42" i="10" s="1"/>
  <c r="AB43" i="10" s="1"/>
  <c r="AD31" i="10"/>
  <c r="AD32" i="10" s="1"/>
  <c r="AD19" i="10"/>
  <c r="AD20" i="10" s="1"/>
  <c r="AB21" i="10"/>
  <c r="AB22" i="10" s="1"/>
  <c r="Z11" i="10"/>
  <c r="Z10" i="10"/>
  <c r="Z21" i="10" s="1"/>
  <c r="Z22" i="10" s="1"/>
  <c r="Y9" i="10"/>
  <c r="U13" i="10"/>
  <c r="AC13" i="10"/>
  <c r="U14" i="10"/>
  <c r="AC14" i="10"/>
  <c r="U15" i="10"/>
  <c r="AC15" i="10"/>
  <c r="AE4" i="10"/>
  <c r="X5" i="10"/>
  <c r="AA10" i="10"/>
  <c r="U12" i="10"/>
  <c r="AC12" i="10"/>
  <c r="V13" i="10"/>
  <c r="V14" i="10"/>
  <c r="V15" i="10"/>
  <c r="V21" i="10" s="1"/>
  <c r="V22" i="10" s="1"/>
  <c r="AE16" i="10"/>
  <c r="AE15" i="10" s="1"/>
  <c r="U18" i="10"/>
  <c r="AC18" i="10"/>
  <c r="AA31" i="10"/>
  <c r="AA32" i="10" s="1"/>
  <c r="AA33" i="10" s="1"/>
  <c r="Y5" i="10"/>
  <c r="R5" i="10"/>
  <c r="R6" i="10" s="1"/>
  <c r="R7" i="10" s="1"/>
  <c r="R8" i="10" s="1"/>
  <c r="R9" i="10" s="1"/>
  <c r="R10" i="10" s="1"/>
  <c r="R11" i="10" s="1"/>
  <c r="R12" i="10" s="1"/>
  <c r="R13" i="10" s="1"/>
  <c r="R14" i="10" s="1"/>
  <c r="R15" i="10" s="1"/>
  <c r="AA6" i="10"/>
  <c r="AA7" i="10"/>
  <c r="V11" i="10"/>
  <c r="X13" i="10"/>
  <c r="X14" i="10"/>
  <c r="X15" i="10"/>
  <c r="AB7" i="10"/>
  <c r="X12" i="10"/>
  <c r="U6" i="10"/>
  <c r="U21" i="10" s="1"/>
  <c r="U22" i="10" s="1"/>
  <c r="AC6" i="10"/>
  <c r="AC21" i="10" s="1"/>
  <c r="AC22" i="10" s="1"/>
  <c r="U7" i="10"/>
  <c r="AC7" i="10"/>
  <c r="X11" i="10"/>
  <c r="Z13" i="10"/>
  <c r="Z14" i="10"/>
  <c r="Z15" i="10"/>
  <c r="V6" i="10"/>
  <c r="AD6" i="10"/>
  <c r="AD21" i="10" s="1"/>
  <c r="AD22" i="10" s="1"/>
  <c r="V7" i="10"/>
  <c r="AD7" i="10"/>
  <c r="AA13" i="10"/>
  <c r="AA21" i="10" s="1"/>
  <c r="AA22" i="10" s="1"/>
  <c r="AA14" i="10"/>
  <c r="AE13" i="7"/>
  <c r="AE12" i="7"/>
  <c r="AE11" i="7"/>
  <c r="AE14" i="7"/>
  <c r="U38" i="7"/>
  <c r="U39" i="7" s="1"/>
  <c r="U40" i="7" s="1"/>
  <c r="U41" i="7" s="1"/>
  <c r="U42" i="7" s="1"/>
  <c r="U43" i="7" s="1"/>
  <c r="U44" i="7" s="1"/>
  <c r="AD7" i="8"/>
  <c r="AE13" i="8"/>
  <c r="AF11" i="9"/>
  <c r="AF14" i="9"/>
  <c r="AF12" i="9"/>
  <c r="AF13" i="9"/>
  <c r="AF15" i="9"/>
  <c r="AF10" i="9"/>
  <c r="W8" i="9"/>
  <c r="AF8" i="9"/>
  <c r="AF6" i="8"/>
  <c r="U10" i="9"/>
  <c r="U11" i="9"/>
  <c r="U13" i="9"/>
  <c r="U12" i="9"/>
  <c r="U14" i="9"/>
  <c r="U15" i="9"/>
  <c r="T6" i="9"/>
  <c r="T34" i="9" s="1"/>
  <c r="T7" i="9"/>
  <c r="T8" i="9"/>
  <c r="W7" i="9"/>
  <c r="W10" i="9"/>
  <c r="AE13" i="9"/>
  <c r="AE14" i="9"/>
  <c r="AE15" i="9"/>
  <c r="AE10" i="9"/>
  <c r="AE11" i="9"/>
  <c r="AE12" i="9"/>
  <c r="AD10" i="9"/>
  <c r="AD12" i="9"/>
  <c r="AD11" i="9"/>
  <c r="AD13" i="9"/>
  <c r="AD14" i="9"/>
  <c r="AD15" i="9"/>
  <c r="X8" i="9"/>
  <c r="X11" i="9"/>
  <c r="X12" i="9"/>
  <c r="X14" i="9"/>
  <c r="X13" i="9"/>
  <c r="X15" i="9"/>
  <c r="X10" i="9"/>
  <c r="S8" i="9"/>
  <c r="S7" i="9"/>
  <c r="S6" i="9"/>
  <c r="S34" i="9" s="1"/>
  <c r="R9" i="9"/>
  <c r="R8" i="9" s="1"/>
  <c r="W9" i="8"/>
  <c r="W7" i="8" s="1"/>
  <c r="AD9" i="8"/>
  <c r="U4" i="9"/>
  <c r="U32" i="9" s="1"/>
  <c r="W16" i="9"/>
  <c r="W13" i="9" s="1"/>
  <c r="X7" i="9"/>
  <c r="Y5" i="9"/>
  <c r="Y33" i="9" s="1"/>
  <c r="AA10" i="9"/>
  <c r="AB9" i="9"/>
  <c r="AB8" i="9" s="1"/>
  <c r="AD4" i="9"/>
  <c r="AD32" i="9" s="1"/>
  <c r="AF7" i="9"/>
  <c r="AG5" i="9"/>
  <c r="AG33" i="9" s="1"/>
  <c r="AA9" i="8"/>
  <c r="AA10" i="8" s="1"/>
  <c r="AA4" i="8"/>
  <c r="W16" i="8"/>
  <c r="AE6" i="8"/>
  <c r="S16" i="9"/>
  <c r="S12" i="9" s="1"/>
  <c r="U5" i="9"/>
  <c r="V9" i="9"/>
  <c r="W6" i="9"/>
  <c r="W34" i="9" s="1"/>
  <c r="Y9" i="9"/>
  <c r="AA4" i="9"/>
  <c r="AA32" i="9" s="1"/>
  <c r="AA15" i="9"/>
  <c r="AB16" i="9"/>
  <c r="AD5" i="9"/>
  <c r="T16" i="8"/>
  <c r="S5" i="8"/>
  <c r="S7" i="8" s="1"/>
  <c r="T10" i="9"/>
  <c r="X4" i="9"/>
  <c r="X32" i="9" s="1"/>
  <c r="X33" i="9" s="1"/>
  <c r="Y16" i="9"/>
  <c r="AA5" i="9"/>
  <c r="AA14" i="9"/>
  <c r="AF4" i="9"/>
  <c r="T14" i="9"/>
  <c r="V16" i="9"/>
  <c r="Z4" i="9"/>
  <c r="Z32" i="9" s="1"/>
  <c r="Z33" i="9" s="1"/>
  <c r="AA12" i="9"/>
  <c r="AC5" i="9"/>
  <c r="AC33" i="9" s="1"/>
  <c r="AG9" i="9"/>
  <c r="R16" i="9"/>
  <c r="AE7" i="8"/>
  <c r="V4" i="8"/>
  <c r="V18" i="8" s="1"/>
  <c r="V19" i="8" s="1"/>
  <c r="V20" i="8" s="1"/>
  <c r="Y4" i="8"/>
  <c r="AB5" i="8"/>
  <c r="AE15" i="8"/>
  <c r="T13" i="9"/>
  <c r="V4" i="9"/>
  <c r="V32" i="9" s="1"/>
  <c r="V33" i="9" s="1"/>
  <c r="AA11" i="9"/>
  <c r="AC9" i="9"/>
  <c r="AE4" i="9"/>
  <c r="AE32" i="9" s="1"/>
  <c r="AA16" i="8"/>
  <c r="Y9" i="8"/>
  <c r="Y7" i="8" s="1"/>
  <c r="AB16" i="8"/>
  <c r="AE14" i="8"/>
  <c r="T12" i="9"/>
  <c r="X6" i="9"/>
  <c r="Z9" i="9"/>
  <c r="Z6" i="9" s="1"/>
  <c r="AB4" i="9"/>
  <c r="AB32" i="9" s="1"/>
  <c r="AB33" i="9" s="1"/>
  <c r="AE5" i="9"/>
  <c r="AF6" i="9"/>
  <c r="W4" i="8"/>
  <c r="Y16" i="8"/>
  <c r="S18" i="9"/>
  <c r="S19" i="9" s="1"/>
  <c r="T18" i="9"/>
  <c r="T19" i="9" s="1"/>
  <c r="AC18" i="9"/>
  <c r="W18" i="9"/>
  <c r="W19" i="9" s="1"/>
  <c r="Y18" i="9"/>
  <c r="V7" i="8"/>
  <c r="V8" i="8"/>
  <c r="V6" i="8"/>
  <c r="AA7" i="8"/>
  <c r="AA8" i="8"/>
  <c r="AB15" i="8"/>
  <c r="AB10" i="8"/>
  <c r="AB11" i="8"/>
  <c r="AB12" i="8"/>
  <c r="AB13" i="8"/>
  <c r="AB14" i="8"/>
  <c r="W6" i="8"/>
  <c r="Y6" i="8"/>
  <c r="Y8" i="8"/>
  <c r="AB7" i="8"/>
  <c r="V14" i="8"/>
  <c r="V13" i="8"/>
  <c r="AB4" i="8"/>
  <c r="V16" i="8"/>
  <c r="V12" i="8" s="1"/>
  <c r="X9" i="8"/>
  <c r="X7" i="8" s="1"/>
  <c r="Z5" i="8"/>
  <c r="AA12" i="8"/>
  <c r="AE4" i="8"/>
  <c r="V11" i="8"/>
  <c r="V21" i="8" s="1"/>
  <c r="V23" i="8" s="1"/>
  <c r="X16" i="8"/>
  <c r="Z9" i="8"/>
  <c r="X8" i="8"/>
  <c r="Z16" i="8"/>
  <c r="AC5" i="8"/>
  <c r="AB6" i="8"/>
  <c r="AB21" i="8" s="1"/>
  <c r="AB23" i="8" s="1"/>
  <c r="R4" i="8"/>
  <c r="S4" i="8"/>
  <c r="AC9" i="8"/>
  <c r="AB8" i="8"/>
  <c r="V10" i="8"/>
  <c r="W12" i="8"/>
  <c r="AC16" i="8"/>
  <c r="AD6" i="8"/>
  <c r="V15" i="8"/>
  <c r="AA15" i="8"/>
  <c r="AD8" i="8"/>
  <c r="T9" i="8"/>
  <c r="T12" i="8" s="1"/>
  <c r="S15" i="8"/>
  <c r="S10" i="8"/>
  <c r="S12" i="8"/>
  <c r="S11" i="8"/>
  <c r="S13" i="8"/>
  <c r="S14" i="8"/>
  <c r="U7" i="8"/>
  <c r="U8" i="8"/>
  <c r="U6" i="8"/>
  <c r="Q9" i="8"/>
  <c r="AD4" i="8"/>
  <c r="AF9" i="8"/>
  <c r="AF4" i="8"/>
  <c r="AF18" i="8" s="1"/>
  <c r="AF19" i="8" s="1"/>
  <c r="AF20" i="8" s="1"/>
  <c r="AE16" i="8"/>
  <c r="AE12" i="8" s="1"/>
  <c r="U16" i="8"/>
  <c r="U12" i="8" s="1"/>
  <c r="AF16" i="8"/>
  <c r="R9" i="8"/>
  <c r="S8" i="8"/>
  <c r="T4" i="8"/>
  <c r="Q18" i="8"/>
  <c r="Q5" i="8"/>
  <c r="Y18" i="8"/>
  <c r="Y19" i="8" s="1"/>
  <c r="R18" i="8"/>
  <c r="Z18" i="8"/>
  <c r="Z19" i="8" s="1"/>
  <c r="Z20" i="8" s="1"/>
  <c r="S18" i="8"/>
  <c r="S19" i="8" s="1"/>
  <c r="S20" i="8" s="1"/>
  <c r="AA18" i="8"/>
  <c r="AA19" i="8" s="1"/>
  <c r="AA20" i="8" s="1"/>
  <c r="AB18" i="8"/>
  <c r="AB19" i="8" s="1"/>
  <c r="AB20" i="8" s="1"/>
  <c r="U18" i="8"/>
  <c r="U19" i="8" s="1"/>
  <c r="U20" i="8" s="1"/>
  <c r="AC18" i="8"/>
  <c r="AD18" i="8"/>
  <c r="AD19" i="8" s="1"/>
  <c r="AD20" i="8" s="1"/>
  <c r="W18" i="8"/>
  <c r="W19" i="8" s="1"/>
  <c r="AE18" i="8"/>
  <c r="AE19" i="8" s="1"/>
  <c r="AE20" i="8" s="1"/>
  <c r="X18" i="8"/>
  <c r="X19" i="8" s="1"/>
  <c r="X20" i="8" s="1"/>
  <c r="Y15" i="7"/>
  <c r="Y11" i="7"/>
  <c r="Y12" i="7"/>
  <c r="Y13" i="7"/>
  <c r="Y14" i="7"/>
  <c r="Y10" i="7"/>
  <c r="X12" i="7"/>
  <c r="X16" i="7"/>
  <c r="X10" i="7" s="1"/>
  <c r="V16" i="7"/>
  <c r="X4" i="7"/>
  <c r="X15" i="7"/>
  <c r="X8" i="7"/>
  <c r="X7" i="7"/>
  <c r="V11" i="7"/>
  <c r="V12" i="7"/>
  <c r="V13" i="7"/>
  <c r="V14" i="7"/>
  <c r="V15" i="7"/>
  <c r="V10" i="7"/>
  <c r="V6" i="7"/>
  <c r="V7" i="7"/>
  <c r="V8" i="7"/>
  <c r="V4" i="7"/>
  <c r="S4" i="7"/>
  <c r="W4" i="7"/>
  <c r="AB4" i="7"/>
  <c r="AF4" i="7"/>
  <c r="AF18" i="7" s="1"/>
  <c r="Y4" i="7"/>
  <c r="S16" i="7"/>
  <c r="W16" i="7"/>
  <c r="W14" i="7" s="1"/>
  <c r="Z16" i="7"/>
  <c r="Z11" i="7" s="1"/>
  <c r="AB16" i="7"/>
  <c r="AB12" i="7" s="1"/>
  <c r="AC16" i="7"/>
  <c r="R5" i="7"/>
  <c r="W5" i="7"/>
  <c r="AB5" i="7"/>
  <c r="R16" i="7"/>
  <c r="R13" i="7" s="1"/>
  <c r="AD9" i="7"/>
  <c r="S5" i="7"/>
  <c r="Y5" i="7"/>
  <c r="Y8" i="7" s="1"/>
  <c r="AC5" i="7"/>
  <c r="T9" i="7"/>
  <c r="T8" i="7" s="1"/>
  <c r="T16" i="7"/>
  <c r="AA15" i="7"/>
  <c r="AC9" i="7"/>
  <c r="T4" i="7"/>
  <c r="Z5" i="7"/>
  <c r="Z8" i="7" s="1"/>
  <c r="AD4" i="7"/>
  <c r="U9" i="7"/>
  <c r="U7" i="7" s="1"/>
  <c r="Z4" i="7"/>
  <c r="U16" i="7"/>
  <c r="Q4" i="7"/>
  <c r="U4" i="7"/>
  <c r="AA4" i="7"/>
  <c r="AE4" i="7"/>
  <c r="AA5" i="7"/>
  <c r="AC18" i="7"/>
  <c r="U18" i="7"/>
  <c r="U19" i="7" s="1"/>
  <c r="S35" i="9" l="1"/>
  <c r="S36" i="9" s="1"/>
  <c r="S37" i="9" s="1"/>
  <c r="AE18" i="9"/>
  <c r="V18" i="9"/>
  <c r="V19" i="9" s="1"/>
  <c r="V20" i="9" s="1"/>
  <c r="X34" i="9"/>
  <c r="X35" i="9" s="1"/>
  <c r="AA33" i="9"/>
  <c r="S14" i="9"/>
  <c r="AB18" i="9"/>
  <c r="AB19" i="9" s="1"/>
  <c r="Z34" i="9"/>
  <c r="T35" i="9"/>
  <c r="T36" i="9" s="1"/>
  <c r="T37" i="9" s="1"/>
  <c r="T38" i="9" s="1"/>
  <c r="T39" i="9" s="1"/>
  <c r="T40" i="9" s="1"/>
  <c r="T41" i="9" s="1"/>
  <c r="T42" i="9" s="1"/>
  <c r="T43" i="9" s="1"/>
  <c r="T44" i="9" s="1"/>
  <c r="S11" i="9"/>
  <c r="U33" i="9"/>
  <c r="U34" i="9" s="1"/>
  <c r="X36" i="9"/>
  <c r="X37" i="9" s="1"/>
  <c r="X38" i="9" s="1"/>
  <c r="X39" i="9" s="1"/>
  <c r="X40" i="9" s="1"/>
  <c r="X41" i="9" s="1"/>
  <c r="X42" i="9" s="1"/>
  <c r="X43" i="9" s="1"/>
  <c r="X44" i="9" s="1"/>
  <c r="X18" i="9"/>
  <c r="X19" i="9" s="1"/>
  <c r="X20" i="9" s="1"/>
  <c r="AE19" i="9"/>
  <c r="AA18" i="9"/>
  <c r="AA19" i="9" s="1"/>
  <c r="W35" i="9"/>
  <c r="W36" i="9" s="1"/>
  <c r="W37" i="9" s="1"/>
  <c r="W38" i="9" s="1"/>
  <c r="Z18" i="9"/>
  <c r="Z19" i="9" s="1"/>
  <c r="Z20" i="9" s="1"/>
  <c r="AE33" i="9"/>
  <c r="V14" i="9"/>
  <c r="AF18" i="9"/>
  <c r="AF19" i="9" s="1"/>
  <c r="AF20" i="9" s="1"/>
  <c r="AF32" i="9"/>
  <c r="AF33" i="9" s="1"/>
  <c r="AF34" i="9" s="1"/>
  <c r="AF35" i="9" s="1"/>
  <c r="AF36" i="9" s="1"/>
  <c r="AF37" i="9" s="1"/>
  <c r="AF38" i="9" s="1"/>
  <c r="AF39" i="9" s="1"/>
  <c r="AF40" i="9" s="1"/>
  <c r="AF41" i="9" s="1"/>
  <c r="AF42" i="9" s="1"/>
  <c r="AF43" i="9" s="1"/>
  <c r="AF44" i="9" s="1"/>
  <c r="AD33" i="9"/>
  <c r="AC19" i="9"/>
  <c r="AC20" i="9" s="1"/>
  <c r="W11" i="9"/>
  <c r="U18" i="9"/>
  <c r="W15" i="9"/>
  <c r="W23" i="10"/>
  <c r="W25" i="10" s="1"/>
  <c r="W28" i="10" s="1"/>
  <c r="W24" i="10"/>
  <c r="W26" i="10" s="1"/>
  <c r="W29" i="10" s="1"/>
  <c r="AA23" i="10"/>
  <c r="AA25" i="10" s="1"/>
  <c r="AA28" i="10" s="1"/>
  <c r="AA24" i="10"/>
  <c r="AA26" i="10" s="1"/>
  <c r="AA29" i="10" s="1"/>
  <c r="Z24" i="10"/>
  <c r="Z26" i="10" s="1"/>
  <c r="Z29" i="10" s="1"/>
  <c r="Z23" i="10"/>
  <c r="Z25" i="10" s="1"/>
  <c r="Z28" i="10" s="1"/>
  <c r="AD23" i="10"/>
  <c r="AD25" i="10" s="1"/>
  <c r="AD28" i="10" s="1"/>
  <c r="AD24" i="10"/>
  <c r="AD26" i="10" s="1"/>
  <c r="AD29" i="10" s="1"/>
  <c r="V23" i="10"/>
  <c r="V25" i="10" s="1"/>
  <c r="V28" i="10" s="1"/>
  <c r="V24" i="10"/>
  <c r="V26" i="10" s="1"/>
  <c r="V29" i="10" s="1"/>
  <c r="U23" i="10"/>
  <c r="U25" i="10" s="1"/>
  <c r="U28" i="10" s="1"/>
  <c r="U24" i="10"/>
  <c r="U26" i="10" s="1"/>
  <c r="U29" i="10" s="1"/>
  <c r="AC23" i="10"/>
  <c r="AC25" i="10" s="1"/>
  <c r="AC28" i="10" s="1"/>
  <c r="AC24" i="10"/>
  <c r="AC26" i="10" s="1"/>
  <c r="AC29" i="10" s="1"/>
  <c r="R22" i="10"/>
  <c r="R19" i="10"/>
  <c r="R20" i="10" s="1"/>
  <c r="Y18" i="10"/>
  <c r="AE18" i="10"/>
  <c r="AE21" i="10"/>
  <c r="AE22" i="10" s="1"/>
  <c r="AE11" i="10"/>
  <c r="X18" i="10"/>
  <c r="AB23" i="10"/>
  <c r="AB25" i="10" s="1"/>
  <c r="AB28" i="10" s="1"/>
  <c r="AB24" i="10"/>
  <c r="AB26" i="10" s="1"/>
  <c r="AB29" i="10" s="1"/>
  <c r="AE14" i="10"/>
  <c r="T18" i="10"/>
  <c r="U31" i="10"/>
  <c r="U32" i="10" s="1"/>
  <c r="U33" i="10" s="1"/>
  <c r="U34" i="10" s="1"/>
  <c r="U35" i="10" s="1"/>
  <c r="U36" i="10" s="1"/>
  <c r="U37" i="10" s="1"/>
  <c r="U38" i="10" s="1"/>
  <c r="U39" i="10" s="1"/>
  <c r="U40" i="10" s="1"/>
  <c r="U41" i="10" s="1"/>
  <c r="U42" i="10" s="1"/>
  <c r="U43" i="10" s="1"/>
  <c r="U19" i="10"/>
  <c r="U20" i="10" s="1"/>
  <c r="X8" i="10"/>
  <c r="X7" i="10"/>
  <c r="X21" i="10" s="1"/>
  <c r="X22" i="10" s="1"/>
  <c r="X6" i="10"/>
  <c r="Y11" i="10"/>
  <c r="Y12" i="10"/>
  <c r="Y15" i="10"/>
  <c r="Y14" i="10"/>
  <c r="Y13" i="10"/>
  <c r="Y10" i="10"/>
  <c r="T8" i="10"/>
  <c r="T7" i="10"/>
  <c r="T6" i="10"/>
  <c r="S15" i="10"/>
  <c r="S14" i="10"/>
  <c r="S13" i="10"/>
  <c r="S10" i="10"/>
  <c r="S12" i="10"/>
  <c r="S11" i="10"/>
  <c r="S18" i="10"/>
  <c r="S19" i="10" s="1"/>
  <c r="S20" i="10" s="1"/>
  <c r="S31" i="10"/>
  <c r="S32" i="10" s="1"/>
  <c r="Y8" i="10"/>
  <c r="Y7" i="10"/>
  <c r="Y6" i="10"/>
  <c r="Y21" i="10" s="1"/>
  <c r="Y22" i="10" s="1"/>
  <c r="AE10" i="10"/>
  <c r="AE13" i="10"/>
  <c r="V34" i="10"/>
  <c r="V35" i="10" s="1"/>
  <c r="V36" i="10" s="1"/>
  <c r="V37" i="10" s="1"/>
  <c r="V38" i="10" s="1"/>
  <c r="V39" i="10" s="1"/>
  <c r="V40" i="10" s="1"/>
  <c r="V41" i="10" s="1"/>
  <c r="V42" i="10" s="1"/>
  <c r="V43" i="10" s="1"/>
  <c r="T15" i="10"/>
  <c r="T14" i="10"/>
  <c r="T10" i="10"/>
  <c r="T11" i="10"/>
  <c r="T12" i="10"/>
  <c r="T13" i="10"/>
  <c r="Z37" i="10"/>
  <c r="Z38" i="10" s="1"/>
  <c r="Z39" i="10" s="1"/>
  <c r="Z40" i="10" s="1"/>
  <c r="Z41" i="10" s="1"/>
  <c r="Z42" i="10" s="1"/>
  <c r="Z43" i="10" s="1"/>
  <c r="S8" i="10"/>
  <c r="S7" i="10"/>
  <c r="S6" i="10"/>
  <c r="AA34" i="10"/>
  <c r="AA35" i="10" s="1"/>
  <c r="AA36" i="10" s="1"/>
  <c r="AA37" i="10" s="1"/>
  <c r="AA38" i="10" s="1"/>
  <c r="AA39" i="10" s="1"/>
  <c r="AA40" i="10" s="1"/>
  <c r="AA41" i="10" s="1"/>
  <c r="AA42" i="10" s="1"/>
  <c r="AA43" i="10" s="1"/>
  <c r="AD33" i="10"/>
  <c r="AD34" i="10" s="1"/>
  <c r="AD35" i="10" s="1"/>
  <c r="AD36" i="10" s="1"/>
  <c r="AD37" i="10" s="1"/>
  <c r="AD38" i="10" s="1"/>
  <c r="AD39" i="10" s="1"/>
  <c r="AD40" i="10" s="1"/>
  <c r="AD41" i="10" s="1"/>
  <c r="AD42" i="10" s="1"/>
  <c r="AD43" i="10" s="1"/>
  <c r="AC31" i="10"/>
  <c r="AC32" i="10" s="1"/>
  <c r="AC33" i="10" s="1"/>
  <c r="AC34" i="10" s="1"/>
  <c r="AC35" i="10" s="1"/>
  <c r="AC36" i="10" s="1"/>
  <c r="AC37" i="10" s="1"/>
  <c r="AC38" i="10" s="1"/>
  <c r="AC39" i="10" s="1"/>
  <c r="AC40" i="10" s="1"/>
  <c r="AC41" i="10" s="1"/>
  <c r="AC42" i="10" s="1"/>
  <c r="AC43" i="10" s="1"/>
  <c r="AC19" i="10"/>
  <c r="AC20" i="10" s="1"/>
  <c r="R32" i="10"/>
  <c r="R33" i="10" s="1"/>
  <c r="R34" i="10" s="1"/>
  <c r="R35" i="10" s="1"/>
  <c r="R36" i="10" s="1"/>
  <c r="R37" i="10" s="1"/>
  <c r="R38" i="10" s="1"/>
  <c r="R39" i="10" s="1"/>
  <c r="R40" i="10" s="1"/>
  <c r="R41" i="10" s="1"/>
  <c r="R42" i="10" s="1"/>
  <c r="R43" i="10" s="1"/>
  <c r="T20" i="9"/>
  <c r="AA20" i="9"/>
  <c r="S20" i="9"/>
  <c r="W20" i="9"/>
  <c r="T21" i="9"/>
  <c r="W20" i="8"/>
  <c r="AF14" i="8"/>
  <c r="AF15" i="8"/>
  <c r="AF10" i="8"/>
  <c r="AF7" i="8"/>
  <c r="AF21" i="8" s="1"/>
  <c r="AF23" i="8" s="1"/>
  <c r="AF25" i="8" s="1"/>
  <c r="AF27" i="8" s="1"/>
  <c r="AF30" i="8" s="1"/>
  <c r="AF11" i="8"/>
  <c r="AF12" i="8"/>
  <c r="AF13" i="8"/>
  <c r="AF8" i="8"/>
  <c r="V11" i="9"/>
  <c r="AG15" i="9"/>
  <c r="AG10" i="9"/>
  <c r="AG12" i="9"/>
  <c r="AG13" i="9"/>
  <c r="AG14" i="9"/>
  <c r="AG11" i="9"/>
  <c r="AD7" i="9"/>
  <c r="AD8" i="9"/>
  <c r="AD6" i="9"/>
  <c r="U7" i="9"/>
  <c r="U8" i="9"/>
  <c r="U6" i="9"/>
  <c r="AG7" i="9"/>
  <c r="AG8" i="9"/>
  <c r="AG6" i="9"/>
  <c r="AG34" i="9" s="1"/>
  <c r="V7" i="9"/>
  <c r="AC19" i="8"/>
  <c r="Y20" i="8"/>
  <c r="Y14" i="8"/>
  <c r="AA11" i="8"/>
  <c r="AA21" i="8" s="1"/>
  <c r="AA23" i="8" s="1"/>
  <c r="U19" i="9"/>
  <c r="V8" i="9"/>
  <c r="AC6" i="9"/>
  <c r="AC34" i="9" s="1"/>
  <c r="AC7" i="9"/>
  <c r="AC8" i="9"/>
  <c r="AA7" i="9"/>
  <c r="AA8" i="9"/>
  <c r="AA6" i="9"/>
  <c r="V6" i="9"/>
  <c r="V34" i="9" s="1"/>
  <c r="W14" i="9"/>
  <c r="R6" i="9"/>
  <c r="R34" i="9" s="1"/>
  <c r="AC11" i="9"/>
  <c r="AC12" i="9"/>
  <c r="AC15" i="9"/>
  <c r="AC13" i="9"/>
  <c r="AC14" i="9"/>
  <c r="AC10" i="9"/>
  <c r="T11" i="8"/>
  <c r="S6" i="8"/>
  <c r="S21" i="8" s="1"/>
  <c r="S23" i="8" s="1"/>
  <c r="T6" i="8"/>
  <c r="W13" i="8"/>
  <c r="Y19" i="9"/>
  <c r="W8" i="8"/>
  <c r="W21" i="8" s="1"/>
  <c r="W23" i="8" s="1"/>
  <c r="V13" i="9"/>
  <c r="AE8" i="9"/>
  <c r="AE6" i="9"/>
  <c r="AE7" i="9"/>
  <c r="AE10" i="8"/>
  <c r="X21" i="9"/>
  <c r="AE11" i="8"/>
  <c r="AB13" i="9"/>
  <c r="AB14" i="9"/>
  <c r="AB10" i="9"/>
  <c r="AB15" i="9"/>
  <c r="AB11" i="9"/>
  <c r="AB12" i="9"/>
  <c r="W12" i="9"/>
  <c r="AB6" i="9"/>
  <c r="AB34" i="9" s="1"/>
  <c r="Z12" i="9"/>
  <c r="Z13" i="9"/>
  <c r="Z14" i="9"/>
  <c r="Z15" i="9"/>
  <c r="Z11" i="9"/>
  <c r="Z10" i="9"/>
  <c r="Y15" i="9"/>
  <c r="Y11" i="9"/>
  <c r="Y10" i="9"/>
  <c r="Y12" i="9"/>
  <c r="Y13" i="9"/>
  <c r="Y14" i="9"/>
  <c r="R14" i="9"/>
  <c r="R13" i="9"/>
  <c r="R12" i="9"/>
  <c r="R11" i="9"/>
  <c r="R10" i="9"/>
  <c r="R15" i="9"/>
  <c r="AF21" i="9"/>
  <c r="AA14" i="8"/>
  <c r="AA13" i="8"/>
  <c r="V12" i="9"/>
  <c r="Y12" i="8"/>
  <c r="Y15" i="8"/>
  <c r="Y11" i="8"/>
  <c r="Y10" i="8"/>
  <c r="Y21" i="8" s="1"/>
  <c r="Y23" i="8" s="1"/>
  <c r="S15" i="9"/>
  <c r="S10" i="9"/>
  <c r="S38" i="9" s="1"/>
  <c r="S39" i="9" s="1"/>
  <c r="S40" i="9" s="1"/>
  <c r="S13" i="9"/>
  <c r="R7" i="9"/>
  <c r="T15" i="8"/>
  <c r="Y13" i="8"/>
  <c r="W10" i="8"/>
  <c r="X6" i="8"/>
  <c r="AA6" i="8"/>
  <c r="Z8" i="9"/>
  <c r="AD12" i="8"/>
  <c r="AD15" i="8"/>
  <c r="AD10" i="8"/>
  <c r="AD21" i="8" s="1"/>
  <c r="AD23" i="8" s="1"/>
  <c r="AD13" i="8"/>
  <c r="AD14" i="8"/>
  <c r="AD11" i="8"/>
  <c r="AB7" i="9"/>
  <c r="W11" i="8"/>
  <c r="W14" i="8"/>
  <c r="W15" i="8"/>
  <c r="Y7" i="9"/>
  <c r="Y8" i="9"/>
  <c r="Y6" i="9"/>
  <c r="Y34" i="9" s="1"/>
  <c r="V15" i="9"/>
  <c r="V10" i="9"/>
  <c r="Z7" i="9"/>
  <c r="Z35" i="9" s="1"/>
  <c r="Z36" i="9" s="1"/>
  <c r="Z37" i="9" s="1"/>
  <c r="AB20" i="9"/>
  <c r="AD18" i="9"/>
  <c r="AD19" i="9" s="1"/>
  <c r="AE20" i="9"/>
  <c r="AG18" i="9"/>
  <c r="AG19" i="9" s="1"/>
  <c r="AC20" i="8"/>
  <c r="Q19" i="8"/>
  <c r="U10" i="8"/>
  <c r="AC10" i="8"/>
  <c r="AC11" i="8"/>
  <c r="AC12" i="8"/>
  <c r="AC13" i="8"/>
  <c r="AC14" i="8"/>
  <c r="AC15" i="8"/>
  <c r="T8" i="8"/>
  <c r="Z7" i="8"/>
  <c r="Z8" i="8"/>
  <c r="Z6" i="8"/>
  <c r="T7" i="8"/>
  <c r="Z10" i="8"/>
  <c r="Z11" i="8"/>
  <c r="Z12" i="8"/>
  <c r="Z13" i="8"/>
  <c r="Z14" i="8"/>
  <c r="Z15" i="8"/>
  <c r="X13" i="8"/>
  <c r="X14" i="8"/>
  <c r="X15" i="8"/>
  <c r="X10" i="8"/>
  <c r="X21" i="8" s="1"/>
  <c r="X23" i="8" s="1"/>
  <c r="X11" i="8"/>
  <c r="X12" i="8"/>
  <c r="T18" i="8"/>
  <c r="T19" i="8" s="1"/>
  <c r="T20" i="8" s="1"/>
  <c r="T13" i="8"/>
  <c r="U11" i="8"/>
  <c r="U13" i="8"/>
  <c r="U15" i="8"/>
  <c r="T14" i="8"/>
  <c r="T10" i="8"/>
  <c r="AC7" i="8"/>
  <c r="AC8" i="8"/>
  <c r="AC6" i="8"/>
  <c r="U14" i="8"/>
  <c r="AE21" i="8"/>
  <c r="AE23" i="8" s="1"/>
  <c r="AE25" i="8" s="1"/>
  <c r="AE27" i="8" s="1"/>
  <c r="AE30" i="8" s="1"/>
  <c r="R12" i="8"/>
  <c r="R13" i="8"/>
  <c r="R15" i="8"/>
  <c r="R10" i="8"/>
  <c r="R7" i="8"/>
  <c r="Q7" i="8"/>
  <c r="Q12" i="8"/>
  <c r="Q13" i="8"/>
  <c r="Q14" i="8"/>
  <c r="Q10" i="8"/>
  <c r="Q15" i="8"/>
  <c r="Q11" i="8"/>
  <c r="AB25" i="8"/>
  <c r="AB27" i="8" s="1"/>
  <c r="AB30" i="8" s="1"/>
  <c r="AB24" i="8"/>
  <c r="AB26" i="8" s="1"/>
  <c r="AB29" i="8" s="1"/>
  <c r="V25" i="8"/>
  <c r="V27" i="8" s="1"/>
  <c r="V30" i="8" s="1"/>
  <c r="V24" i="8"/>
  <c r="V26" i="8" s="1"/>
  <c r="V29" i="8" s="1"/>
  <c r="X11" i="7"/>
  <c r="X18" i="7"/>
  <c r="X19" i="7" s="1"/>
  <c r="X20" i="7" s="1"/>
  <c r="V21" i="7"/>
  <c r="V23" i="7" s="1"/>
  <c r="V18" i="7"/>
  <c r="V19" i="7" s="1"/>
  <c r="V20" i="7" s="1"/>
  <c r="X13" i="7"/>
  <c r="X21" i="7" s="1"/>
  <c r="X23" i="7" s="1"/>
  <c r="X14" i="7"/>
  <c r="AB10" i="7"/>
  <c r="AD18" i="7"/>
  <c r="AD19" i="7" s="1"/>
  <c r="AD20" i="7" s="1"/>
  <c r="Y18" i="7"/>
  <c r="Y19" i="7" s="1"/>
  <c r="Y20" i="7" s="1"/>
  <c r="T18" i="7"/>
  <c r="T19" i="7" s="1"/>
  <c r="T20" i="7" s="1"/>
  <c r="AB18" i="7"/>
  <c r="W18" i="7"/>
  <c r="R18" i="7"/>
  <c r="S18" i="7"/>
  <c r="AB11" i="7"/>
  <c r="Z12" i="7"/>
  <c r="AC15" i="7"/>
  <c r="AB15" i="7"/>
  <c r="AB14" i="7"/>
  <c r="AB13" i="7"/>
  <c r="W10" i="7"/>
  <c r="S14" i="7"/>
  <c r="S13" i="7"/>
  <c r="W15" i="7"/>
  <c r="R15" i="7"/>
  <c r="S15" i="7"/>
  <c r="W12" i="7"/>
  <c r="S12" i="7"/>
  <c r="R19" i="7"/>
  <c r="R20" i="7" s="1"/>
  <c r="U20" i="7"/>
  <c r="AC14" i="7"/>
  <c r="S10" i="7"/>
  <c r="Z13" i="7"/>
  <c r="Z14" i="7"/>
  <c r="W11" i="7"/>
  <c r="Z7" i="7"/>
  <c r="Z15" i="7"/>
  <c r="U6" i="7"/>
  <c r="W13" i="7"/>
  <c r="Z10" i="7"/>
  <c r="U8" i="7"/>
  <c r="S11" i="7"/>
  <c r="R12" i="7"/>
  <c r="R10" i="7"/>
  <c r="AA18" i="7"/>
  <c r="AA19" i="7" s="1"/>
  <c r="AA20" i="7" s="1"/>
  <c r="T7" i="7"/>
  <c r="T13" i="7"/>
  <c r="T14" i="7"/>
  <c r="T12" i="7"/>
  <c r="T15" i="7"/>
  <c r="T10" i="7"/>
  <c r="T11" i="7"/>
  <c r="T6" i="7"/>
  <c r="AB7" i="7"/>
  <c r="AB8" i="7"/>
  <c r="AB6" i="7"/>
  <c r="AF19" i="7"/>
  <c r="AC19" i="7"/>
  <c r="AC20" i="7" s="1"/>
  <c r="S7" i="7"/>
  <c r="S8" i="7"/>
  <c r="S6" i="7"/>
  <c r="R8" i="7"/>
  <c r="R7" i="7"/>
  <c r="Y7" i="7"/>
  <c r="Z18" i="7"/>
  <c r="Z19" i="7" s="1"/>
  <c r="Z20" i="7" s="1"/>
  <c r="Q18" i="7"/>
  <c r="Q19" i="7" s="1"/>
  <c r="W19" i="7"/>
  <c r="W20" i="7" s="1"/>
  <c r="AB19" i="7"/>
  <c r="AB20" i="7" s="1"/>
  <c r="Z6" i="7"/>
  <c r="AA14" i="7"/>
  <c r="U13" i="7"/>
  <c r="U11" i="7"/>
  <c r="U12" i="7"/>
  <c r="U14" i="7"/>
  <c r="U15" i="7"/>
  <c r="W8" i="7"/>
  <c r="W6" i="7"/>
  <c r="W7" i="7"/>
  <c r="AE18" i="7"/>
  <c r="AE19" i="7" s="1"/>
  <c r="R14" i="7"/>
  <c r="AC11" i="7"/>
  <c r="AC12" i="7"/>
  <c r="AC13" i="7"/>
  <c r="AC10" i="7"/>
  <c r="S19" i="7"/>
  <c r="S20" i="7" s="1"/>
  <c r="AA7" i="7"/>
  <c r="AA8" i="7"/>
  <c r="AA6" i="7"/>
  <c r="AA11" i="7"/>
  <c r="AA12" i="7"/>
  <c r="AA13" i="7"/>
  <c r="AD12" i="7"/>
  <c r="AD13" i="7"/>
  <c r="AD14" i="7"/>
  <c r="AD15" i="7"/>
  <c r="AD10" i="7"/>
  <c r="AD11" i="7"/>
  <c r="AB35" i="9" l="1"/>
  <c r="AB36" i="9" s="1"/>
  <c r="AB37" i="9" s="1"/>
  <c r="AB38" i="9" s="1"/>
  <c r="AG35" i="9"/>
  <c r="AG36" i="9" s="1"/>
  <c r="AG37" i="9" s="1"/>
  <c r="AG38" i="9" s="1"/>
  <c r="AG39" i="9" s="1"/>
  <c r="AG40" i="9" s="1"/>
  <c r="AG41" i="9" s="1"/>
  <c r="AG42" i="9" s="1"/>
  <c r="AG43" i="9" s="1"/>
  <c r="AG44" i="9" s="1"/>
  <c r="AA34" i="9"/>
  <c r="Y35" i="9"/>
  <c r="V35" i="9"/>
  <c r="V36" i="9" s="1"/>
  <c r="V37" i="9" s="1"/>
  <c r="V38" i="9" s="1"/>
  <c r="V39" i="9" s="1"/>
  <c r="V40" i="9" s="1"/>
  <c r="V41" i="9" s="1"/>
  <c r="V42" i="9" s="1"/>
  <c r="V43" i="9" s="1"/>
  <c r="V44" i="9" s="1"/>
  <c r="S41" i="9"/>
  <c r="S42" i="9" s="1"/>
  <c r="S43" i="9" s="1"/>
  <c r="S44" i="9" s="1"/>
  <c r="Z38" i="9"/>
  <c r="Z39" i="9" s="1"/>
  <c r="Z40" i="9" s="1"/>
  <c r="Z41" i="9" s="1"/>
  <c r="Z42" i="9" s="1"/>
  <c r="Z43" i="9" s="1"/>
  <c r="Z44" i="9" s="1"/>
  <c r="Y36" i="9"/>
  <c r="Y37" i="9" s="1"/>
  <c r="Y38" i="9" s="1"/>
  <c r="Y39" i="9" s="1"/>
  <c r="Y40" i="9" s="1"/>
  <c r="Y41" i="9" s="1"/>
  <c r="Y42" i="9" s="1"/>
  <c r="Y43" i="9" s="1"/>
  <c r="Y44" i="9" s="1"/>
  <c r="AC35" i="9"/>
  <c r="AC36" i="9" s="1"/>
  <c r="AC37" i="9" s="1"/>
  <c r="AC38" i="9" s="1"/>
  <c r="AC39" i="9" s="1"/>
  <c r="AC40" i="9" s="1"/>
  <c r="AC41" i="9" s="1"/>
  <c r="AC42" i="9" s="1"/>
  <c r="AC43" i="9" s="1"/>
  <c r="AC44" i="9" s="1"/>
  <c r="AB39" i="9"/>
  <c r="AB40" i="9" s="1"/>
  <c r="AB41" i="9" s="1"/>
  <c r="AB42" i="9" s="1"/>
  <c r="AB43" i="9" s="1"/>
  <c r="AB44" i="9" s="1"/>
  <c r="W21" i="9"/>
  <c r="AD21" i="9"/>
  <c r="AD34" i="9"/>
  <c r="AD35" i="9" s="1"/>
  <c r="AD36" i="9" s="1"/>
  <c r="AD37" i="9" s="1"/>
  <c r="AD38" i="9" s="1"/>
  <c r="AD39" i="9" s="1"/>
  <c r="AD40" i="9" s="1"/>
  <c r="AD41" i="9" s="1"/>
  <c r="AD42" i="9" s="1"/>
  <c r="AD43" i="9" s="1"/>
  <c r="AD44" i="9" s="1"/>
  <c r="U35" i="9"/>
  <c r="U36" i="9" s="1"/>
  <c r="U37" i="9" s="1"/>
  <c r="U38" i="9" s="1"/>
  <c r="U39" i="9" s="1"/>
  <c r="U40" i="9" s="1"/>
  <c r="U41" i="9" s="1"/>
  <c r="U42" i="9" s="1"/>
  <c r="U43" i="9" s="1"/>
  <c r="U44" i="9" s="1"/>
  <c r="AE34" i="9"/>
  <c r="AE35" i="9" s="1"/>
  <c r="AE36" i="9" s="1"/>
  <c r="AE37" i="9" s="1"/>
  <c r="AE38" i="9" s="1"/>
  <c r="AE39" i="9" s="1"/>
  <c r="AE40" i="9" s="1"/>
  <c r="AE41" i="9" s="1"/>
  <c r="AE42" i="9" s="1"/>
  <c r="AE43" i="9" s="1"/>
  <c r="AE44" i="9" s="1"/>
  <c r="W39" i="9"/>
  <c r="W40" i="9" s="1"/>
  <c r="W41" i="9" s="1"/>
  <c r="W42" i="9" s="1"/>
  <c r="W43" i="9" s="1"/>
  <c r="W44" i="9" s="1"/>
  <c r="AA35" i="9"/>
  <c r="AA36" i="9" s="1"/>
  <c r="AA37" i="9" s="1"/>
  <c r="AA38" i="9" s="1"/>
  <c r="AA39" i="9" s="1"/>
  <c r="AA40" i="9" s="1"/>
  <c r="AA41" i="9" s="1"/>
  <c r="AA42" i="9" s="1"/>
  <c r="AA43" i="9" s="1"/>
  <c r="AA44" i="9" s="1"/>
  <c r="S21" i="9"/>
  <c r="S23" i="9" s="1"/>
  <c r="S24" i="9" s="1"/>
  <c r="S26" i="9" s="1"/>
  <c r="S29" i="9" s="1"/>
  <c r="R35" i="9"/>
  <c r="R36" i="9" s="1"/>
  <c r="R37" i="9" s="1"/>
  <c r="R38" i="9" s="1"/>
  <c r="R39" i="9" s="1"/>
  <c r="R40" i="9" s="1"/>
  <c r="R41" i="9" s="1"/>
  <c r="R42" i="9" s="1"/>
  <c r="R43" i="9" s="1"/>
  <c r="R44" i="9" s="1"/>
  <c r="T21" i="10"/>
  <c r="T22" i="10" s="1"/>
  <c r="T23" i="10" s="1"/>
  <c r="T25" i="10" s="1"/>
  <c r="T28" i="10" s="1"/>
  <c r="S21" i="10"/>
  <c r="S22" i="10" s="1"/>
  <c r="X23" i="10"/>
  <c r="X25" i="10" s="1"/>
  <c r="X28" i="10" s="1"/>
  <c r="X24" i="10"/>
  <c r="X26" i="10" s="1"/>
  <c r="X29" i="10" s="1"/>
  <c r="S23" i="10"/>
  <c r="S25" i="10" s="1"/>
  <c r="S28" i="10" s="1"/>
  <c r="S24" i="10"/>
  <c r="S26" i="10" s="1"/>
  <c r="S29" i="10" s="1"/>
  <c r="Y24" i="10"/>
  <c r="Y26" i="10" s="1"/>
  <c r="Y29" i="10" s="1"/>
  <c r="Y23" i="10"/>
  <c r="Y25" i="10" s="1"/>
  <c r="Y28" i="10" s="1"/>
  <c r="R23" i="10"/>
  <c r="R25" i="10" s="1"/>
  <c r="R28" i="10" s="1"/>
  <c r="R24" i="10"/>
  <c r="R26" i="10" s="1"/>
  <c r="R29" i="10" s="1"/>
  <c r="X31" i="10"/>
  <c r="X32" i="10" s="1"/>
  <c r="X33" i="10" s="1"/>
  <c r="X34" i="10" s="1"/>
  <c r="X35" i="10" s="1"/>
  <c r="X36" i="10" s="1"/>
  <c r="X37" i="10" s="1"/>
  <c r="X38" i="10" s="1"/>
  <c r="X39" i="10" s="1"/>
  <c r="X40" i="10" s="1"/>
  <c r="X41" i="10" s="1"/>
  <c r="X42" i="10" s="1"/>
  <c r="X43" i="10" s="1"/>
  <c r="X19" i="10"/>
  <c r="X20" i="10" s="1"/>
  <c r="AE31" i="10"/>
  <c r="AE32" i="10" s="1"/>
  <c r="AE33" i="10" s="1"/>
  <c r="AE34" i="10" s="1"/>
  <c r="AE35" i="10" s="1"/>
  <c r="AE36" i="10" s="1"/>
  <c r="AE37" i="10" s="1"/>
  <c r="AE38" i="10" s="1"/>
  <c r="AE39" i="10" s="1"/>
  <c r="AE40" i="10" s="1"/>
  <c r="AE41" i="10" s="1"/>
  <c r="AE42" i="10" s="1"/>
  <c r="AE43" i="10" s="1"/>
  <c r="AE19" i="10"/>
  <c r="AE20" i="10" s="1"/>
  <c r="T19" i="10"/>
  <c r="T20" i="10" s="1"/>
  <c r="T31" i="10"/>
  <c r="T32" i="10" s="1"/>
  <c r="T33" i="10" s="1"/>
  <c r="T34" i="10" s="1"/>
  <c r="T35" i="10" s="1"/>
  <c r="T36" i="10" s="1"/>
  <c r="T37" i="10" s="1"/>
  <c r="T38" i="10" s="1"/>
  <c r="T39" i="10" s="1"/>
  <c r="T40" i="10" s="1"/>
  <c r="T41" i="10" s="1"/>
  <c r="T42" i="10" s="1"/>
  <c r="T43" i="10" s="1"/>
  <c r="S33" i="10"/>
  <c r="S34" i="10" s="1"/>
  <c r="S35" i="10" s="1"/>
  <c r="S36" i="10" s="1"/>
  <c r="S37" i="10" s="1"/>
  <c r="S38" i="10" s="1"/>
  <c r="S39" i="10" s="1"/>
  <c r="S40" i="10" s="1"/>
  <c r="S41" i="10" s="1"/>
  <c r="S42" i="10" s="1"/>
  <c r="S43" i="10" s="1"/>
  <c r="AE23" i="10"/>
  <c r="AE25" i="10" s="1"/>
  <c r="AE28" i="10" s="1"/>
  <c r="AE24" i="10"/>
  <c r="AE26" i="10" s="1"/>
  <c r="AE29" i="10" s="1"/>
  <c r="Y31" i="10"/>
  <c r="Y32" i="10" s="1"/>
  <c r="Y33" i="10" s="1"/>
  <c r="Y34" i="10" s="1"/>
  <c r="Y35" i="10" s="1"/>
  <c r="Y36" i="10" s="1"/>
  <c r="Y37" i="10" s="1"/>
  <c r="Y38" i="10" s="1"/>
  <c r="Y39" i="10" s="1"/>
  <c r="Y40" i="10" s="1"/>
  <c r="Y41" i="10" s="1"/>
  <c r="Y42" i="10" s="1"/>
  <c r="Y43" i="10" s="1"/>
  <c r="Y19" i="10"/>
  <c r="Y20" i="10" s="1"/>
  <c r="Y21" i="9"/>
  <c r="AA21" i="9"/>
  <c r="U21" i="9"/>
  <c r="AB21" i="9"/>
  <c r="Y20" i="9"/>
  <c r="AG20" i="9"/>
  <c r="V21" i="9"/>
  <c r="AD20" i="9"/>
  <c r="Z21" i="9"/>
  <c r="AE21" i="9"/>
  <c r="R21" i="9"/>
  <c r="R23" i="9" s="1"/>
  <c r="R24" i="9" s="1"/>
  <c r="U20" i="9"/>
  <c r="AG21" i="9"/>
  <c r="Y24" i="8"/>
  <c r="Y26" i="8" s="1"/>
  <c r="Y29" i="8" s="1"/>
  <c r="Y25" i="8"/>
  <c r="Y27" i="8" s="1"/>
  <c r="Y30" i="8" s="1"/>
  <c r="AA25" i="8"/>
  <c r="AA27" i="8" s="1"/>
  <c r="AA30" i="8" s="1"/>
  <c r="AA24" i="8"/>
  <c r="AA26" i="8" s="1"/>
  <c r="AA29" i="8" s="1"/>
  <c r="S25" i="8"/>
  <c r="S27" i="8" s="1"/>
  <c r="S30" i="8" s="1"/>
  <c r="S24" i="8"/>
  <c r="S26" i="8" s="1"/>
  <c r="S29" i="8" s="1"/>
  <c r="W25" i="8"/>
  <c r="W27" i="8" s="1"/>
  <c r="W30" i="8" s="1"/>
  <c r="W24" i="8"/>
  <c r="W26" i="8" s="1"/>
  <c r="W29" i="8" s="1"/>
  <c r="AC21" i="8"/>
  <c r="AC23" i="8" s="1"/>
  <c r="AC25" i="8" s="1"/>
  <c r="AC27" i="8" s="1"/>
  <c r="AC30" i="8" s="1"/>
  <c r="T21" i="8"/>
  <c r="T23" i="8" s="1"/>
  <c r="T25" i="8" s="1"/>
  <c r="T27" i="8" s="1"/>
  <c r="T30" i="8" s="1"/>
  <c r="AC21" i="9"/>
  <c r="U21" i="8"/>
  <c r="U23" i="8" s="1"/>
  <c r="X24" i="8"/>
  <c r="X26" i="8" s="1"/>
  <c r="X29" i="8" s="1"/>
  <c r="X25" i="8"/>
  <c r="X27" i="8" s="1"/>
  <c r="X30" i="8" s="1"/>
  <c r="U25" i="8"/>
  <c r="U27" i="8" s="1"/>
  <c r="U30" i="8" s="1"/>
  <c r="U24" i="8"/>
  <c r="U26" i="8" s="1"/>
  <c r="U29" i="8" s="1"/>
  <c r="Z21" i="8"/>
  <c r="Z23" i="8" s="1"/>
  <c r="R30" i="8"/>
  <c r="AE24" i="8"/>
  <c r="AE26" i="8" s="1"/>
  <c r="AE29" i="8" s="1"/>
  <c r="AF24" i="8"/>
  <c r="AF26" i="8" s="1"/>
  <c r="AF29" i="8" s="1"/>
  <c r="AD25" i="8"/>
  <c r="AD27" i="8" s="1"/>
  <c r="AD30" i="8" s="1"/>
  <c r="AD24" i="8"/>
  <c r="AD26" i="8" s="1"/>
  <c r="AD29" i="8" s="1"/>
  <c r="X25" i="7"/>
  <c r="X27" i="7" s="1"/>
  <c r="X30" i="7" s="1"/>
  <c r="X24" i="7"/>
  <c r="X26" i="7" s="1"/>
  <c r="X29" i="7" s="1"/>
  <c r="V25" i="7"/>
  <c r="V27" i="7" s="1"/>
  <c r="V30" i="7" s="1"/>
  <c r="V24" i="7"/>
  <c r="V26" i="7" s="1"/>
  <c r="V29" i="7" s="1"/>
  <c r="T21" i="7"/>
  <c r="T23" i="7" s="1"/>
  <c r="Y21" i="7"/>
  <c r="Y23" i="7" s="1"/>
  <c r="Z21" i="7"/>
  <c r="R21" i="7"/>
  <c r="R23" i="7" s="1"/>
  <c r="AB21" i="7"/>
  <c r="AB23" i="7" s="1"/>
  <c r="W21" i="7"/>
  <c r="W23" i="7" s="1"/>
  <c r="S21" i="7"/>
  <c r="S23" i="7" s="1"/>
  <c r="Z23" i="7"/>
  <c r="AD7" i="7"/>
  <c r="AD6" i="7"/>
  <c r="AD8" i="7"/>
  <c r="AC7" i="7"/>
  <c r="AC8" i="7"/>
  <c r="AC6" i="7"/>
  <c r="S25" i="9" l="1"/>
  <c r="S27" i="9" s="1"/>
  <c r="S30" i="9" s="1"/>
  <c r="T24" i="10"/>
  <c r="T26" i="10" s="1"/>
  <c r="T29" i="10" s="1"/>
  <c r="R26" i="9"/>
  <c r="R29" i="9" s="1"/>
  <c r="R25" i="9"/>
  <c r="R27" i="9" s="1"/>
  <c r="AC24" i="8"/>
  <c r="AC26" i="8" s="1"/>
  <c r="AC29" i="8" s="1"/>
  <c r="T24" i="8"/>
  <c r="T26" i="8" s="1"/>
  <c r="T29" i="8" s="1"/>
  <c r="Z25" i="8"/>
  <c r="Z27" i="8" s="1"/>
  <c r="Z30" i="8" s="1"/>
  <c r="Z24" i="8"/>
  <c r="Z26" i="8" s="1"/>
  <c r="Z29" i="8" s="1"/>
  <c r="AC21" i="7"/>
  <c r="AD21" i="7"/>
  <c r="AD23" i="7" s="1"/>
  <c r="Z25" i="7"/>
  <c r="Z24" i="7"/>
  <c r="W24" i="7"/>
  <c r="W25" i="7"/>
  <c r="S24" i="7"/>
  <c r="S25" i="7"/>
  <c r="Y24" i="7"/>
  <c r="Y25" i="7"/>
  <c r="T24" i="7"/>
  <c r="T25" i="7"/>
  <c r="R24" i="7"/>
  <c r="R25" i="7"/>
  <c r="R27" i="7" s="1"/>
  <c r="AB25" i="7"/>
  <c r="AB24" i="7"/>
  <c r="R30" i="7"/>
  <c r="AC23" i="7"/>
  <c r="T26" i="7" l="1"/>
  <c r="T29" i="7" s="1"/>
  <c r="W26" i="7"/>
  <c r="W29" i="7" s="1"/>
  <c r="AB26" i="7"/>
  <c r="AB29" i="7" s="1"/>
  <c r="T27" i="7"/>
  <c r="T30" i="7" s="1"/>
  <c r="Y27" i="7"/>
  <c r="Y30" i="7" s="1"/>
  <c r="AB27" i="7"/>
  <c r="AB30" i="7" s="1"/>
  <c r="Y26" i="7"/>
  <c r="Y29" i="7" s="1"/>
  <c r="W27" i="7"/>
  <c r="W30" i="7" s="1"/>
  <c r="Z26" i="7"/>
  <c r="Z29" i="7" s="1"/>
  <c r="S27" i="7"/>
  <c r="S30" i="7" s="1"/>
  <c r="Z27" i="7"/>
  <c r="Z30" i="7" s="1"/>
  <c r="R26" i="7"/>
  <c r="R29" i="7" s="1"/>
  <c r="S26" i="7"/>
  <c r="S29" i="7" s="1"/>
  <c r="AC24" i="7"/>
  <c r="AC25" i="7"/>
  <c r="AD24" i="7"/>
  <c r="AD25" i="7"/>
  <c r="AD27" i="7" s="1"/>
  <c r="AD30" i="7" s="1"/>
  <c r="AC27" i="7" l="1"/>
  <c r="AC30" i="7" s="1"/>
  <c r="AC26" i="7"/>
  <c r="AC29" i="7" s="1"/>
  <c r="AD26" i="7"/>
  <c r="AD29" i="7" s="1"/>
  <c r="U21" i="7" l="1"/>
  <c r="U23" i="7" l="1"/>
  <c r="AA10" i="7"/>
  <c r="AA21" i="7" l="1"/>
  <c r="AA23" i="7" s="1"/>
  <c r="AA25" i="7" s="1"/>
  <c r="U24" i="7"/>
  <c r="U25" i="7"/>
  <c r="U27" i="7" l="1"/>
  <c r="U30" i="7" s="1"/>
  <c r="U26" i="7"/>
  <c r="U29" i="7" s="1"/>
  <c r="AA27" i="7"/>
  <c r="AA30" i="7" s="1"/>
  <c r="AA24" i="7"/>
  <c r="AA26" i="7" l="1"/>
  <c r="AA29" i="7" s="1"/>
  <c r="Q20" i="8" l="1"/>
  <c r="Q21" i="8" l="1"/>
  <c r="Q23" i="8" s="1"/>
  <c r="Q24" i="8" l="1"/>
  <c r="Q26" i="8" s="1"/>
  <c r="Q29" i="8" s="1"/>
  <c r="Q25" i="8"/>
  <c r="Q27" i="8" s="1"/>
  <c r="Q30" i="8" s="1"/>
  <c r="T23" i="9"/>
  <c r="T25" i="9" l="1"/>
  <c r="T27" i="9" s="1"/>
  <c r="T30" i="9" s="1"/>
  <c r="T24" i="9"/>
  <c r="T26" i="9" s="1"/>
  <c r="T29" i="9" s="1"/>
  <c r="U23" i="9"/>
  <c r="U25" i="9" l="1"/>
  <c r="U27" i="9" s="1"/>
  <c r="U30" i="9" s="1"/>
  <c r="U24" i="9"/>
  <c r="U26" i="9"/>
  <c r="U29" i="9" s="1"/>
  <c r="V23" i="9"/>
  <c r="V24" i="9" l="1"/>
  <c r="V26" i="9" s="1"/>
  <c r="V29" i="9" s="1"/>
  <c r="V25" i="9"/>
  <c r="V27" i="9" s="1"/>
  <c r="V30" i="9" s="1"/>
  <c r="W23" i="9"/>
  <c r="W25" i="9" l="1"/>
  <c r="W24" i="9"/>
  <c r="W27" i="9"/>
  <c r="W30" i="9" s="1"/>
  <c r="W26" i="9"/>
  <c r="W29" i="9" s="1"/>
  <c r="X23" i="9"/>
  <c r="X24" i="9" l="1"/>
  <c r="X26" i="9" s="1"/>
  <c r="X29" i="9" s="1"/>
  <c r="X25" i="9"/>
  <c r="X27" i="9" s="1"/>
  <c r="X30" i="9" s="1"/>
  <c r="Y23" i="9"/>
  <c r="Y24" i="9" l="1"/>
  <c r="Y26" i="9" s="1"/>
  <c r="Y29" i="9" s="1"/>
  <c r="Y25" i="9"/>
  <c r="Y27" i="9"/>
  <c r="Y30" i="9" s="1"/>
  <c r="Z23" i="9"/>
  <c r="Z25" i="9" l="1"/>
  <c r="Z24" i="9"/>
  <c r="Z26" i="9" s="1"/>
  <c r="Z29" i="9" s="1"/>
  <c r="Z27" i="9"/>
  <c r="Z30" i="9"/>
  <c r="AA23" i="9"/>
  <c r="AA25" i="9" l="1"/>
  <c r="AA27" i="9" s="1"/>
  <c r="AA30" i="9" s="1"/>
  <c r="AA24" i="9"/>
  <c r="AA26" i="9" s="1"/>
  <c r="AA29" i="9" s="1"/>
  <c r="AB23" i="9"/>
  <c r="AB24" i="9" l="1"/>
  <c r="AB26" i="9" s="1"/>
  <c r="AB29" i="9" s="1"/>
  <c r="AB25" i="9"/>
  <c r="AB27" i="9" s="1"/>
  <c r="AB30" i="9" s="1"/>
  <c r="AC23" i="9"/>
  <c r="AC25" i="9" l="1"/>
  <c r="AC27" i="9" s="1"/>
  <c r="AC30" i="9" s="1"/>
  <c r="AC24" i="9"/>
  <c r="AC26" i="9" s="1"/>
  <c r="AC29" i="9" s="1"/>
  <c r="AD23" i="9"/>
  <c r="AD25" i="9" l="1"/>
  <c r="AD27" i="9" s="1"/>
  <c r="AD30" i="9" s="1"/>
  <c r="AD24" i="9"/>
  <c r="AD26" i="9" s="1"/>
  <c r="AD29" i="9" s="1"/>
  <c r="AE23" i="9"/>
  <c r="AE24" i="9" l="1"/>
  <c r="AE26" i="9" s="1"/>
  <c r="AE29" i="9" s="1"/>
  <c r="AE25" i="9"/>
  <c r="AE27" i="9" s="1"/>
  <c r="AE30" i="9" s="1"/>
  <c r="AF23" i="9"/>
  <c r="AF24" i="9" l="1"/>
  <c r="AF26" i="9" s="1"/>
  <c r="AF29" i="9" s="1"/>
  <c r="AF25" i="9"/>
  <c r="AF27" i="9" s="1"/>
  <c r="AF30" i="9" s="1"/>
  <c r="AG23" i="9"/>
  <c r="AG25" i="9" l="1"/>
  <c r="AG24" i="9"/>
  <c r="AG26" i="9" s="1"/>
  <c r="AG29" i="9" s="1"/>
  <c r="AG27" i="9"/>
  <c r="AG30" i="9" s="1"/>
  <c r="R30" i="9" l="1"/>
  <c r="Q20" i="7" l="1"/>
  <c r="Q8" i="7"/>
  <c r="Q7" i="7"/>
  <c r="AE6" i="7"/>
  <c r="AE21" i="7" s="1"/>
  <c r="AE23" i="7" s="1"/>
  <c r="AE20" i="7"/>
  <c r="AE8" i="7"/>
  <c r="AE7" i="7"/>
  <c r="AE25" i="7" l="1"/>
  <c r="AE27" i="7" s="1"/>
  <c r="AE30" i="7" s="1"/>
  <c r="AE24" i="7"/>
  <c r="AE26" i="7" s="1"/>
  <c r="AE29" i="7" s="1"/>
  <c r="AE34" i="7"/>
  <c r="AE35" i="7" s="1"/>
  <c r="AE36" i="7" s="1"/>
  <c r="AE37" i="7" s="1"/>
  <c r="AE38" i="7" s="1"/>
  <c r="AE39" i="7" s="1"/>
  <c r="AE40" i="7" s="1"/>
  <c r="AE41" i="7" s="1"/>
  <c r="AE42" i="7" s="1"/>
  <c r="AE43" i="7" s="1"/>
  <c r="AE44" i="7" s="1"/>
  <c r="AF13" i="7"/>
  <c r="AF15" i="7"/>
  <c r="AF16" i="7"/>
  <c r="AF7" i="7"/>
  <c r="AF10" i="7"/>
  <c r="AF12" i="7"/>
  <c r="AF8" i="7"/>
  <c r="AF14" i="7"/>
  <c r="AF11" i="7"/>
  <c r="AF20" i="7"/>
  <c r="AF34" i="7"/>
  <c r="AF35" i="7" s="1"/>
  <c r="AF36" i="7" s="1"/>
  <c r="AF37" i="7" s="1"/>
  <c r="AF38" i="7" l="1"/>
  <c r="AF39" i="7" s="1"/>
  <c r="AF40" i="7" s="1"/>
  <c r="AF41" i="7" s="1"/>
  <c r="AF42" i="7" s="1"/>
  <c r="AF43" i="7" s="1"/>
  <c r="AF44" i="7" s="1"/>
  <c r="AF21" i="7"/>
  <c r="AF23" i="7" s="1"/>
  <c r="AF24" i="7" l="1"/>
  <c r="AF26" i="7" s="1"/>
  <c r="AF29" i="7" s="1"/>
  <c r="AF25" i="7"/>
  <c r="AF27" i="7" s="1"/>
  <c r="AF30" i="7" s="1"/>
  <c r="Q44" i="7"/>
  <c r="Q43" i="7"/>
  <c r="Q42" i="7"/>
  <c r="Q41" i="7"/>
  <c r="Q40" i="7"/>
  <c r="Q39" i="7"/>
  <c r="Q38" i="7"/>
  <c r="Q37" i="7"/>
  <c r="Q36" i="7"/>
  <c r="Q35" i="7"/>
  <c r="Q34" i="7"/>
  <c r="Q30" i="7"/>
  <c r="Q27" i="7"/>
  <c r="Q25" i="7"/>
  <c r="Q6" i="7"/>
  <c r="Q21" i="7"/>
  <c r="Q23" i="7"/>
  <c r="Q24" i="7"/>
  <c r="Q26" i="7"/>
  <c r="Q29" i="7"/>
  <c r="Q13" i="7"/>
  <c r="Q12" i="7"/>
  <c r="Q15" i="7"/>
  <c r="Q14" i="7"/>
  <c r="Q10" i="7"/>
  <c r="Q1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tc={BB63DBB8-0A3E-ED45-9E8C-C118898C28CA}</author>
    <author>Arianna Nativio</author>
    <author>tc={966DD2AA-BDA3-F242-AAA0-52127E60023A}</author>
    <author>tc={21A20167-B7E3-0448-98FF-C0419ACD847E}</author>
    <author>tc={C768094C-2C2B-9D4A-AD98-ABF4C0D24BF3}</author>
  </authors>
  <commentList>
    <comment ref="C2" authorId="0" shapeId="0" xr:uid="{BB63DBB8-0A3E-ED45-9E8C-C118898C28CA}">
      <text>
        <t>[Threaded comment]
Your version of Excel allows you to read this threaded comment; however, any edits to it will get removed if the file is opened in a newer version of Excel. Learn more: https://go.microsoft.com/fwlink/?linkid=870924
Comment:
    ug/L * 1000 = mg/L
Mg/L / 1000 = mg/m3</t>
      </text>
    </comment>
    <comment ref="J25" authorId="1" shapeId="0" xr:uid="{26E5DF5F-BD08-B94C-9432-60748ECC630B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nickel refinery dust (https://rais.ornl.gov/cgi-bin/tools/TOX_search)</t>
        </r>
      </text>
    </comment>
    <comment ref="S27" authorId="2" shapeId="0" xr:uid="{966DD2AA-BDA3-F242-AAA0-52127E60023A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T27" authorId="3" shapeId="0" xr:uid="{21A20167-B7E3-0448-98FF-C0419ACD847E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AH29" authorId="4" shapeId="0" xr:uid="{C768094C-2C2B-9D4A-AD98-ABF4C0D24BF3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Arianna Nativio</author>
    <author>tc={7316240F-51FC-494C-BFAA-DCF8004457EC}</author>
    <author>tc={D90959A6-3CE4-4158-A9ED-9AC60AC5FE2D}</author>
  </authors>
  <commentList>
    <comment ref="I24" authorId="0" shapeId="0" xr:uid="{AB4021BC-1C83-477A-93D7-B25908A212BA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nickel refinery dust (https://rais.ornl.gov/cgi-bin/tools/TOX_search)</t>
        </r>
      </text>
    </comment>
    <comment ref="R28" authorId="1" shapeId="0" xr:uid="{7316240F-51FC-494C-BFAA-DCF8004457EC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28" authorId="2" shapeId="0" xr:uid="{D90959A6-3CE4-4158-A9ED-9AC60AC5FE2D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Arianna Nativio</author>
    <author>tc={8A271931-E267-421F-B6E2-6672D4E45355}</author>
    <author>tc={26C0BD0A-8FBD-439F-A45C-68A1C16A5C1A}</author>
  </authors>
  <commentList>
    <comment ref="I24" authorId="0" shapeId="0" xr:uid="{DA2586B0-CDA3-4A6C-A47A-DB30DFDECA72}">
      <text>
        <r>
          <rPr>
            <b/>
            <sz val="9"/>
            <color rgb="FF000000"/>
            <rFont val="Tahoma"/>
            <family val="2"/>
          </rPr>
          <t>Arianna Nativio: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nickel refinery dust (https://rais.ornl.gov/cgi-bin/tools/TOX_search)</t>
        </r>
      </text>
    </comment>
    <comment ref="R28" authorId="1" shapeId="0" xr:uid="{8A271931-E267-421F-B6E2-6672D4E45355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28" authorId="2" shapeId="0" xr:uid="{26C0BD0A-8FBD-439F-A45C-68A1C16A5C1A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Arianna Nativio</author>
    <author>tc={56F3B969-2193-4096-9062-7CD9EE5C2F5E}</author>
    <author>tc={DFAE7C4F-1AC8-442B-836A-2DD2358AA773}</author>
  </authors>
  <commentList>
    <comment ref="I24" authorId="0" shapeId="0" xr:uid="{40E1EC3A-7452-4810-B8AA-FD228BD97049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nickel refinery dust (https://rais.ornl.gov/cgi-bin/tools/TOX_search)</t>
        </r>
      </text>
    </comment>
    <comment ref="S28" authorId="1" shapeId="0" xr:uid="{56F3B969-2193-4096-9062-7CD9EE5C2F5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T28" authorId="2" shapeId="0" xr:uid="{DFAE7C4F-1AC8-442B-836A-2DD2358AA77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</commentList>
</comments>
</file>

<file path=xl/sharedStrings.xml><?xml version="1.0" encoding="utf-8"?>
<sst xmlns="http://schemas.openxmlformats.org/spreadsheetml/2006/main" count="1162" uniqueCount="109">
  <si>
    <t>Hg</t>
  </si>
  <si>
    <t>Ba</t>
  </si>
  <si>
    <t>B</t>
  </si>
  <si>
    <t>Co</t>
  </si>
  <si>
    <t>Cu</t>
  </si>
  <si>
    <t>Mn</t>
  </si>
  <si>
    <t>V</t>
  </si>
  <si>
    <t>Zn</t>
  </si>
  <si>
    <t>Cd</t>
  </si>
  <si>
    <t>Cr</t>
  </si>
  <si>
    <t>Ni</t>
  </si>
  <si>
    <t>Pb</t>
  </si>
  <si>
    <t>As</t>
  </si>
  <si>
    <t>C8H8</t>
  </si>
  <si>
    <t>FA</t>
  </si>
  <si>
    <t>Li</t>
  </si>
  <si>
    <t>Mo</t>
  </si>
  <si>
    <t>Day 1</t>
  </si>
  <si>
    <t>Day 2</t>
  </si>
  <si>
    <t>Day 6</t>
  </si>
  <si>
    <t>Original (mg/kg)</t>
  </si>
  <si>
    <t>Cumulative time point</t>
  </si>
  <si>
    <t>Sn</t>
  </si>
  <si>
    <t>Ag</t>
  </si>
  <si>
    <t>mg/kg</t>
  </si>
  <si>
    <t>Al</t>
  </si>
  <si>
    <t>Be</t>
  </si>
  <si>
    <t>Bi</t>
  </si>
  <si>
    <t>Ca</t>
  </si>
  <si>
    <t>Fe</t>
  </si>
  <si>
    <t>Furfuryl Alchol</t>
  </si>
  <si>
    <t>K</t>
  </si>
  <si>
    <t>Mg</t>
  </si>
  <si>
    <t>Na</t>
  </si>
  <si>
    <t>P</t>
  </si>
  <si>
    <t>S</t>
  </si>
  <si>
    <t>Sb</t>
  </si>
  <si>
    <t>Se</t>
  </si>
  <si>
    <t>Si</t>
  </si>
  <si>
    <t>Sr</t>
  </si>
  <si>
    <t>Te</t>
  </si>
  <si>
    <t>Ti</t>
  </si>
  <si>
    <t>Tl</t>
  </si>
  <si>
    <t>U</t>
  </si>
  <si>
    <t>Zr</t>
  </si>
  <si>
    <t>Element</t>
  </si>
  <si>
    <t>Units</t>
  </si>
  <si>
    <t>day 1</t>
  </si>
  <si>
    <t>day 2</t>
  </si>
  <si>
    <t>day 6</t>
  </si>
  <si>
    <t>day 13</t>
  </si>
  <si>
    <t>µg/L</t>
  </si>
  <si>
    <t>ro</t>
  </si>
  <si>
    <t>Unit</t>
  </si>
  <si>
    <t>eq. Units</t>
  </si>
  <si>
    <t>mg/m^3</t>
  </si>
  <si>
    <t>Eq. Leach mg/kg</t>
  </si>
  <si>
    <t>Eq. leach. mg/kg</t>
  </si>
  <si>
    <t>Cumulative</t>
  </si>
  <si>
    <t>Cumulative percentage release</t>
  </si>
  <si>
    <t>x axes from 1 to 13</t>
  </si>
  <si>
    <t xml:space="preserve"> Vol in 24h (L)</t>
  </si>
  <si>
    <t>Vol 24h (L)</t>
  </si>
  <si>
    <t>Time (days)</t>
  </si>
  <si>
    <t>Leaching (mg/kg)</t>
  </si>
  <si>
    <t>Day 13: tot amount</t>
  </si>
  <si>
    <t>Bio-composite data</t>
  </si>
  <si>
    <t>H_bioc_s</t>
  </si>
  <si>
    <t>H_bioc_w</t>
  </si>
  <si>
    <t>delta</t>
  </si>
  <si>
    <t>L</t>
  </si>
  <si>
    <t>m</t>
  </si>
  <si>
    <t>m_sub_summer</t>
  </si>
  <si>
    <t>Kg</t>
  </si>
  <si>
    <t>m_sub_winter</t>
  </si>
  <si>
    <t>ro_N8010</t>
  </si>
  <si>
    <t>kg/m3</t>
  </si>
  <si>
    <t>X (mg/kg material released)</t>
  </si>
  <si>
    <t>total mass summer (mg)</t>
  </si>
  <si>
    <t>total mass winter (mg)</t>
  </si>
  <si>
    <t>Conc_summer (mg/m3)</t>
  </si>
  <si>
    <t>Conc_winter (mg/m3)</t>
  </si>
  <si>
    <t>Wide ditch geometry</t>
  </si>
  <si>
    <t>H_summer</t>
  </si>
  <si>
    <t xml:space="preserve">m </t>
  </si>
  <si>
    <t>H_winter</t>
  </si>
  <si>
    <t>b2_wd</t>
  </si>
  <si>
    <t>b1_wd</t>
  </si>
  <si>
    <t>Atot_summer</t>
  </si>
  <si>
    <t>m2</t>
  </si>
  <si>
    <t>Atot_winter</t>
  </si>
  <si>
    <t>L_control</t>
  </si>
  <si>
    <t>Vol_water_summer</t>
  </si>
  <si>
    <t>m3</t>
  </si>
  <si>
    <t>Vol_water_winter</t>
  </si>
  <si>
    <t>Primary watercourse geometry</t>
  </si>
  <si>
    <t>Atot_summer_main</t>
  </si>
  <si>
    <t>Atot_winter_main</t>
  </si>
  <si>
    <t>Vol_M_water_summer</t>
  </si>
  <si>
    <t>Vol_M_water_winter</t>
  </si>
  <si>
    <t>PNEC (mg/m3)</t>
  </si>
  <si>
    <t>ERA_summer</t>
  </si>
  <si>
    <t>ERA_winter</t>
  </si>
  <si>
    <t>pH</t>
  </si>
  <si>
    <t>cumulative release (mg/kg)</t>
  </si>
  <si>
    <t>M1</t>
  </si>
  <si>
    <t>M2</t>
  </si>
  <si>
    <t>M3</t>
  </si>
  <si>
    <t>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</si>
</sst>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00000"/>
    <numFmt numFmtId="168" formatCode="0.000E+00"/>
    <numFmt numFmtId="170" formatCode="0.00000%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alibri Light"/>
      <family val="1"/>
      <scheme val="major"/>
    </font>
    <font>
      <sz val="10"/>
      <color rgb="FF000000"/>
      <name val="Calibri Light"/>
      <family val="1"/>
      <scheme val="major"/>
    </font>
    <font>
      <sz val="10"/>
      <color rgb="FFFF0000"/>
      <name val="Calibri Light"/>
      <family val="1"/>
      <scheme val="maj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1A2A49"/>
      <name val="Calibri Light"/>
      <family val="1"/>
      <scheme val="major"/>
    </font>
    <font>
      <sz val="10"/>
      <color theme="1"/>
      <name val="Calibri Light"/>
      <family val="1"/>
      <scheme val="major"/>
    </font>
    <font>
      <sz val="11"/>
      <name val="Calibri Light"/>
      <family val="1"/>
      <scheme val="major"/>
    </font>
    <font>
      <sz val="11"/>
      <color rgb="FFFF0000"/>
      <name val="Calibri Light"/>
      <family val="1"/>
      <scheme val="maj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8" tint="-0.249977111117893"/>
      <name val="Calibri Light"/>
      <family val="1"/>
      <scheme val="major"/>
    </font>
    <font>
      <sz val="10"/>
      <color rgb="FF000000"/>
      <name val="Cambria"/>
      <family val="1"/>
    </font>
    <font>
      <sz val="12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D9D9D9"/>
      </left>
      <right/>
      <top style="thin">
        <color rgb="FFD9D9D9"/>
      </top>
      <bottom style="thin">
        <color rgb="FFCCCCCC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D9D9D9"/>
      </top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8" fillId="8" borderId="1" applyNumberFormat="0" applyAlignment="0" applyProtection="0"/>
    <xf numFmtId="0" fontId="17" fillId="9" borderId="7" applyNumberFormat="0" applyFont="0" applyAlignment="0" applyProtection="0"/>
    <xf numFmtId="0" fontId="1" fillId="10" borderId="0" applyNumberFormat="0" applyBorder="0" applyAlignment="0" applyProtection="0"/>
  </cellStyleXfs>
  <cellXfs count="74">
    <xf numFmtId="0" fontId="0" fillId="0" borderId="0" xfId="0"/>
    <xf numFmtId="0" fontId="2" fillId="2" borderId="1" xfId="1"/>
    <xf numFmtId="11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5" borderId="0" xfId="0" applyFont="1" applyFill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5" fillId="6" borderId="0" xfId="0" applyFont="1" applyFill="1" applyAlignment="1">
      <alignment horizontal="center" vertical="top"/>
    </xf>
    <xf numFmtId="0" fontId="4" fillId="6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4" fillId="6" borderId="0" xfId="0" applyFont="1" applyFill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3" fillId="3" borderId="1" xfId="2" applyBorder="1" applyAlignment="1">
      <alignment horizontal="center"/>
    </xf>
    <xf numFmtId="166" fontId="5" fillId="0" borderId="0" xfId="0" applyNumberFormat="1" applyFont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166" fontId="5" fillId="6" borderId="0" xfId="0" applyNumberFormat="1" applyFont="1" applyFill="1" applyAlignment="1">
      <alignment horizontal="center" vertical="top"/>
    </xf>
    <xf numFmtId="1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11" fontId="11" fillId="0" borderId="0" xfId="0" applyNumberFormat="1" applyFont="1" applyAlignment="1">
      <alignment horizontal="center" vertical="center"/>
    </xf>
    <xf numFmtId="11" fontId="11" fillId="4" borderId="0" xfId="0" applyNumberFormat="1" applyFont="1" applyFill="1" applyAlignment="1">
      <alignment horizontal="center" vertical="center"/>
    </xf>
    <xf numFmtId="11" fontId="12" fillId="0" borderId="0" xfId="0" applyNumberFormat="1" applyFont="1" applyAlignment="1">
      <alignment horizontal="center" vertical="center"/>
    </xf>
    <xf numFmtId="11" fontId="13" fillId="0" borderId="0" xfId="0" applyNumberFormat="1" applyFont="1" applyAlignment="1">
      <alignment horizontal="center" vertical="center"/>
    </xf>
    <xf numFmtId="11" fontId="14" fillId="0" borderId="0" xfId="0" applyNumberFormat="1" applyFont="1" applyAlignment="1">
      <alignment horizontal="center" vertical="center"/>
    </xf>
    <xf numFmtId="11" fontId="13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3" borderId="0" xfId="2" applyBorder="1" applyAlignment="1">
      <alignment horizontal="center"/>
    </xf>
    <xf numFmtId="0" fontId="2" fillId="2" borderId="1" xfId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/>
    </xf>
    <xf numFmtId="0" fontId="0" fillId="9" borderId="7" xfId="4" applyFont="1" applyAlignment="1">
      <alignment horizontal="center"/>
    </xf>
    <xf numFmtId="0" fontId="20" fillId="10" borderId="0" xfId="5" applyFont="1" applyAlignment="1">
      <alignment horizontal="center" vertical="center"/>
    </xf>
    <xf numFmtId="11" fontId="20" fillId="10" borderId="0" xfId="5" applyNumberFormat="1" applyFont="1" applyAlignment="1">
      <alignment horizontal="center" vertical="center"/>
    </xf>
    <xf numFmtId="0" fontId="20" fillId="10" borderId="4" xfId="5" applyFont="1" applyBorder="1" applyAlignment="1">
      <alignment horizontal="center" vertical="center" wrapText="1"/>
    </xf>
    <xf numFmtId="0" fontId="18" fillId="8" borderId="1" xfId="3" applyAlignment="1">
      <alignment horizontal="center" vertical="top" wrapText="1"/>
    </xf>
    <xf numFmtId="0" fontId="18" fillId="8" borderId="1" xfId="3" applyAlignment="1">
      <alignment horizontal="center" vertical="top"/>
    </xf>
    <xf numFmtId="164" fontId="18" fillId="8" borderId="1" xfId="3" applyNumberFormat="1" applyAlignment="1">
      <alignment horizontal="center" vertical="top"/>
    </xf>
    <xf numFmtId="165" fontId="18" fillId="8" borderId="1" xfId="3" applyNumberFormat="1" applyAlignment="1">
      <alignment horizontal="center" vertical="top"/>
    </xf>
    <xf numFmtId="11" fontId="18" fillId="8" borderId="1" xfId="3" applyNumberFormat="1" applyAlignment="1">
      <alignment horizontal="center" vertical="center"/>
    </xf>
    <xf numFmtId="0" fontId="0" fillId="11" borderId="0" xfId="0" applyFill="1"/>
    <xf numFmtId="0" fontId="3" fillId="11" borderId="0" xfId="2" applyFill="1" applyBorder="1" applyAlignment="1">
      <alignment horizontal="center"/>
    </xf>
    <xf numFmtId="11" fontId="19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8" fontId="2" fillId="2" borderId="1" xfId="1" applyNumberFormat="1" applyAlignment="1">
      <alignment horizontal="center"/>
    </xf>
    <xf numFmtId="168" fontId="0" fillId="0" borderId="0" xfId="0" applyNumberFormat="1" applyAlignment="1">
      <alignment horizontal="center"/>
    </xf>
    <xf numFmtId="168" fontId="0" fillId="9" borderId="7" xfId="4" applyNumberFormat="1" applyFont="1" applyAlignment="1">
      <alignment horizontal="center"/>
    </xf>
    <xf numFmtId="11" fontId="2" fillId="2" borderId="1" xfId="1" applyNumberFormat="1" applyAlignment="1">
      <alignment horizontal="center"/>
    </xf>
    <xf numFmtId="0" fontId="0" fillId="0" borderId="7" xfId="4" applyFont="1" applyFill="1" applyAlignment="1">
      <alignment horizontal="center"/>
    </xf>
    <xf numFmtId="167" fontId="0" fillId="0" borderId="7" xfId="4" applyNumberFormat="1" applyFont="1" applyFill="1" applyAlignment="1">
      <alignment horizontal="center"/>
    </xf>
    <xf numFmtId="11" fontId="0" fillId="0" borderId="7" xfId="4" applyNumberFormat="1" applyFont="1" applyFill="1" applyAlignment="1">
      <alignment horizontal="center"/>
    </xf>
    <xf numFmtId="11" fontId="0" fillId="0" borderId="0" xfId="0" applyNumberFormat="1" applyAlignment="1">
      <alignment horizontal="center"/>
    </xf>
    <xf numFmtId="0" fontId="0" fillId="12" borderId="0" xfId="0" applyFill="1" applyAlignment="1">
      <alignment horizontal="center"/>
    </xf>
    <xf numFmtId="0" fontId="0" fillId="12" borderId="7" xfId="4" applyFont="1" applyFill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 wrapText="1"/>
    </xf>
    <xf numFmtId="0" fontId="5" fillId="5" borderId="0" xfId="0" applyFont="1" applyFill="1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40% - Accent3" xfId="5" builtinId="39"/>
    <cellStyle name="Accent1" xfId="2" builtinId="29"/>
    <cellStyle name="Calculation" xfId="1" builtinId="22"/>
    <cellStyle name="Input" xfId="3" builtinId="20"/>
    <cellStyle name="Normal" xfId="0" builtinId="0"/>
    <cellStyle name="Note" xfId="4" builtinId="1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M1_total_Release!$U$31:$U$43</c:f>
              <c:numCache>
                <c:formatCode>General</c:formatCode>
                <c:ptCount val="13"/>
                <c:pt idx="0">
                  <c:v>1.9008E-3</c:v>
                </c:pt>
                <c:pt idx="1">
                  <c:v>3.2040000000000003E-3</c:v>
                </c:pt>
                <c:pt idx="2">
                  <c:v>4.3128000000000003E-3</c:v>
                </c:pt>
                <c:pt idx="3">
                  <c:v>5.2272000000000004E-3</c:v>
                </c:pt>
                <c:pt idx="4">
                  <c:v>5.9472000000000006E-3</c:v>
                </c:pt>
                <c:pt idx="5">
                  <c:v>6.4728000000000008E-3</c:v>
                </c:pt>
                <c:pt idx="6">
                  <c:v>6.9233142857142863E-3</c:v>
                </c:pt>
                <c:pt idx="7">
                  <c:v>7.298742857142858E-3</c:v>
                </c:pt>
                <c:pt idx="8">
                  <c:v>7.599085714285715E-3</c:v>
                </c:pt>
                <c:pt idx="9">
                  <c:v>7.8243428571428582E-3</c:v>
                </c:pt>
                <c:pt idx="10">
                  <c:v>7.9745142857142876E-3</c:v>
                </c:pt>
                <c:pt idx="11">
                  <c:v>8.0496000000000022E-3</c:v>
                </c:pt>
                <c:pt idx="12">
                  <c:v>8.0496000000000022E-3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D5-FB4D-AA7E-71A61C8BF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021103"/>
        <c:axId val="1361726495"/>
      </c:scatterChart>
      <c:valAx>
        <c:axId val="155802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361726495"/>
        <c:crosses val="autoZero"/>
        <c:crossBetween val="midCat"/>
      </c:valAx>
      <c:valAx>
        <c:axId val="136172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558021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M1_total_Release!$X$31:$X$43</c:f>
              <c:numCache>
                <c:formatCode>General</c:formatCode>
                <c:ptCount val="13"/>
                <c:pt idx="0">
                  <c:v>1.7279999999999995E-3</c:v>
                </c:pt>
                <c:pt idx="1">
                  <c:v>2.9519999999999993E-3</c:v>
                </c:pt>
                <c:pt idx="2">
                  <c:v>3.8699999999999993E-3</c:v>
                </c:pt>
                <c:pt idx="3">
                  <c:v>4.481999999999999E-3</c:v>
                </c:pt>
                <c:pt idx="4">
                  <c:v>4.7879999999999989E-3</c:v>
                </c:pt>
                <c:pt idx="5">
                  <c:v>4.7879999999999989E-3</c:v>
                </c:pt>
                <c:pt idx="6">
                  <c:v>4.7879999999999989E-3</c:v>
                </c:pt>
                <c:pt idx="7">
                  <c:v>4.7879999999999989E-3</c:v>
                </c:pt>
                <c:pt idx="8">
                  <c:v>4.7879999999999989E-3</c:v>
                </c:pt>
                <c:pt idx="9">
                  <c:v>4.7879999999999989E-3</c:v>
                </c:pt>
                <c:pt idx="10">
                  <c:v>4.7879999999999989E-3</c:v>
                </c:pt>
                <c:pt idx="11">
                  <c:v>4.7879999999999989E-3</c:v>
                </c:pt>
                <c:pt idx="12">
                  <c:v>4.7879999999999989E-3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94-DB41-B54D-F8D401829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426511"/>
        <c:axId val="1360428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M1_total_Release!$W$31:$W$43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0.26855999999999997</c:v>
                      </c:pt>
                      <c:pt idx="1">
                        <c:v>0.5011199999999999</c:v>
                      </c:pt>
                      <c:pt idx="2">
                        <c:v>0.69479999999999986</c:v>
                      </c:pt>
                      <c:pt idx="3">
                        <c:v>0.84959999999999991</c:v>
                      </c:pt>
                      <c:pt idx="4">
                        <c:v>0.96551999999999993</c:v>
                      </c:pt>
                      <c:pt idx="5">
                        <c:v>1.0425599999999999</c:v>
                      </c:pt>
                      <c:pt idx="6">
                        <c:v>1.1139017142857142</c:v>
                      </c:pt>
                      <c:pt idx="7">
                        <c:v>1.1795451428571426</c:v>
                      </c:pt>
                      <c:pt idx="8">
                        <c:v>1.2394902857142855</c:v>
                      </c:pt>
                      <c:pt idx="9">
                        <c:v>1.2937371428571427</c:v>
                      </c:pt>
                      <c:pt idx="10">
                        <c:v>1.3422857142857141</c:v>
                      </c:pt>
                      <c:pt idx="11">
                        <c:v>1.3851359999999997</c:v>
                      </c:pt>
                      <c:pt idx="12">
                        <c:v>1.4222879999999998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B94-DB41-B54D-F8D401829A9E}"/>
                  </c:ext>
                </c:extLst>
              </c15:ser>
            </c15:filteredScatterSeries>
          </c:ext>
        </c:extLst>
      </c:scatterChart>
      <c:valAx>
        <c:axId val="136042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360428911"/>
        <c:crosses val="autoZero"/>
        <c:crossBetween val="midCat"/>
      </c:valAx>
      <c:valAx>
        <c:axId val="136042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36042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M1_total_Release!$Z$31:$Z$43</c:f>
              <c:numCache>
                <c:formatCode>General</c:formatCode>
                <c:ptCount val="13"/>
                <c:pt idx="0">
                  <c:v>5.7599999999999991E-5</c:v>
                </c:pt>
                <c:pt idx="1">
                  <c:v>9.1439999999999978E-5</c:v>
                </c:pt>
                <c:pt idx="2">
                  <c:v>1.1681999999999998E-4</c:v>
                </c:pt>
                <c:pt idx="3">
                  <c:v>1.3373999999999998E-4</c:v>
                </c:pt>
                <c:pt idx="4">
                  <c:v>1.4219999999999999E-4</c:v>
                </c:pt>
                <c:pt idx="5">
                  <c:v>1.4219999999999999E-4</c:v>
                </c:pt>
                <c:pt idx="6">
                  <c:v>1.4219999999999999E-4</c:v>
                </c:pt>
                <c:pt idx="7">
                  <c:v>1.4219999999999999E-4</c:v>
                </c:pt>
                <c:pt idx="8">
                  <c:v>1.4219999999999999E-4</c:v>
                </c:pt>
                <c:pt idx="9">
                  <c:v>1.4219999999999999E-4</c:v>
                </c:pt>
                <c:pt idx="10">
                  <c:v>1.4219999999999999E-4</c:v>
                </c:pt>
                <c:pt idx="11">
                  <c:v>1.4219999999999999E-4</c:v>
                </c:pt>
                <c:pt idx="12">
                  <c:v>1.4219999999999999E-4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3-5546-9D8E-B56BB120F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427951"/>
        <c:axId val="1360429871"/>
      </c:scatterChart>
      <c:valAx>
        <c:axId val="1360427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360429871"/>
        <c:crosses val="autoZero"/>
        <c:crossBetween val="midCat"/>
      </c:valAx>
      <c:valAx>
        <c:axId val="1360429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360427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589642</xdr:colOff>
      <xdr:row>31</xdr:row>
      <xdr:rowOff>90714</xdr:rowOff>
    </xdr:from>
    <xdr:to>
      <xdr:col>14</xdr:col>
      <xdr:colOff>607786</xdr:colOff>
      <xdr:row>41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9169903-7CA1-0E44-B8A3-4545C1467F67}"/>
            </a:ext>
          </a:extLst>
        </xdr:cNvPr>
        <xdr:cNvSpPr txBox="1"/>
      </xdr:nvSpPr>
      <xdr:spPr>
        <a:xfrm>
          <a:off x="9797142" y="6389914"/>
          <a:ext cx="3028044" cy="1941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X: total mass after 13 days released (cumulative) in mg/kg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 total mass per 1m in mg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X*submerged mass summer/winter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Concentration mg/m3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 mass in 1m in mg/total volume of 1m segment (winter and summer)</a:t>
          </a:r>
        </a:p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ERA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Concent. Mg/m3 / PNEC</a:t>
          </a:r>
          <a:r>
            <a:rPr lang="en-GB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13 days 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12</xdr:col>
      <xdr:colOff>1155688</xdr:colOff>
      <xdr:row>45</xdr:row>
      <xdr:rowOff>70656</xdr:rowOff>
    </xdr:from>
    <xdr:to>
      <xdr:col>16</xdr:col>
      <xdr:colOff>1113212</xdr:colOff>
      <xdr:row>59</xdr:row>
      <xdr:rowOff>70029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A8193C-C82C-8548-923A-978F257B8B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1567330</xdr:colOff>
      <xdr:row>45</xdr:row>
      <xdr:rowOff>121398</xdr:rowOff>
    </xdr:from>
    <xdr:to>
      <xdr:col>18</xdr:col>
      <xdr:colOff>912802</xdr:colOff>
      <xdr:row>59</xdr:row>
      <xdr:rowOff>120771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2FAA572-0C60-724C-A0AF-8F24F4FA6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1256886</xdr:colOff>
      <xdr:row>46</xdr:row>
      <xdr:rowOff>117266</xdr:rowOff>
    </xdr:from>
    <xdr:to>
      <xdr:col>22</xdr:col>
      <xdr:colOff>1029541</xdr:colOff>
      <xdr:row>60</xdr:row>
      <xdr:rowOff>116639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51453BC-3EC7-2245-9759-EEB878505F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582289</xdr:colOff>
      <xdr:row>5</xdr:row>
      <xdr:rowOff>180274</xdr:rowOff>
    </xdr:from>
    <xdr:to>
      <xdr:col>39</xdr:col>
      <xdr:colOff>219609</xdr:colOff>
      <xdr:row>20</xdr:row>
      <xdr:rowOff>180273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B558F05-0CD2-4215-8B2F-4A3F5C8C469D}"/>
            </a:ext>
          </a:extLst>
        </xdr:cNvPr>
        <xdr:cNvSpPr txBox="1"/>
      </xdr:nvSpPr>
      <xdr:spPr>
        <a:xfrm>
          <a:off x="18857589" y="1164524"/>
          <a:ext cx="3701320" cy="2952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8012: ({'Hg','Ba', 'B','Co','Cu','Li','Mn','Sn','V','Zn','Cd','Cr','Ni','As','Styrene'});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8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crosoft Office User" id="{1B89194C-1EF5-4D6D-8C75-729BE02CF660}" userId="Microsoft Office User" providerId="None"/>
  <person displayName="Arianna Nativio" id="{3FD67F7F-3DC3-4828-9035-73A368241857}" userId="S::anativio@tudelft.nl::b49c46fe-318f-461d-aeb0-ae2cc9304c93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" dT="2023-07-12T15:20:29.64" personId="{3FD67F7F-3DC3-4828-9035-73A368241857}" id="{BB63DBB8-0A3E-ED45-9E8C-C118898C28CA}">
    <text>ug/L * 1000 = mg/L
Mg/L / 1000 = mg/m3</text>
  </threadedComment>
  <threadedComment ref="S27" dT="2023-03-15T09:58:59.82" personId="{3FD67F7F-3DC3-4828-9035-73A368241857}" id="{966DD2AA-BDA3-F242-AAA0-52127E60023A}">
    <text>Freshwater</text>
  </threadedComment>
  <threadedComment ref="T27" dT="2023-03-15T11:11:12.25" personId="{3FD67F7F-3DC3-4828-9035-73A368241857}" id="{21A20167-B7E3-0448-98FF-C0419ACD847E}">
    <text>13.7 mg/L  intermittent release</text>
  </threadedComment>
  <threadedComment ref="AH29" dT="2023-03-22T07:42:43.89" personId="{1B89194C-1EF5-4D6D-8C75-729BE02CF660}" id="{C768094C-2C2B-9D4A-AD98-ABF4C0D24BF3}">
    <text>NC = 0.40 ug/L
MPC = 40 ug/L
MAC = 400 ug/L
SRC = 600 ug/L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R28" dT="2023-03-15T09:58:59.82" personId="{3FD67F7F-3DC3-4828-9035-73A368241857}" id="{7316240F-51FC-494C-BFAA-DCF8004457EC}">
    <text>Freshwater</text>
  </threadedComment>
  <threadedComment ref="S28" dT="2023-03-15T11:11:12.25" personId="{3FD67F7F-3DC3-4828-9035-73A368241857}" id="{D90959A6-3CE4-4158-A9ED-9AC60AC5FE2D}">
    <text>13.7 mg/L  intermittent release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R28" dT="2023-03-15T09:58:59.82" personId="{3FD67F7F-3DC3-4828-9035-73A368241857}" id="{8A271931-E267-421F-B6E2-6672D4E45355}">
    <text>Freshwater</text>
  </threadedComment>
  <threadedComment ref="S28" dT="2023-03-15T11:11:12.25" personId="{3FD67F7F-3DC3-4828-9035-73A368241857}" id="{26C0BD0A-8FBD-439F-A45C-68A1C16A5C1A}">
    <text>13.7 mg/L  intermittent release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S28" dT="2023-03-15T09:58:59.82" personId="{3FD67F7F-3DC3-4828-9035-73A368241857}" id="{56F3B969-2193-4096-9062-7CD9EE5C2F5E}">
    <text>Freshwater</text>
  </threadedComment>
  <threadedComment ref="T28" dT="2023-03-15T11:11:12.25" personId="{3FD67F7F-3DC3-4828-9035-73A368241857}" id="{DFAE7C4F-1AC8-442B-836A-2DD2358AA773}">
    <text>13.7 mg/L  intermittent release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DE749-84A1-9948-AA21-E4FC8CB60A85}">
  <sheetPr codeName="Sheet6"/>
  <dimension ref="A1:AI51"/>
  <sheetViews>
    <sheetView zoomScale="75" zoomScaleNormal="110" workbookViewId="0">
      <pane ySplit="1" topLeftCell="A2" activePane="bottomLeft" state="frozen"/>
      <selection activeCell="R1" sqref="R1"/>
      <selection pane="bottomLeft" activeCell="J13" sqref="J13"/>
    </sheetView>
  </sheetViews>
  <sheetFormatPr baseColWidth="10" defaultColWidth="10.6640625" defaultRowHeight="16" x14ac:dyDescent="0.2"/>
  <cols>
    <col min="1" max="3" width="10.6640625" style="37"/>
    <col min="4" max="6" width="8" style="37" bestFit="1" customWidth="1"/>
    <col min="7" max="7" width="11.5" style="37" bestFit="1" customWidth="1"/>
    <col min="8" max="8" width="11.5" style="37" customWidth="1"/>
    <col min="10" max="10" width="11.83203125" style="3" bestFit="1" customWidth="1"/>
    <col min="11" max="11" width="10.6640625" style="3"/>
    <col min="12" max="12" width="8.6640625" style="34" customWidth="1"/>
    <col min="13" max="13" width="28.83203125" bestFit="1" customWidth="1"/>
    <col min="17" max="17" width="24.1640625" style="41" bestFit="1" customWidth="1"/>
    <col min="18" max="18" width="44.1640625" style="41" bestFit="1" customWidth="1"/>
    <col min="19" max="19" width="17" style="41" bestFit="1" customWidth="1"/>
    <col min="20" max="31" width="15.33203125" style="41" bestFit="1" customWidth="1"/>
  </cols>
  <sheetData>
    <row r="1" spans="1:31" x14ac:dyDescent="0.2">
      <c r="A1" s="6" t="s">
        <v>45</v>
      </c>
      <c r="B1" s="6" t="s">
        <v>46</v>
      </c>
      <c r="C1" s="6" t="s">
        <v>54</v>
      </c>
      <c r="D1" s="6" t="s">
        <v>47</v>
      </c>
      <c r="E1" s="6" t="s">
        <v>48</v>
      </c>
      <c r="F1" s="6" t="s">
        <v>49</v>
      </c>
      <c r="G1" s="6" t="s">
        <v>50</v>
      </c>
      <c r="H1" s="6" t="s">
        <v>61</v>
      </c>
      <c r="I1" s="6" t="s">
        <v>52</v>
      </c>
      <c r="J1" s="6" t="s">
        <v>45</v>
      </c>
      <c r="K1" s="6" t="s">
        <v>53</v>
      </c>
      <c r="L1" s="38" t="s">
        <v>105</v>
      </c>
      <c r="M1" s="71" t="s">
        <v>66</v>
      </c>
      <c r="N1" s="71"/>
      <c r="O1" s="71"/>
      <c r="Q1" s="22"/>
      <c r="R1" s="22" t="s">
        <v>0</v>
      </c>
      <c r="S1" s="22" t="s">
        <v>1</v>
      </c>
      <c r="T1" s="22" t="s">
        <v>2</v>
      </c>
      <c r="U1" s="22" t="s">
        <v>3</v>
      </c>
      <c r="V1" s="22" t="s">
        <v>4</v>
      </c>
      <c r="W1" s="22" t="s">
        <v>5</v>
      </c>
      <c r="X1" s="22" t="s">
        <v>6</v>
      </c>
      <c r="Y1" s="22" t="s">
        <v>7</v>
      </c>
      <c r="Z1" s="22" t="s">
        <v>8</v>
      </c>
      <c r="AA1" s="22" t="s">
        <v>9</v>
      </c>
      <c r="AB1" s="22" t="s">
        <v>10</v>
      </c>
      <c r="AC1" s="22" t="s">
        <v>11</v>
      </c>
      <c r="AD1" s="22" t="s">
        <v>12</v>
      </c>
      <c r="AE1" s="22" t="s">
        <v>13</v>
      </c>
    </row>
    <row r="2" spans="1:31" x14ac:dyDescent="0.2">
      <c r="A2" s="37" t="s">
        <v>23</v>
      </c>
      <c r="B2" s="37" t="s">
        <v>51</v>
      </c>
      <c r="C2" s="37" t="s">
        <v>55</v>
      </c>
      <c r="D2" s="37">
        <v>0</v>
      </c>
      <c r="E2" s="37">
        <v>0</v>
      </c>
      <c r="F2" s="37">
        <v>0</v>
      </c>
      <c r="G2" s="37">
        <v>0</v>
      </c>
      <c r="H2" s="37">
        <f>9/1000*24</f>
        <v>0.21599999999999997</v>
      </c>
      <c r="I2" s="37">
        <v>1720</v>
      </c>
      <c r="J2" s="26" t="s">
        <v>23</v>
      </c>
      <c r="K2" s="26" t="s">
        <v>24</v>
      </c>
      <c r="L2" s="34">
        <v>0.28999999999999998</v>
      </c>
      <c r="M2" s="41" t="s">
        <v>67</v>
      </c>
      <c r="N2" s="41">
        <v>0.1</v>
      </c>
      <c r="O2" s="41" t="s">
        <v>71</v>
      </c>
      <c r="Q2" s="42" t="s">
        <v>63</v>
      </c>
      <c r="R2" s="42" t="s">
        <v>64</v>
      </c>
      <c r="S2" s="42" t="s">
        <v>64</v>
      </c>
      <c r="T2" s="42" t="s">
        <v>64</v>
      </c>
      <c r="U2" s="42" t="s">
        <v>64</v>
      </c>
      <c r="V2" s="42" t="s">
        <v>64</v>
      </c>
      <c r="W2" s="42" t="s">
        <v>64</v>
      </c>
      <c r="X2" s="42" t="s">
        <v>64</v>
      </c>
      <c r="Y2" s="42" t="s">
        <v>64</v>
      </c>
      <c r="Z2" s="42" t="s">
        <v>64</v>
      </c>
      <c r="AA2" s="42" t="s">
        <v>64</v>
      </c>
      <c r="AB2" s="42" t="s">
        <v>64</v>
      </c>
      <c r="AC2" s="42" t="s">
        <v>64</v>
      </c>
      <c r="AD2" s="42" t="s">
        <v>64</v>
      </c>
      <c r="AE2" s="42" t="s">
        <v>64</v>
      </c>
    </row>
    <row r="3" spans="1:31" x14ac:dyDescent="0.2">
      <c r="A3" s="37" t="s">
        <v>25</v>
      </c>
      <c r="B3" s="37" t="s">
        <v>51</v>
      </c>
      <c r="C3" s="37" t="s">
        <v>55</v>
      </c>
      <c r="D3" s="37">
        <v>262</v>
      </c>
      <c r="E3" s="37">
        <v>48.5</v>
      </c>
      <c r="F3" s="37">
        <v>16.399999999999999</v>
      </c>
      <c r="G3" s="37">
        <v>10.3</v>
      </c>
      <c r="H3" s="37">
        <f t="shared" ref="H3:H40" si="0">9/1000*24</f>
        <v>0.21599999999999997</v>
      </c>
      <c r="I3" s="37">
        <v>1720</v>
      </c>
      <c r="J3" s="26" t="s">
        <v>25</v>
      </c>
      <c r="K3" s="26" t="s">
        <v>24</v>
      </c>
      <c r="L3" s="34">
        <v>184.44</v>
      </c>
      <c r="M3" s="41" t="s">
        <v>68</v>
      </c>
      <c r="N3" s="41">
        <v>0.3</v>
      </c>
      <c r="O3" s="41" t="s">
        <v>71</v>
      </c>
      <c r="Q3" s="42" t="s">
        <v>20</v>
      </c>
      <c r="R3" s="42">
        <v>0.11600000000000001</v>
      </c>
      <c r="S3" s="42">
        <v>6.3335999999999997</v>
      </c>
      <c r="T3" s="42">
        <v>4.524</v>
      </c>
      <c r="U3" s="42">
        <v>0.15776000000000001</v>
      </c>
      <c r="V3" s="42">
        <v>0.57999999999999996</v>
      </c>
      <c r="W3" s="42">
        <v>21.053999999999998</v>
      </c>
      <c r="X3" s="42">
        <v>0.52722000000000002</v>
      </c>
      <c r="Y3" s="42">
        <v>33.292000000000002</v>
      </c>
      <c r="Z3" s="42">
        <v>0.23200000000000001</v>
      </c>
      <c r="AA3" s="42">
        <v>0.57767999999999997</v>
      </c>
      <c r="AB3" s="42">
        <v>0</v>
      </c>
      <c r="AC3" s="42">
        <v>1.5775999999999999</v>
      </c>
      <c r="AD3" s="42">
        <v>0.28999999999999998</v>
      </c>
      <c r="AE3" s="42">
        <v>135000</v>
      </c>
    </row>
    <row r="4" spans="1:31" x14ac:dyDescent="0.2">
      <c r="A4" s="54" t="s">
        <v>12</v>
      </c>
      <c r="B4" s="54" t="s">
        <v>51</v>
      </c>
      <c r="C4" s="54" t="s">
        <v>55</v>
      </c>
      <c r="D4" s="54">
        <v>2.5499999999999998</v>
      </c>
      <c r="E4" s="54">
        <v>1.52</v>
      </c>
      <c r="F4" s="54">
        <v>0</v>
      </c>
      <c r="G4" s="54">
        <v>0</v>
      </c>
      <c r="H4" s="54">
        <f t="shared" si="0"/>
        <v>0.21599999999999997</v>
      </c>
      <c r="I4" s="54">
        <v>1720</v>
      </c>
      <c r="J4" s="54" t="s">
        <v>12</v>
      </c>
      <c r="K4" s="54" t="s">
        <v>24</v>
      </c>
      <c r="L4" s="54">
        <v>0.28999999999999998</v>
      </c>
      <c r="M4" s="41" t="s">
        <v>69</v>
      </c>
      <c r="N4" s="41">
        <v>6.0000000000000001E-3</v>
      </c>
      <c r="O4" s="41"/>
      <c r="P4" s="72" t="s">
        <v>56</v>
      </c>
      <c r="Q4" s="45">
        <v>1</v>
      </c>
      <c r="R4" s="57">
        <f>(D17*$H$17)/1000/0.3</f>
        <v>0</v>
      </c>
      <c r="S4" s="57">
        <f>(D6)</f>
        <v>17.399999999999999</v>
      </c>
      <c r="T4" s="57">
        <f>D5</f>
        <v>143</v>
      </c>
      <c r="U4" s="45">
        <f>(D12*$H$12)/1000/0.3</f>
        <v>1.9008E-3</v>
      </c>
      <c r="V4" s="45">
        <f>(D14*H14)/1000/0.3</f>
        <v>4.687199999999999E-2</v>
      </c>
      <c r="W4" s="45">
        <f>(D21*$H$21)/1000/0.3</f>
        <v>0.26855999999999997</v>
      </c>
      <c r="X4" s="45">
        <f>(D38*$H$38)/1000/0.3</f>
        <v>1.7279999999999995E-3</v>
      </c>
      <c r="Y4" s="45">
        <f>(D39*$H$39)/1000/0.3</f>
        <v>0.63647999999999982</v>
      </c>
      <c r="Z4" s="45">
        <f>(D11*$H$11)/1000/0.3</f>
        <v>5.7599999999999991E-5</v>
      </c>
      <c r="AA4" s="45">
        <f>(D13*$H$13)/1000/0.3</f>
        <v>7.631999999999999E-4</v>
      </c>
      <c r="AB4" s="45">
        <f>(D25*$H$25)/1000/0.3</f>
        <v>2.0015999999999999E-2</v>
      </c>
      <c r="AC4" s="45">
        <f>(D27*$H$27)/1000/0.3</f>
        <v>1.1087999999999998E-3</v>
      </c>
      <c r="AD4" s="45">
        <f>(D4*$H$4)/1000/0.3</f>
        <v>1.8359999999999995E-3</v>
      </c>
      <c r="AE4" s="45">
        <f>(D9*$H$9)/1000/0.3</f>
        <v>0.57384000000000002</v>
      </c>
    </row>
    <row r="5" spans="1:31" x14ac:dyDescent="0.2">
      <c r="A5" s="54" t="s">
        <v>2</v>
      </c>
      <c r="B5" s="54" t="s">
        <v>51</v>
      </c>
      <c r="C5" s="54" t="s">
        <v>55</v>
      </c>
      <c r="D5" s="54">
        <v>143</v>
      </c>
      <c r="E5" s="54">
        <v>76</v>
      </c>
      <c r="F5" s="54">
        <v>28</v>
      </c>
      <c r="G5" s="54">
        <v>35</v>
      </c>
      <c r="H5" s="54">
        <f t="shared" si="0"/>
        <v>0.21599999999999997</v>
      </c>
      <c r="I5" s="54">
        <v>1720</v>
      </c>
      <c r="J5" s="54" t="s">
        <v>2</v>
      </c>
      <c r="K5" s="54" t="s">
        <v>24</v>
      </c>
      <c r="L5" s="54">
        <v>4.524</v>
      </c>
      <c r="M5" s="41" t="s">
        <v>70</v>
      </c>
      <c r="N5" s="41">
        <v>1</v>
      </c>
      <c r="O5" s="41" t="s">
        <v>71</v>
      </c>
      <c r="P5" s="72"/>
      <c r="Q5" s="45">
        <v>2</v>
      </c>
      <c r="R5" s="45">
        <f>(E17*$H$17)/1000/0.3</f>
        <v>0</v>
      </c>
      <c r="S5" s="57">
        <f>(E6)</f>
        <v>6.82</v>
      </c>
      <c r="T5" s="57">
        <f>E5</f>
        <v>76</v>
      </c>
      <c r="U5" s="45">
        <f>(E12*$H$12)/1000/0.3</f>
        <v>1.3032E-3</v>
      </c>
      <c r="V5" s="45">
        <f>(E14*$H$14)/1000/0.3</f>
        <v>3.0527999999999996E-2</v>
      </c>
      <c r="W5" s="45">
        <f>(E21*$H$21)/1000/0.3</f>
        <v>0.23255999999999996</v>
      </c>
      <c r="X5" s="45">
        <f>(E38*$H$38)/1000/0.3</f>
        <v>1.2239999999999998E-3</v>
      </c>
      <c r="Y5" s="45">
        <f>(E39*$H$39)/1000/0.3</f>
        <v>0.50327999999999995</v>
      </c>
      <c r="Z5" s="45">
        <f>(E11*$H$11)/1000/0.3</f>
        <v>3.3839999999999994E-5</v>
      </c>
      <c r="AA5" s="45">
        <f>(E13*$H$13)/1000/0.3</f>
        <v>0</v>
      </c>
      <c r="AB5" s="45">
        <f>(E25*$H$25)/1000/0.3</f>
        <v>1.3751999999999999E-2</v>
      </c>
      <c r="AC5" s="45">
        <f>(E27*$H$27)/1000/0.3</f>
        <v>0</v>
      </c>
      <c r="AD5" s="45">
        <f>(E4*$H$4)/1000/0.3</f>
        <v>1.0943999999999999E-3</v>
      </c>
      <c r="AE5" s="45">
        <f>(E9*$H$9)/1000/0.3</f>
        <v>0</v>
      </c>
    </row>
    <row r="6" spans="1:31" x14ac:dyDescent="0.2">
      <c r="A6" s="54" t="s">
        <v>1</v>
      </c>
      <c r="B6" s="54" t="s">
        <v>51</v>
      </c>
      <c r="C6" s="54" t="s">
        <v>55</v>
      </c>
      <c r="D6" s="54">
        <v>17.399999999999999</v>
      </c>
      <c r="E6" s="54">
        <v>6.82</v>
      </c>
      <c r="F6" s="54">
        <v>2.0299999999999998</v>
      </c>
      <c r="G6" s="54">
        <v>8.09</v>
      </c>
      <c r="H6" s="54">
        <f t="shared" si="0"/>
        <v>0.21599999999999997</v>
      </c>
      <c r="I6" s="54">
        <v>1720</v>
      </c>
      <c r="J6" s="54" t="s">
        <v>1</v>
      </c>
      <c r="K6" s="54" t="s">
        <v>24</v>
      </c>
      <c r="L6" s="54">
        <v>6.3335999999999997</v>
      </c>
      <c r="M6" s="41" t="s">
        <v>75</v>
      </c>
      <c r="N6" s="41">
        <v>1720</v>
      </c>
      <c r="O6" s="41" t="s">
        <v>76</v>
      </c>
      <c r="P6" s="72"/>
      <c r="Q6" s="41">
        <v>3</v>
      </c>
      <c r="R6" s="41">
        <f>$R$4+(Q6-Q4)*(R5-R4)/(Q5-Q4)</f>
        <v>0</v>
      </c>
      <c r="S6" s="41">
        <f>$S$5+(Q6-$Q$5)*($S$9-$S$5)/($Q$9-$Q$5)</f>
        <v>5.6225000000000005</v>
      </c>
      <c r="T6" s="41">
        <f>$T$5+(Q6-$Q$5)*($T$9-$T$5)/($Q$9-$Q$5)</f>
        <v>64</v>
      </c>
      <c r="U6" s="41">
        <f>$U$5+(Q6-$Q$5)*($U$9-$U$5)/($Q$9-$Q$5)</f>
        <v>1.1088000000000001E-3</v>
      </c>
      <c r="V6" s="41">
        <f>$V$5+(Q6-$Q$5)*($V$9-$V$5)/($Q$9-$Q$5)</f>
        <v>2.6639999999999997E-2</v>
      </c>
      <c r="W6" s="41">
        <f>$W$5+(Q6-$Q$5)*($W$9-$W$5)/($Q$9-$Q$5)</f>
        <v>0.19367999999999996</v>
      </c>
      <c r="X6" s="41">
        <f>$X$5+(Q6-$Q$5)*($X$9-$X$5)/($Q$9-$Q$5)</f>
        <v>9.1799999999999987E-4</v>
      </c>
      <c r="Y6" s="41">
        <f>$Y$5+(Q6-$Q$5)*($Y$9-$Y$5)/($Q$9-$Q$5)</f>
        <v>0.43937999999999994</v>
      </c>
      <c r="Z6" s="41">
        <f>$Z$5+(Q6-$Q$5)*($Z$9-$Z$5)/($Q$9-$Q$5)</f>
        <v>2.5379999999999998E-5</v>
      </c>
      <c r="AA6" s="41">
        <f>$AA$5+(Q6-$Q$5)*($AA$9-$AA$5)/($Q$9-$Q$5)</f>
        <v>0</v>
      </c>
      <c r="AB6" s="41">
        <f>$AB$5+(Q6-$Q$5)*($AB$9-$AB$5)/($Q$9-$Q$5)</f>
        <v>1.1494799999999999E-2</v>
      </c>
      <c r="AC6" s="41">
        <f>$AC$5+(Q6-$Q$5)*($AC$9-$AC$5)/($Q$9-$Q$5)</f>
        <v>0</v>
      </c>
      <c r="AD6" s="41">
        <f>$AD$5+(Q6-$Q$5)*($AD$9-$AD$5)/($Q$9-$Q$5)</f>
        <v>8.208E-4</v>
      </c>
      <c r="AE6" s="41">
        <f>$AE$5+(Q6-$Q$5)*($AE$9-$AE$5)/($Q$9-$Q$5)</f>
        <v>0</v>
      </c>
    </row>
    <row r="7" spans="1:31" x14ac:dyDescent="0.2">
      <c r="A7" s="37" t="s">
        <v>26</v>
      </c>
      <c r="B7" s="37" t="s">
        <v>51</v>
      </c>
      <c r="C7" s="37" t="s">
        <v>55</v>
      </c>
      <c r="D7" s="37">
        <v>0.25</v>
      </c>
      <c r="E7" s="37">
        <v>0</v>
      </c>
      <c r="F7" s="37">
        <v>0</v>
      </c>
      <c r="G7" s="37">
        <v>0</v>
      </c>
      <c r="H7" s="37">
        <f t="shared" si="0"/>
        <v>0.21599999999999997</v>
      </c>
      <c r="I7" s="37">
        <v>1720</v>
      </c>
      <c r="J7" s="26" t="s">
        <v>26</v>
      </c>
      <c r="K7" s="26" t="s">
        <v>24</v>
      </c>
      <c r="L7" s="35">
        <v>1.7051999999999998E-2</v>
      </c>
      <c r="M7" s="44" t="s">
        <v>72</v>
      </c>
      <c r="N7" s="44">
        <f>N6*N5*N4*N2</f>
        <v>1.032</v>
      </c>
      <c r="O7" s="44" t="s">
        <v>73</v>
      </c>
      <c r="P7" s="72"/>
      <c r="Q7" s="41">
        <v>4</v>
      </c>
      <c r="R7" s="41">
        <f t="shared" ref="R7:R15" si="1">$R$4+(Q7-Q5)*(R6-R5)/(Q6-Q5)</f>
        <v>0</v>
      </c>
      <c r="S7" s="41">
        <f>$S$5+(Q7-$Q$5)*($S$9-$S$5)/($Q$9-$Q$5)</f>
        <v>4.4249999999999998</v>
      </c>
      <c r="T7" s="41">
        <f t="shared" ref="T7:T8" si="2">$T$5+(Q7-$Q$5)*($T$9-$T$5)/($Q$9-$Q$5)</f>
        <v>52</v>
      </c>
      <c r="U7" s="41">
        <f t="shared" ref="U7:U8" si="3">$U$5+(Q7-$Q$5)*($U$9-$U$5)/($Q$9-$Q$5)</f>
        <v>9.144E-4</v>
      </c>
      <c r="V7" s="41">
        <f t="shared" ref="V7:V8" si="4">$V$5+(Q7-$Q$5)*($V$9-$V$5)/($Q$9-$Q$5)</f>
        <v>2.2751999999999998E-2</v>
      </c>
      <c r="W7" s="41">
        <f t="shared" ref="W7:W8" si="5">$W$5+(Q7-$Q$5)*($W$9-$W$5)/($Q$9-$Q$5)</f>
        <v>0.15479999999999999</v>
      </c>
      <c r="X7" s="41">
        <f t="shared" ref="X7:X8" si="6">$X$5+(Q7-$Q$5)*($X$9-$X$5)/($Q$9-$Q$5)</f>
        <v>6.1199999999999991E-4</v>
      </c>
      <c r="Y7" s="41">
        <f t="shared" ref="Y7" si="7">$Y$5+(Q7-$Q$5)*($Y$9-$Y$5)/($Q$9-$Q$5)</f>
        <v>0.37547999999999992</v>
      </c>
      <c r="Z7" s="41">
        <f t="shared" ref="Z7:Z8" si="8">$Z$5+(Q7-$Q$5)*($Z$9-$Z$5)/($Q$9-$Q$5)</f>
        <v>1.6919999999999997E-5</v>
      </c>
      <c r="AA7" s="41">
        <f t="shared" ref="AA7:AA8" si="9">$AA$5+(Q7-$Q$5)*($AA$9-$AA$5)/($Q$9-$Q$5)</f>
        <v>0</v>
      </c>
      <c r="AB7" s="41">
        <f t="shared" ref="AB7:AB8" si="10">$AB$5+(Q7-$Q$5)*($AB$9-$AB$5)/($Q$9-$Q$5)</f>
        <v>9.2375999999999986E-3</v>
      </c>
      <c r="AC7" s="41">
        <f t="shared" ref="AC7:AC8" si="11">$AC$5+(Q7-$Q$5)*($AC$9-$AC$5)/($Q$9-$Q$5)</f>
        <v>0</v>
      </c>
      <c r="AD7" s="41">
        <f t="shared" ref="AD7:AD8" si="12">$AD$5+(Q7-$Q$5)*($AD$9-$AD$5)/($Q$9-$Q$5)</f>
        <v>5.4719999999999997E-4</v>
      </c>
      <c r="AE7" s="41">
        <f t="shared" ref="AE7:AE8" si="13">$AE$5+(Q7-$Q$5)*($AE$9-$AE$5)/($Q$9-$Q$5)</f>
        <v>0</v>
      </c>
    </row>
    <row r="8" spans="1:31" x14ac:dyDescent="0.2">
      <c r="A8" s="37" t="s">
        <v>27</v>
      </c>
      <c r="B8" s="37" t="s">
        <v>51</v>
      </c>
      <c r="C8" s="37" t="s">
        <v>55</v>
      </c>
      <c r="D8" s="37">
        <v>0</v>
      </c>
      <c r="E8" s="37">
        <v>0</v>
      </c>
      <c r="F8" s="37">
        <v>0</v>
      </c>
      <c r="G8" s="37">
        <v>0</v>
      </c>
      <c r="H8" s="37">
        <f t="shared" si="0"/>
        <v>0.21599999999999997</v>
      </c>
      <c r="I8" s="37">
        <v>1720</v>
      </c>
      <c r="J8" s="26" t="s">
        <v>27</v>
      </c>
      <c r="K8" s="26" t="s">
        <v>24</v>
      </c>
      <c r="L8" s="34">
        <v>0.57999999999999996</v>
      </c>
      <c r="M8" s="44" t="s">
        <v>74</v>
      </c>
      <c r="N8" s="44">
        <f>N6*N5*N4*N3</f>
        <v>3.0960000000000001</v>
      </c>
      <c r="O8" s="44" t="s">
        <v>73</v>
      </c>
      <c r="P8" s="72"/>
      <c r="Q8" s="41">
        <v>5</v>
      </c>
      <c r="R8" s="41">
        <f t="shared" si="1"/>
        <v>0</v>
      </c>
      <c r="S8" s="41">
        <f t="shared" ref="S8" si="14">$S$5+(Q8-$Q$5)*($S$9-$S$5)/($Q$9-$Q$5)</f>
        <v>3.2274999999999996</v>
      </c>
      <c r="T8" s="41">
        <f t="shared" si="2"/>
        <v>40</v>
      </c>
      <c r="U8" s="41">
        <f t="shared" si="3"/>
        <v>7.1999999999999994E-4</v>
      </c>
      <c r="V8" s="41">
        <f t="shared" si="4"/>
        <v>1.8863999999999999E-2</v>
      </c>
      <c r="W8" s="41">
        <f t="shared" si="5"/>
        <v>0.11592</v>
      </c>
      <c r="X8" s="41">
        <f t="shared" si="6"/>
        <v>3.0599999999999996E-4</v>
      </c>
      <c r="Y8" s="41">
        <f>$Y$5+(Q8-$Q$5)*($Y$9-$Y$5)/($Q$9-$Q$5)</f>
        <v>0.31157999999999997</v>
      </c>
      <c r="Z8" s="41">
        <f t="shared" si="8"/>
        <v>8.4599999999999969E-6</v>
      </c>
      <c r="AA8" s="41">
        <f t="shared" si="9"/>
        <v>0</v>
      </c>
      <c r="AB8" s="41">
        <f t="shared" si="10"/>
        <v>6.9803999999999986E-3</v>
      </c>
      <c r="AC8" s="41">
        <f t="shared" si="11"/>
        <v>0</v>
      </c>
      <c r="AD8" s="41">
        <f t="shared" si="12"/>
        <v>2.7359999999999993E-4</v>
      </c>
      <c r="AE8" s="41">
        <f t="shared" si="13"/>
        <v>0</v>
      </c>
    </row>
    <row r="9" spans="1:31" x14ac:dyDescent="0.2">
      <c r="A9" s="54" t="s">
        <v>13</v>
      </c>
      <c r="B9" s="54" t="s">
        <v>51</v>
      </c>
      <c r="C9" s="54" t="s">
        <v>55</v>
      </c>
      <c r="D9" s="54">
        <v>797</v>
      </c>
      <c r="E9" s="54">
        <v>0</v>
      </c>
      <c r="F9" s="54">
        <v>0</v>
      </c>
      <c r="G9" s="54">
        <v>0</v>
      </c>
      <c r="H9" s="54">
        <f t="shared" si="0"/>
        <v>0.21599999999999997</v>
      </c>
      <c r="I9" s="54">
        <v>1720</v>
      </c>
      <c r="J9" s="54" t="s">
        <v>13</v>
      </c>
      <c r="K9" s="54" t="s">
        <v>24</v>
      </c>
      <c r="L9" s="54">
        <v>135000</v>
      </c>
      <c r="M9" s="71" t="s">
        <v>82</v>
      </c>
      <c r="N9" s="71"/>
      <c r="O9" s="71"/>
      <c r="P9" s="72"/>
      <c r="Q9" s="45">
        <v>6</v>
      </c>
      <c r="R9" s="45">
        <f t="shared" si="1"/>
        <v>0</v>
      </c>
      <c r="S9" s="57">
        <f>F6</f>
        <v>2.0299999999999998</v>
      </c>
      <c r="T9" s="57">
        <f>F5</f>
        <v>28</v>
      </c>
      <c r="U9" s="45">
        <f>(F12*$H$12)/1000/0.3</f>
        <v>5.2559999999999998E-4</v>
      </c>
      <c r="V9" s="45">
        <f>(F14*$H$14)/1000/0.3</f>
        <v>1.4976E-2</v>
      </c>
      <c r="W9" s="45">
        <f>(F21*$H$21)/1000/0.3</f>
        <v>7.7039999999999997E-2</v>
      </c>
      <c r="X9" s="45">
        <f>(F38*$H$38)/1000/0.3</f>
        <v>0</v>
      </c>
      <c r="Y9" s="45">
        <f>(F39*$H$39)/1000/0.3</f>
        <v>0.24767999999999996</v>
      </c>
      <c r="Z9" s="45">
        <f>(F11*$H$11)/1000/0.3</f>
        <v>0</v>
      </c>
      <c r="AA9" s="45">
        <f>(F13*$H$13)/1000/0.3</f>
        <v>0</v>
      </c>
      <c r="AB9" s="45">
        <f>(F25*$H$25)/1000/0.3</f>
        <v>4.7231999999999994E-3</v>
      </c>
      <c r="AC9" s="45">
        <f>(F27*$H$27)/1000/0.3</f>
        <v>0</v>
      </c>
      <c r="AD9" s="45">
        <f>(F4*$H$4)/1000/0.3</f>
        <v>0</v>
      </c>
      <c r="AE9" s="45">
        <f>(F9*$H$9)/1000/0.3</f>
        <v>0</v>
      </c>
    </row>
    <row r="10" spans="1:31" x14ac:dyDescent="0.2">
      <c r="A10" s="37" t="s">
        <v>28</v>
      </c>
      <c r="B10" s="37" t="s">
        <v>51</v>
      </c>
      <c r="C10" s="37" t="s">
        <v>55</v>
      </c>
      <c r="D10" s="37">
        <v>7710</v>
      </c>
      <c r="E10" s="37">
        <v>4580</v>
      </c>
      <c r="F10" s="37">
        <v>3050</v>
      </c>
      <c r="G10" s="37">
        <v>2300</v>
      </c>
      <c r="H10" s="37">
        <f t="shared" si="0"/>
        <v>0.21599999999999997</v>
      </c>
      <c r="I10" s="37">
        <v>1720</v>
      </c>
      <c r="J10" s="26" t="s">
        <v>28</v>
      </c>
      <c r="K10" s="26" t="s">
        <v>24</v>
      </c>
      <c r="L10" s="34">
        <v>4267.6399999999994</v>
      </c>
      <c r="M10" s="44" t="s">
        <v>83</v>
      </c>
      <c r="N10" s="44">
        <v>0.8</v>
      </c>
      <c r="O10" s="44" t="s">
        <v>84</v>
      </c>
      <c r="P10" s="72"/>
      <c r="Q10" s="41">
        <v>7</v>
      </c>
      <c r="R10" s="41">
        <f t="shared" si="1"/>
        <v>0</v>
      </c>
      <c r="S10" s="41">
        <f>$S$9+(Q10-$Q$9)*($S$16-$S$9)/($Q$16-$Q$9)</f>
        <v>2.8957142857142855</v>
      </c>
      <c r="T10" s="41">
        <f>$T$9+(Q10-$Q$9)*($T$16-$T$9)/($Q$16-$Q$9)</f>
        <v>24.002880000000001</v>
      </c>
      <c r="U10" s="41">
        <f>$U$9+(Q10-$Q$9)*($U$16-$U$9)/($Q$16-$Q$9)</f>
        <v>4.5051428571428573E-4</v>
      </c>
      <c r="V10" s="41">
        <f>$V$9+(Q10-$Q$9)*($V$16-$V$9)/($Q$16-$Q$9)</f>
        <v>1.4410285714285714E-2</v>
      </c>
      <c r="W10" s="41">
        <f>$W$9+(Q10-$Q$9)*($W$16-$W$9)/($Q$16-$Q$9)</f>
        <v>7.1341714285714286E-2</v>
      </c>
      <c r="X10" s="41">
        <f>$X$9+(Q10-$Q$9)*($X$16-$X$9)/($Q$16-$Q$9)</f>
        <v>0</v>
      </c>
      <c r="Y10" s="41">
        <f>$Y$9+(Q10-$Q$9)*($Y$16-$Y$9)/($Q$16-$Q$9)</f>
        <v>0.23945142857142854</v>
      </c>
      <c r="Z10" s="41">
        <f>$Z$9+(Q10-$Q$9)*($Z$16-$Z$9)/($Q$16-$Q$9)</f>
        <v>0</v>
      </c>
      <c r="AA10" s="41">
        <f>$AA$9+(Q10-$Q$9)*($AA$16-$AA$9)/($Q$16-$Q$9)</f>
        <v>0</v>
      </c>
      <c r="AB10" s="41">
        <f>$AB$9+(Q10-$Q$9)*($AB$16-$AB$9)/($Q$16-$Q$9)</f>
        <v>6.126171428571428E-3</v>
      </c>
      <c r="AC10" s="41">
        <f>$AC$9+(Q10-$Q$9)*($AC$16-$AC$9)/($Q$16-$Q$9)</f>
        <v>0</v>
      </c>
      <c r="AD10" s="41">
        <f>$AD$9+(Q10-$Q$9)*($AD$16-$AD$9)/($Q$16-$Q$9)</f>
        <v>0</v>
      </c>
      <c r="AE10" s="41">
        <f>$AE$9+(Q10-$Q$9)*($AE$16-$AE$9)/($Q$16-$Q$9)</f>
        <v>0</v>
      </c>
    </row>
    <row r="11" spans="1:31" x14ac:dyDescent="0.2">
      <c r="A11" s="54" t="s">
        <v>8</v>
      </c>
      <c r="B11" s="54" t="s">
        <v>51</v>
      </c>
      <c r="C11" s="54" t="s">
        <v>55</v>
      </c>
      <c r="D11" s="54">
        <v>0.08</v>
      </c>
      <c r="E11" s="54">
        <v>4.7E-2</v>
      </c>
      <c r="F11" s="54">
        <v>0</v>
      </c>
      <c r="G11" s="54">
        <v>0</v>
      </c>
      <c r="H11" s="54">
        <f t="shared" si="0"/>
        <v>0.21599999999999997</v>
      </c>
      <c r="I11" s="54">
        <v>1720</v>
      </c>
      <c r="J11" s="54" t="s">
        <v>8</v>
      </c>
      <c r="K11" s="54" t="s">
        <v>24</v>
      </c>
      <c r="L11" s="54">
        <v>0.23199999999999998</v>
      </c>
      <c r="M11" s="44" t="s">
        <v>85</v>
      </c>
      <c r="N11" s="44">
        <v>1</v>
      </c>
      <c r="O11" s="44" t="s">
        <v>71</v>
      </c>
      <c r="P11" s="72"/>
      <c r="Q11" s="41">
        <v>8</v>
      </c>
      <c r="R11" s="41">
        <f t="shared" si="1"/>
        <v>0</v>
      </c>
      <c r="S11" s="41">
        <f t="shared" ref="S11:S15" si="15">$S$9+(Q11-$Q$9)*($S$16-$S$9)/($Q$16-$Q$9)</f>
        <v>3.7614285714285716</v>
      </c>
      <c r="T11" s="41">
        <f t="shared" ref="T11:T15" si="16">$T$9+(Q11-$Q$9)*($T$16-$T$9)/($Q$16-$Q$9)</f>
        <v>20.005760000000002</v>
      </c>
      <c r="U11" s="41">
        <f t="shared" ref="U11:U15" si="17">$U$9+(Q11-$Q$9)*($U$16-$U$9)/($Q$16-$Q$9)</f>
        <v>3.7542857142857142E-4</v>
      </c>
      <c r="V11" s="41">
        <f t="shared" ref="V11:V15" si="18">$V$9+(Q11-$Q$9)*($V$16-$V$9)/($Q$16-$Q$9)</f>
        <v>1.3844571428571428E-2</v>
      </c>
      <c r="W11" s="41">
        <f t="shared" ref="W11:W15" si="19">$W$9+(Q11-$Q$9)*($W$16-$W$9)/($Q$16-$Q$9)</f>
        <v>6.5643428571428575E-2</v>
      </c>
      <c r="X11" s="41">
        <f t="shared" ref="X11:X15" si="20">$X$9+(Q11-$Q$9)*($X$16-$X$9)/($Q$16-$Q$9)</f>
        <v>0</v>
      </c>
      <c r="Y11" s="41">
        <f t="shared" ref="Y11:Y15" si="21">$Y$9+(Q11-$Q$9)*($Y$16-$Y$9)/($Q$16-$Q$9)</f>
        <v>0.23122285714285709</v>
      </c>
      <c r="Z11" s="41">
        <f t="shared" ref="Z11:Z15" si="22">$Z$9+(Q11-$Q$9)*($Z$16-$Z$9)/($Q$16-$Q$9)</f>
        <v>0</v>
      </c>
      <c r="AA11" s="41">
        <f t="shared" ref="AA11:AA15" si="23">$AA$9+(Q11-$Q$9)*($AA$16-$AA$9)/($Q$16-$Q$9)</f>
        <v>0</v>
      </c>
      <c r="AB11" s="41">
        <f t="shared" ref="AB11:AB15" si="24">$AB$9+(Q11-$Q$9)*($AB$16-$AB$9)/($Q$16-$Q$9)</f>
        <v>7.5291428571428558E-3</v>
      </c>
      <c r="AC11" s="41">
        <f t="shared" ref="AC11:AC15" si="25">$AC$9+(Q11-$Q$9)*($AC$16-$AC$9)/($Q$16-$Q$9)</f>
        <v>0</v>
      </c>
      <c r="AD11" s="41">
        <f t="shared" ref="AD11:AD15" si="26">$AD$9+(Q11-$Q$9)*($AD$16-$AD$9)/($Q$16-$Q$9)</f>
        <v>0</v>
      </c>
      <c r="AE11" s="41">
        <f t="shared" ref="AE11:AE15" si="27">$AE$9+(Q11-$Q$9)*($AE$16-$AE$9)/($Q$16-$Q$9)</f>
        <v>0</v>
      </c>
    </row>
    <row r="12" spans="1:31" x14ac:dyDescent="0.2">
      <c r="A12" s="54" t="s">
        <v>3</v>
      </c>
      <c r="B12" s="54" t="s">
        <v>51</v>
      </c>
      <c r="C12" s="54" t="s">
        <v>55</v>
      </c>
      <c r="D12" s="54">
        <v>2.64</v>
      </c>
      <c r="E12" s="54">
        <v>1.81</v>
      </c>
      <c r="F12" s="54">
        <v>0.73</v>
      </c>
      <c r="G12" s="54">
        <v>0</v>
      </c>
      <c r="H12" s="54">
        <f t="shared" si="0"/>
        <v>0.21599999999999997</v>
      </c>
      <c r="I12" s="54">
        <v>1720</v>
      </c>
      <c r="J12" s="54" t="s">
        <v>3</v>
      </c>
      <c r="K12" s="54" t="s">
        <v>24</v>
      </c>
      <c r="L12" s="54">
        <v>0.15776000000000001</v>
      </c>
      <c r="M12" s="44" t="s">
        <v>86</v>
      </c>
      <c r="N12" s="44">
        <v>4</v>
      </c>
      <c r="O12" s="44" t="s">
        <v>71</v>
      </c>
      <c r="P12" s="72"/>
      <c r="Q12" s="41">
        <v>9</v>
      </c>
      <c r="R12" s="41">
        <f t="shared" si="1"/>
        <v>0</v>
      </c>
      <c r="S12" s="41">
        <f t="shared" si="15"/>
        <v>4.6271428571428572</v>
      </c>
      <c r="T12" s="41">
        <f t="shared" si="16"/>
        <v>16.00864</v>
      </c>
      <c r="U12" s="41">
        <f t="shared" si="17"/>
        <v>3.0034285714285712E-4</v>
      </c>
      <c r="V12" s="41">
        <f t="shared" si="18"/>
        <v>1.3278857142857143E-2</v>
      </c>
      <c r="W12" s="41">
        <f t="shared" si="19"/>
        <v>5.9945142857142857E-2</v>
      </c>
      <c r="X12" s="41">
        <f t="shared" si="20"/>
        <v>0</v>
      </c>
      <c r="Y12" s="41">
        <f t="shared" si="21"/>
        <v>0.22299428571428567</v>
      </c>
      <c r="Z12" s="41">
        <f t="shared" si="22"/>
        <v>0</v>
      </c>
      <c r="AA12" s="41">
        <f t="shared" si="23"/>
        <v>0</v>
      </c>
      <c r="AB12" s="41">
        <f t="shared" si="24"/>
        <v>8.9321142857142835E-3</v>
      </c>
      <c r="AC12" s="41">
        <f t="shared" si="25"/>
        <v>0</v>
      </c>
      <c r="AD12" s="41">
        <f t="shared" si="26"/>
        <v>0</v>
      </c>
      <c r="AE12" s="41">
        <f t="shared" si="27"/>
        <v>0</v>
      </c>
    </row>
    <row r="13" spans="1:31" x14ac:dyDescent="0.2">
      <c r="A13" s="54" t="s">
        <v>9</v>
      </c>
      <c r="B13" s="54" t="s">
        <v>51</v>
      </c>
      <c r="C13" s="54" t="s">
        <v>55</v>
      </c>
      <c r="D13" s="54">
        <v>1.06</v>
      </c>
      <c r="E13" s="54">
        <v>0</v>
      </c>
      <c r="F13" s="54">
        <v>0</v>
      </c>
      <c r="G13" s="54">
        <v>0</v>
      </c>
      <c r="H13" s="54">
        <f t="shared" si="0"/>
        <v>0.21599999999999997</v>
      </c>
      <c r="I13" s="54">
        <v>1720</v>
      </c>
      <c r="J13" s="54" t="s">
        <v>9</v>
      </c>
      <c r="K13" s="54" t="s">
        <v>24</v>
      </c>
      <c r="L13" s="54">
        <v>0.57767999999999997</v>
      </c>
      <c r="M13" s="44" t="s">
        <v>87</v>
      </c>
      <c r="N13" s="44">
        <v>8</v>
      </c>
      <c r="O13" s="44" t="s">
        <v>71</v>
      </c>
      <c r="P13" s="72"/>
      <c r="Q13" s="41">
        <v>10</v>
      </c>
      <c r="R13" s="41">
        <f t="shared" si="1"/>
        <v>0</v>
      </c>
      <c r="S13" s="41">
        <f t="shared" si="15"/>
        <v>5.4928571428571429</v>
      </c>
      <c r="T13" s="41">
        <f t="shared" si="16"/>
        <v>12.011520000000001</v>
      </c>
      <c r="U13" s="41">
        <f t="shared" si="17"/>
        <v>2.2525714285714286E-4</v>
      </c>
      <c r="V13" s="41">
        <f t="shared" si="18"/>
        <v>1.2713142857142857E-2</v>
      </c>
      <c r="W13" s="41">
        <f t="shared" si="19"/>
        <v>5.4246857142857138E-2</v>
      </c>
      <c r="X13" s="41">
        <f t="shared" si="20"/>
        <v>0</v>
      </c>
      <c r="Y13" s="41">
        <f t="shared" si="21"/>
        <v>0.21476571428571425</v>
      </c>
      <c r="Z13" s="41">
        <f t="shared" si="22"/>
        <v>0</v>
      </c>
      <c r="AA13" s="41">
        <f t="shared" si="23"/>
        <v>0</v>
      </c>
      <c r="AB13" s="41">
        <f t="shared" si="24"/>
        <v>1.0335085714285711E-2</v>
      </c>
      <c r="AC13" s="41">
        <f t="shared" si="25"/>
        <v>0</v>
      </c>
      <c r="AD13" s="41">
        <f t="shared" si="26"/>
        <v>0</v>
      </c>
      <c r="AE13" s="41">
        <f t="shared" si="27"/>
        <v>0</v>
      </c>
    </row>
    <row r="14" spans="1:31" x14ac:dyDescent="0.2">
      <c r="A14" s="54" t="s">
        <v>4</v>
      </c>
      <c r="B14" s="54" t="s">
        <v>51</v>
      </c>
      <c r="C14" s="54" t="s">
        <v>55</v>
      </c>
      <c r="D14" s="54">
        <v>65.099999999999994</v>
      </c>
      <c r="E14" s="54">
        <v>42.4</v>
      </c>
      <c r="F14" s="54">
        <v>20.8</v>
      </c>
      <c r="G14" s="54">
        <v>15.3</v>
      </c>
      <c r="H14" s="54">
        <f t="shared" si="0"/>
        <v>0.21599999999999997</v>
      </c>
      <c r="I14" s="54">
        <v>1720</v>
      </c>
      <c r="J14" s="54" t="s">
        <v>4</v>
      </c>
      <c r="K14" s="54" t="s">
        <v>24</v>
      </c>
      <c r="L14" s="54">
        <v>0.57999999999999996</v>
      </c>
      <c r="M14" s="44" t="s">
        <v>88</v>
      </c>
      <c r="N14" s="44">
        <f>(N13+N12)*N10/2</f>
        <v>4.8000000000000007</v>
      </c>
      <c r="O14" s="44" t="s">
        <v>89</v>
      </c>
      <c r="P14" s="72"/>
      <c r="Q14" s="41">
        <v>11</v>
      </c>
      <c r="R14" s="41">
        <f t="shared" si="1"/>
        <v>0</v>
      </c>
      <c r="S14" s="41">
        <f t="shared" si="15"/>
        <v>6.3585714285714285</v>
      </c>
      <c r="T14" s="41">
        <f t="shared" si="16"/>
        <v>8.0143999999999984</v>
      </c>
      <c r="U14" s="41">
        <f t="shared" si="17"/>
        <v>1.5017142857142856E-4</v>
      </c>
      <c r="V14" s="41">
        <f t="shared" si="18"/>
        <v>1.2147428571428571E-2</v>
      </c>
      <c r="W14" s="41">
        <f t="shared" si="19"/>
        <v>4.8548571428571427E-2</v>
      </c>
      <c r="X14" s="41">
        <f t="shared" si="20"/>
        <v>0</v>
      </c>
      <c r="Y14" s="41">
        <f t="shared" si="21"/>
        <v>0.20653714285714281</v>
      </c>
      <c r="Z14" s="41">
        <f t="shared" si="22"/>
        <v>0</v>
      </c>
      <c r="AA14" s="41">
        <f t="shared" si="23"/>
        <v>0</v>
      </c>
      <c r="AB14" s="41">
        <f t="shared" si="24"/>
        <v>1.1738057142857141E-2</v>
      </c>
      <c r="AC14" s="41">
        <f t="shared" si="25"/>
        <v>0</v>
      </c>
      <c r="AD14" s="41">
        <f t="shared" si="26"/>
        <v>0</v>
      </c>
      <c r="AE14" s="41">
        <f t="shared" si="27"/>
        <v>0</v>
      </c>
    </row>
    <row r="15" spans="1:31" x14ac:dyDescent="0.2">
      <c r="A15" s="37" t="s">
        <v>29</v>
      </c>
      <c r="B15" s="37" t="s">
        <v>51</v>
      </c>
      <c r="C15" s="37" t="s">
        <v>55</v>
      </c>
      <c r="D15" s="37">
        <v>220</v>
      </c>
      <c r="E15" s="37">
        <v>40.4</v>
      </c>
      <c r="F15" s="37">
        <v>11.3</v>
      </c>
      <c r="G15" s="37">
        <v>29.5</v>
      </c>
      <c r="H15" s="37">
        <f t="shared" si="0"/>
        <v>0.21599999999999997</v>
      </c>
      <c r="I15" s="37">
        <v>1720</v>
      </c>
      <c r="J15" s="26" t="s">
        <v>29</v>
      </c>
      <c r="K15" s="26" t="s">
        <v>24</v>
      </c>
      <c r="L15" s="34">
        <v>368.88</v>
      </c>
      <c r="M15" s="44" t="s">
        <v>90</v>
      </c>
      <c r="N15" s="44">
        <f>(N12+N13)*N11/2</f>
        <v>6</v>
      </c>
      <c r="O15" s="44" t="s">
        <v>89</v>
      </c>
      <c r="P15" s="72"/>
      <c r="Q15" s="41">
        <v>12</v>
      </c>
      <c r="R15" s="41">
        <f t="shared" si="1"/>
        <v>0</v>
      </c>
      <c r="S15" s="41">
        <f t="shared" si="15"/>
        <v>7.2242857142857133</v>
      </c>
      <c r="T15" s="41">
        <f t="shared" si="16"/>
        <v>4.0172799999999995</v>
      </c>
      <c r="U15" s="41">
        <f t="shared" si="17"/>
        <v>7.5085714285714306E-5</v>
      </c>
      <c r="V15" s="41">
        <f t="shared" si="18"/>
        <v>1.1581714285714285E-2</v>
      </c>
      <c r="W15" s="41">
        <f t="shared" si="19"/>
        <v>4.2850285714285716E-2</v>
      </c>
      <c r="X15" s="41">
        <f t="shared" si="20"/>
        <v>0</v>
      </c>
      <c r="Y15" s="41">
        <f t="shared" si="21"/>
        <v>0.19830857142857139</v>
      </c>
      <c r="Z15" s="41">
        <f t="shared" si="22"/>
        <v>0</v>
      </c>
      <c r="AA15" s="41">
        <f t="shared" si="23"/>
        <v>0</v>
      </c>
      <c r="AB15" s="41">
        <f t="shared" si="24"/>
        <v>1.314102857142857E-2</v>
      </c>
      <c r="AC15" s="41">
        <f t="shared" si="25"/>
        <v>0</v>
      </c>
      <c r="AD15" s="41">
        <f t="shared" si="26"/>
        <v>0</v>
      </c>
      <c r="AE15" s="41">
        <f t="shared" si="27"/>
        <v>0</v>
      </c>
    </row>
    <row r="16" spans="1:31" x14ac:dyDescent="0.2">
      <c r="A16" s="37" t="s">
        <v>14</v>
      </c>
      <c r="B16" s="37" t="s">
        <v>51</v>
      </c>
      <c r="C16" s="37" t="s">
        <v>55</v>
      </c>
      <c r="D16" s="37">
        <v>0</v>
      </c>
      <c r="E16" s="37">
        <v>0</v>
      </c>
      <c r="F16" s="37">
        <v>0</v>
      </c>
      <c r="G16" s="37">
        <v>0</v>
      </c>
      <c r="H16" s="37">
        <f t="shared" si="0"/>
        <v>0.21599999999999997</v>
      </c>
      <c r="I16" s="37">
        <v>1720</v>
      </c>
      <c r="J16" s="37" t="s">
        <v>30</v>
      </c>
      <c r="K16" s="37" t="s">
        <v>24</v>
      </c>
      <c r="L16" s="37">
        <v>0</v>
      </c>
      <c r="M16" s="44" t="s">
        <v>91</v>
      </c>
      <c r="N16" s="44">
        <v>1</v>
      </c>
      <c r="O16" s="44" t="s">
        <v>71</v>
      </c>
      <c r="P16" s="72"/>
      <c r="Q16" s="45">
        <v>13</v>
      </c>
      <c r="R16" s="57">
        <f>(G17*$H$17)/1000/0.3</f>
        <v>4.8959999999999994E-6</v>
      </c>
      <c r="S16" s="57">
        <f>G6</f>
        <v>8.09</v>
      </c>
      <c r="T16" s="45">
        <f>(F5*$H$5)/1000/0.3</f>
        <v>2.0160000000000001E-2</v>
      </c>
      <c r="U16" s="45">
        <f>(G12*$H$12)/1000/0.3</f>
        <v>0</v>
      </c>
      <c r="V16" s="45">
        <f>(G14*$H$14)/1000/0.3</f>
        <v>1.1016E-2</v>
      </c>
      <c r="W16" s="45">
        <f>(G21*$H$21)/1000/0.3</f>
        <v>3.7151999999999998E-2</v>
      </c>
      <c r="X16" s="45">
        <f>(G38*$H$38)/1000/0.3</f>
        <v>0</v>
      </c>
      <c r="Y16" s="45">
        <f>(G39*$H$39)/1000/0.3</f>
        <v>0.19007999999999997</v>
      </c>
      <c r="Z16" s="45">
        <f>(G11*$H$11)/1000/0.3</f>
        <v>0</v>
      </c>
      <c r="AA16" s="45">
        <f>(G13*$H$13)/1000/0.3</f>
        <v>0</v>
      </c>
      <c r="AB16" s="45">
        <f>(G25*$H$25)/1000/0.3</f>
        <v>1.4543999999999998E-2</v>
      </c>
      <c r="AC16" s="45">
        <f>(G27*$H$27)/1000/0.3</f>
        <v>0</v>
      </c>
      <c r="AD16" s="45">
        <f>(G4*$H$4)/1000/0.3</f>
        <v>0</v>
      </c>
      <c r="AE16" s="45">
        <f>(G9*$H$9)/1000/0.3</f>
        <v>0</v>
      </c>
    </row>
    <row r="17" spans="1:35" x14ac:dyDescent="0.2">
      <c r="A17" s="54" t="s">
        <v>0</v>
      </c>
      <c r="B17" s="54" t="s">
        <v>51</v>
      </c>
      <c r="C17" s="54" t="s">
        <v>55</v>
      </c>
      <c r="D17" s="54">
        <v>0</v>
      </c>
      <c r="E17" s="54">
        <v>0</v>
      </c>
      <c r="F17" s="54">
        <v>0</v>
      </c>
      <c r="G17" s="54">
        <v>6.7999999999999996E-3</v>
      </c>
      <c r="H17" s="54">
        <f t="shared" si="0"/>
        <v>0.21599999999999997</v>
      </c>
      <c r="I17" s="54">
        <v>1720</v>
      </c>
      <c r="J17" s="54" t="s">
        <v>0</v>
      </c>
      <c r="K17" s="54" t="s">
        <v>24</v>
      </c>
      <c r="L17" s="54">
        <v>0.11599999999999999</v>
      </c>
      <c r="M17" s="44" t="s">
        <v>92</v>
      </c>
      <c r="N17" s="44">
        <f>N14*N16</f>
        <v>4.8000000000000007</v>
      </c>
      <c r="O17" s="44" t="s">
        <v>93</v>
      </c>
      <c r="Q17" s="43" t="s">
        <v>21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pans="1:35" x14ac:dyDescent="0.2">
      <c r="A18" s="37" t="s">
        <v>31</v>
      </c>
      <c r="B18" s="37" t="s">
        <v>51</v>
      </c>
      <c r="C18" s="37" t="s">
        <v>55</v>
      </c>
      <c r="D18" s="37">
        <v>126000</v>
      </c>
      <c r="E18" s="37">
        <v>73300</v>
      </c>
      <c r="F18" s="37">
        <v>13100</v>
      </c>
      <c r="G18" s="37">
        <v>5130</v>
      </c>
      <c r="H18" s="37">
        <f t="shared" si="0"/>
        <v>0.21599999999999997</v>
      </c>
      <c r="I18" s="37">
        <v>1720</v>
      </c>
      <c r="J18" s="26" t="s">
        <v>31</v>
      </c>
      <c r="K18" s="26" t="s">
        <v>24</v>
      </c>
      <c r="L18" s="34">
        <v>8800.92</v>
      </c>
      <c r="M18" s="44" t="s">
        <v>94</v>
      </c>
      <c r="N18" s="44">
        <f>N15*N16</f>
        <v>6</v>
      </c>
      <c r="O18" s="44" t="s">
        <v>89</v>
      </c>
      <c r="P18" s="73" t="s">
        <v>58</v>
      </c>
      <c r="Q18" s="43" t="s">
        <v>17</v>
      </c>
      <c r="R18" s="43">
        <f t="shared" ref="R18:AE18" si="28">R4</f>
        <v>0</v>
      </c>
      <c r="S18" s="43">
        <f t="shared" si="28"/>
        <v>17.399999999999999</v>
      </c>
      <c r="T18" s="43">
        <f t="shared" si="28"/>
        <v>143</v>
      </c>
      <c r="U18" s="43">
        <f t="shared" si="28"/>
        <v>1.9008E-3</v>
      </c>
      <c r="V18" s="43">
        <f t="shared" si="28"/>
        <v>4.687199999999999E-2</v>
      </c>
      <c r="W18" s="43">
        <f t="shared" si="28"/>
        <v>0.26855999999999997</v>
      </c>
      <c r="X18" s="43">
        <f t="shared" si="28"/>
        <v>1.7279999999999995E-3</v>
      </c>
      <c r="Y18" s="43">
        <f t="shared" si="28"/>
        <v>0.63647999999999982</v>
      </c>
      <c r="Z18" s="43">
        <f t="shared" si="28"/>
        <v>5.7599999999999991E-5</v>
      </c>
      <c r="AA18" s="43">
        <f t="shared" si="28"/>
        <v>7.631999999999999E-4</v>
      </c>
      <c r="AB18" s="43">
        <f t="shared" si="28"/>
        <v>2.0015999999999999E-2</v>
      </c>
      <c r="AC18" s="43">
        <f t="shared" si="28"/>
        <v>1.1087999999999998E-3</v>
      </c>
      <c r="AD18" s="43">
        <f t="shared" si="28"/>
        <v>1.8359999999999995E-3</v>
      </c>
      <c r="AE18" s="43">
        <f t="shared" si="28"/>
        <v>0.57384000000000002</v>
      </c>
    </row>
    <row r="19" spans="1:35" x14ac:dyDescent="0.2">
      <c r="A19" s="54" t="s">
        <v>15</v>
      </c>
      <c r="B19" s="54" t="s">
        <v>51</v>
      </c>
      <c r="C19" s="54" t="s">
        <v>55</v>
      </c>
      <c r="D19" s="54">
        <v>4</v>
      </c>
      <c r="E19" s="54">
        <v>2.8</v>
      </c>
      <c r="F19" s="54">
        <v>0</v>
      </c>
      <c r="G19" s="54">
        <v>0</v>
      </c>
      <c r="H19" s="54">
        <f t="shared" si="0"/>
        <v>0.21599999999999997</v>
      </c>
      <c r="I19" s="54">
        <v>1720</v>
      </c>
      <c r="J19" s="54" t="s">
        <v>15</v>
      </c>
      <c r="K19" s="54" t="s">
        <v>24</v>
      </c>
      <c r="L19" s="54">
        <v>0.74239999999999995</v>
      </c>
      <c r="M19" s="71" t="s">
        <v>95</v>
      </c>
      <c r="N19" s="71"/>
      <c r="O19" s="71"/>
      <c r="P19" s="73"/>
      <c r="Q19" s="43" t="s">
        <v>18</v>
      </c>
      <c r="R19" s="43">
        <f t="shared" ref="R19:AE19" si="29">R18+R5</f>
        <v>0</v>
      </c>
      <c r="S19" s="43">
        <f>S18+S5</f>
        <v>24.22</v>
      </c>
      <c r="T19" s="43">
        <f t="shared" si="29"/>
        <v>219</v>
      </c>
      <c r="U19" s="43">
        <f t="shared" si="29"/>
        <v>3.2040000000000003E-3</v>
      </c>
      <c r="V19" s="43">
        <f t="shared" si="29"/>
        <v>7.7399999999999983E-2</v>
      </c>
      <c r="W19" s="43">
        <f t="shared" si="29"/>
        <v>0.5011199999999999</v>
      </c>
      <c r="X19" s="43">
        <f t="shared" si="29"/>
        <v>2.9519999999999993E-3</v>
      </c>
      <c r="Y19" s="43">
        <f t="shared" si="29"/>
        <v>1.1397599999999999</v>
      </c>
      <c r="Z19" s="43">
        <f t="shared" si="29"/>
        <v>9.1439999999999978E-5</v>
      </c>
      <c r="AA19" s="43">
        <f t="shared" si="29"/>
        <v>7.631999999999999E-4</v>
      </c>
      <c r="AB19" s="43">
        <f t="shared" si="29"/>
        <v>3.3767999999999999E-2</v>
      </c>
      <c r="AC19" s="43">
        <f t="shared" si="29"/>
        <v>1.1087999999999998E-3</v>
      </c>
      <c r="AD19" s="43">
        <f t="shared" si="29"/>
        <v>2.9303999999999997E-3</v>
      </c>
      <c r="AE19" s="43">
        <f t="shared" si="29"/>
        <v>0.57384000000000002</v>
      </c>
    </row>
    <row r="20" spans="1:35" x14ac:dyDescent="0.2">
      <c r="A20" s="37" t="s">
        <v>32</v>
      </c>
      <c r="B20" s="37" t="s">
        <v>51</v>
      </c>
      <c r="C20" s="37" t="s">
        <v>55</v>
      </c>
      <c r="D20" s="37">
        <v>3150</v>
      </c>
      <c r="E20" s="37">
        <v>2000</v>
      </c>
      <c r="F20" s="37">
        <v>809</v>
      </c>
      <c r="G20" s="37">
        <v>382</v>
      </c>
      <c r="H20" s="37">
        <f t="shared" si="0"/>
        <v>0.21599999999999997</v>
      </c>
      <c r="I20" s="37">
        <v>1720</v>
      </c>
      <c r="J20" s="26" t="s">
        <v>32</v>
      </c>
      <c r="K20" s="26" t="s">
        <v>24</v>
      </c>
      <c r="L20" s="34">
        <v>1190.1599999999999</v>
      </c>
      <c r="M20" s="44" t="s">
        <v>83</v>
      </c>
      <c r="N20" s="44">
        <v>0.8</v>
      </c>
      <c r="O20" s="44" t="s">
        <v>84</v>
      </c>
      <c r="P20" s="73"/>
      <c r="Q20" s="43" t="s">
        <v>19</v>
      </c>
      <c r="R20" s="43">
        <f t="shared" ref="R20:AE20" si="30">R19+R9</f>
        <v>0</v>
      </c>
      <c r="S20" s="43">
        <f t="shared" si="30"/>
        <v>26.25</v>
      </c>
      <c r="T20" s="43">
        <f t="shared" si="30"/>
        <v>247</v>
      </c>
      <c r="U20" s="43">
        <f t="shared" si="30"/>
        <v>3.7296000000000004E-3</v>
      </c>
      <c r="V20" s="43">
        <f t="shared" si="30"/>
        <v>9.2375999999999986E-2</v>
      </c>
      <c r="W20" s="43">
        <f t="shared" si="30"/>
        <v>0.5781599999999999</v>
      </c>
      <c r="X20" s="43">
        <f t="shared" si="30"/>
        <v>2.9519999999999993E-3</v>
      </c>
      <c r="Y20" s="43">
        <f t="shared" si="30"/>
        <v>1.3874399999999998</v>
      </c>
      <c r="Z20" s="43">
        <f t="shared" si="30"/>
        <v>9.1439999999999978E-5</v>
      </c>
      <c r="AA20" s="43">
        <f t="shared" si="30"/>
        <v>7.631999999999999E-4</v>
      </c>
      <c r="AB20" s="43">
        <f t="shared" si="30"/>
        <v>3.8491199999999996E-2</v>
      </c>
      <c r="AC20" s="43">
        <f t="shared" si="30"/>
        <v>1.1087999999999998E-3</v>
      </c>
      <c r="AD20" s="43">
        <f t="shared" si="30"/>
        <v>2.9303999999999997E-3</v>
      </c>
      <c r="AE20" s="43">
        <f t="shared" si="30"/>
        <v>0.57384000000000002</v>
      </c>
    </row>
    <row r="21" spans="1:35" x14ac:dyDescent="0.2">
      <c r="A21" s="54" t="s">
        <v>5</v>
      </c>
      <c r="B21" s="54" t="s">
        <v>51</v>
      </c>
      <c r="C21" s="54" t="s">
        <v>55</v>
      </c>
      <c r="D21" s="54">
        <v>373</v>
      </c>
      <c r="E21" s="54">
        <v>323</v>
      </c>
      <c r="F21" s="54">
        <v>107</v>
      </c>
      <c r="G21" s="54">
        <v>51.6</v>
      </c>
      <c r="H21" s="54">
        <f t="shared" si="0"/>
        <v>0.21599999999999997</v>
      </c>
      <c r="I21" s="54">
        <v>1720</v>
      </c>
      <c r="J21" s="54" t="s">
        <v>5</v>
      </c>
      <c r="K21" s="54" t="s">
        <v>24</v>
      </c>
      <c r="L21" s="54">
        <v>21.053999999999998</v>
      </c>
      <c r="M21" s="44" t="s">
        <v>85</v>
      </c>
      <c r="N21" s="44">
        <v>1</v>
      </c>
      <c r="O21" s="44" t="s">
        <v>71</v>
      </c>
      <c r="P21" s="73"/>
      <c r="Q21" s="43" t="s">
        <v>65</v>
      </c>
      <c r="R21" s="62">
        <f>SUM(R4:R16)</f>
        <v>4.8959999999999994E-6</v>
      </c>
      <c r="S21" s="62">
        <f>SUM(S4:S16)*$N$7/$N$3*1/$N$17</f>
        <v>55.88208333333332</v>
      </c>
      <c r="T21" s="43">
        <f>SUM(T4:T16)</f>
        <v>487.08064000000007</v>
      </c>
      <c r="U21" s="43">
        <f>SUM(U4:U16)</f>
        <v>8.0496000000000022E-3</v>
      </c>
      <c r="V21" s="43">
        <f t="shared" ref="V21:AE21" si="31">SUM(V4:V16)</f>
        <v>0.24962399999999996</v>
      </c>
      <c r="W21" s="43">
        <f t="shared" si="31"/>
        <v>1.4222879999999998</v>
      </c>
      <c r="X21" s="43">
        <f t="shared" si="31"/>
        <v>4.7879999999999989E-3</v>
      </c>
      <c r="Y21" s="43">
        <f t="shared" si="31"/>
        <v>4.0172399999999993</v>
      </c>
      <c r="Z21" s="43">
        <f t="shared" si="31"/>
        <v>1.4219999999999999E-4</v>
      </c>
      <c r="AA21" s="43">
        <f t="shared" si="31"/>
        <v>7.631999999999999E-4</v>
      </c>
      <c r="AB21" s="43">
        <f t="shared" si="31"/>
        <v>0.13854959999999999</v>
      </c>
      <c r="AC21" s="43">
        <f t="shared" si="31"/>
        <v>1.1087999999999998E-3</v>
      </c>
      <c r="AD21" s="43">
        <f t="shared" si="31"/>
        <v>4.5719999999999997E-3</v>
      </c>
      <c r="AE21" s="43">
        <f t="shared" si="31"/>
        <v>0.57384000000000002</v>
      </c>
    </row>
    <row r="22" spans="1:35" x14ac:dyDescent="0.2">
      <c r="A22" s="37" t="s">
        <v>16</v>
      </c>
      <c r="B22" s="37" t="s">
        <v>51</v>
      </c>
      <c r="C22" s="37" t="s">
        <v>55</v>
      </c>
      <c r="D22" s="37">
        <v>0</v>
      </c>
      <c r="E22" s="37">
        <v>0</v>
      </c>
      <c r="F22" s="37">
        <v>0</v>
      </c>
      <c r="G22" s="37">
        <v>0</v>
      </c>
      <c r="H22" s="37">
        <f t="shared" si="0"/>
        <v>0.21599999999999997</v>
      </c>
      <c r="I22" s="37">
        <v>1720</v>
      </c>
      <c r="J22" s="26" t="s">
        <v>16</v>
      </c>
      <c r="K22" s="26" t="s">
        <v>24</v>
      </c>
      <c r="L22" s="34">
        <v>0.23199999999999998</v>
      </c>
      <c r="M22" s="44" t="s">
        <v>86</v>
      </c>
      <c r="N22" s="44">
        <v>5</v>
      </c>
      <c r="O22" s="44" t="s">
        <v>71</v>
      </c>
      <c r="Q22" s="41" t="s">
        <v>77</v>
      </c>
      <c r="R22" s="41">
        <f t="shared" ref="R22:AE22" si="32">R21</f>
        <v>4.8959999999999994E-6</v>
      </c>
      <c r="S22" s="41">
        <f t="shared" si="32"/>
        <v>55.88208333333332</v>
      </c>
      <c r="T22" s="41">
        <f t="shared" si="32"/>
        <v>487.08064000000007</v>
      </c>
      <c r="U22" s="41">
        <f t="shared" si="32"/>
        <v>8.0496000000000022E-3</v>
      </c>
      <c r="V22" s="41">
        <f t="shared" si="32"/>
        <v>0.24962399999999996</v>
      </c>
      <c r="W22" s="41">
        <f t="shared" si="32"/>
        <v>1.4222879999999998</v>
      </c>
      <c r="X22" s="41">
        <f t="shared" si="32"/>
        <v>4.7879999999999989E-3</v>
      </c>
      <c r="Y22" s="41">
        <f t="shared" si="32"/>
        <v>4.0172399999999993</v>
      </c>
      <c r="Z22" s="41">
        <f t="shared" si="32"/>
        <v>1.4219999999999999E-4</v>
      </c>
      <c r="AA22" s="41">
        <f t="shared" si="32"/>
        <v>7.631999999999999E-4</v>
      </c>
      <c r="AB22" s="41">
        <f t="shared" si="32"/>
        <v>0.13854959999999999</v>
      </c>
      <c r="AC22" s="41">
        <f t="shared" si="32"/>
        <v>1.1087999999999998E-3</v>
      </c>
      <c r="AD22" s="41">
        <f t="shared" si="32"/>
        <v>4.5719999999999997E-3</v>
      </c>
      <c r="AE22" s="41">
        <f t="shared" si="32"/>
        <v>0.57384000000000002</v>
      </c>
    </row>
    <row r="23" spans="1:35" x14ac:dyDescent="0.2">
      <c r="I23" s="37"/>
      <c r="J23" s="26"/>
      <c r="K23" s="26"/>
      <c r="M23" s="44"/>
      <c r="N23" s="44"/>
      <c r="O23" s="44"/>
      <c r="Q23" s="41" t="s">
        <v>78</v>
      </c>
      <c r="R23" s="41">
        <f>R22*$N$7</f>
        <v>5.0526719999999991E-6</v>
      </c>
      <c r="S23" s="41">
        <f>S22*$N$7</f>
        <v>57.670309999999986</v>
      </c>
      <c r="T23" s="41">
        <f t="shared" ref="T23:AE23" si="33">T22*$N$7</f>
        <v>502.66722048000008</v>
      </c>
      <c r="U23" s="41">
        <f t="shared" si="33"/>
        <v>8.3071872000000033E-3</v>
      </c>
      <c r="V23" s="41">
        <f t="shared" si="33"/>
        <v>0.25761196799999997</v>
      </c>
      <c r="W23" s="41">
        <f t="shared" si="33"/>
        <v>1.4678012159999998</v>
      </c>
      <c r="X23" s="41">
        <f t="shared" si="33"/>
        <v>4.9412159999999991E-3</v>
      </c>
      <c r="Y23" s="41">
        <f t="shared" si="33"/>
        <v>4.1457916799999994</v>
      </c>
      <c r="Z23" s="41">
        <f t="shared" si="33"/>
        <v>1.4675039999999999E-4</v>
      </c>
      <c r="AA23" s="41">
        <f t="shared" si="33"/>
        <v>7.8762239999999989E-4</v>
      </c>
      <c r="AB23" s="41">
        <f t="shared" si="33"/>
        <v>0.1429831872</v>
      </c>
      <c r="AC23" s="41">
        <f t="shared" si="33"/>
        <v>1.1442815999999998E-3</v>
      </c>
      <c r="AD23" s="41">
        <f t="shared" si="33"/>
        <v>4.7183039999999996E-3</v>
      </c>
      <c r="AE23" s="41">
        <f t="shared" si="33"/>
        <v>0.59220287999999999</v>
      </c>
    </row>
    <row r="24" spans="1:35" s="1" customFormat="1" x14ac:dyDescent="0.2">
      <c r="A24" s="37" t="s">
        <v>33</v>
      </c>
      <c r="B24" s="37" t="s">
        <v>51</v>
      </c>
      <c r="C24" s="37" t="s">
        <v>55</v>
      </c>
      <c r="D24" s="37">
        <v>191000</v>
      </c>
      <c r="E24" s="37">
        <v>169000</v>
      </c>
      <c r="F24" s="37">
        <v>166000</v>
      </c>
      <c r="G24" s="37">
        <v>108000</v>
      </c>
      <c r="H24" s="37">
        <f t="shared" si="0"/>
        <v>0.21599999999999997</v>
      </c>
      <c r="I24" s="37">
        <v>1720</v>
      </c>
      <c r="J24" s="26" t="s">
        <v>33</v>
      </c>
      <c r="K24" s="26" t="s">
        <v>24</v>
      </c>
      <c r="L24" s="40">
        <v>2775.2999999999997</v>
      </c>
      <c r="M24" s="44" t="s">
        <v>87</v>
      </c>
      <c r="N24" s="44">
        <v>10</v>
      </c>
      <c r="O24" s="44" t="s">
        <v>71</v>
      </c>
      <c r="P24" s="70"/>
      <c r="Q24" s="41" t="s">
        <v>79</v>
      </c>
      <c r="R24" s="41">
        <f>R22*$N$8</f>
        <v>1.5158015999999998E-5</v>
      </c>
      <c r="S24" s="41">
        <f>S22*$N$8</f>
        <v>173.01092999999997</v>
      </c>
      <c r="T24" s="41">
        <f>T22*$N$8</f>
        <v>1508.0016614400004</v>
      </c>
      <c r="U24" s="41">
        <f t="shared" ref="U24:AE24" si="34">U22*$N$8</f>
        <v>2.4921561600000006E-2</v>
      </c>
      <c r="V24" s="41">
        <f t="shared" si="34"/>
        <v>0.77283590399999991</v>
      </c>
      <c r="W24" s="41">
        <f t="shared" si="34"/>
        <v>4.4034036479999994</v>
      </c>
      <c r="X24" s="41">
        <f t="shared" si="34"/>
        <v>1.4823647999999997E-2</v>
      </c>
      <c r="Y24" s="41">
        <f t="shared" si="34"/>
        <v>12.437375039999997</v>
      </c>
      <c r="Z24" s="41">
        <f t="shared" si="34"/>
        <v>4.4025119999999997E-4</v>
      </c>
      <c r="AA24" s="41">
        <f t="shared" si="34"/>
        <v>2.3628671999999999E-3</v>
      </c>
      <c r="AB24" s="41">
        <f t="shared" si="34"/>
        <v>0.42894956159999997</v>
      </c>
      <c r="AC24" s="41">
        <f t="shared" si="34"/>
        <v>3.4328447999999994E-3</v>
      </c>
      <c r="AD24" s="41">
        <f t="shared" si="34"/>
        <v>1.4154911999999999E-2</v>
      </c>
      <c r="AE24" s="41">
        <f t="shared" si="34"/>
        <v>1.7766086400000001</v>
      </c>
    </row>
    <row r="25" spans="1:35" x14ac:dyDescent="0.2">
      <c r="A25" s="54" t="s">
        <v>10</v>
      </c>
      <c r="B25" s="54" t="s">
        <v>51</v>
      </c>
      <c r="C25" s="54" t="s">
        <v>55</v>
      </c>
      <c r="D25" s="54">
        <v>27.8</v>
      </c>
      <c r="E25" s="54">
        <v>19.100000000000001</v>
      </c>
      <c r="F25" s="54">
        <v>6.56</v>
      </c>
      <c r="G25" s="54">
        <v>20.2</v>
      </c>
      <c r="H25" s="54">
        <f t="shared" si="0"/>
        <v>0.21599999999999997</v>
      </c>
      <c r="I25" s="54">
        <v>1720</v>
      </c>
      <c r="J25" s="54" t="s">
        <v>10</v>
      </c>
      <c r="K25" s="54" t="s">
        <v>24</v>
      </c>
      <c r="L25" s="54">
        <v>0</v>
      </c>
      <c r="M25" s="44" t="s">
        <v>96</v>
      </c>
      <c r="N25" s="44">
        <f>(N24+N22)*N20/2</f>
        <v>6</v>
      </c>
      <c r="O25" s="44" t="s">
        <v>89</v>
      </c>
      <c r="P25" s="70"/>
      <c r="Q25" s="46" t="s">
        <v>80</v>
      </c>
      <c r="R25" s="46">
        <f>R23/$N$17</f>
        <v>1.0526399999999997E-6</v>
      </c>
      <c r="S25" s="46">
        <f>S23/$N$17</f>
        <v>12.014647916666663</v>
      </c>
      <c r="T25" s="46">
        <f t="shared" ref="T25:AE25" si="35">T23/$N$17</f>
        <v>104.7223376</v>
      </c>
      <c r="U25" s="46">
        <f t="shared" si="35"/>
        <v>1.7306640000000005E-3</v>
      </c>
      <c r="V25" s="46">
        <f t="shared" si="35"/>
        <v>5.3669159999999987E-2</v>
      </c>
      <c r="W25" s="46">
        <f t="shared" si="35"/>
        <v>0.30579191999999994</v>
      </c>
      <c r="X25" s="46">
        <f t="shared" si="35"/>
        <v>1.0294199999999996E-3</v>
      </c>
      <c r="Y25" s="46">
        <f t="shared" si="35"/>
        <v>0.86370659999999977</v>
      </c>
      <c r="Z25" s="46">
        <f t="shared" si="35"/>
        <v>3.0572999999999993E-5</v>
      </c>
      <c r="AA25" s="46">
        <f t="shared" si="35"/>
        <v>1.6408799999999995E-4</v>
      </c>
      <c r="AB25" s="46">
        <f t="shared" si="35"/>
        <v>2.9788163999999995E-2</v>
      </c>
      <c r="AC25" s="46">
        <f t="shared" si="35"/>
        <v>2.3839199999999992E-4</v>
      </c>
      <c r="AD25" s="46">
        <f t="shared" si="35"/>
        <v>9.8297999999999983E-4</v>
      </c>
      <c r="AE25" s="46">
        <f t="shared" si="35"/>
        <v>0.12337559999999997</v>
      </c>
    </row>
    <row r="26" spans="1:35" x14ac:dyDescent="0.2">
      <c r="A26" s="37" t="s">
        <v>34</v>
      </c>
      <c r="B26" s="37" t="s">
        <v>51</v>
      </c>
      <c r="C26" s="37" t="s">
        <v>55</v>
      </c>
      <c r="D26" s="37">
        <v>141000</v>
      </c>
      <c r="E26" s="37">
        <v>133000</v>
      </c>
      <c r="F26" s="37">
        <v>138000</v>
      </c>
      <c r="G26" s="37">
        <v>92700</v>
      </c>
      <c r="H26" s="37">
        <f t="shared" si="0"/>
        <v>0.21599999999999997</v>
      </c>
      <c r="I26" s="37">
        <v>1720</v>
      </c>
      <c r="J26" s="26" t="s">
        <v>34</v>
      </c>
      <c r="K26" s="26" t="s">
        <v>24</v>
      </c>
      <c r="L26" s="40">
        <v>941.92</v>
      </c>
      <c r="M26" s="44" t="s">
        <v>97</v>
      </c>
      <c r="N26" s="44">
        <f>(N24+N22)*N21/2</f>
        <v>7.5</v>
      </c>
      <c r="O26" s="44" t="s">
        <v>89</v>
      </c>
      <c r="P26" s="70"/>
      <c r="Q26" s="46" t="s">
        <v>81</v>
      </c>
      <c r="R26" s="46">
        <f>R24/$N$18</f>
        <v>2.5263359999999996E-6</v>
      </c>
      <c r="S26" s="46">
        <f>S24/$N$18</f>
        <v>28.835154999999997</v>
      </c>
      <c r="T26" s="46">
        <f t="shared" ref="T26:AE26" si="36">T24/$N$18</f>
        <v>251.33361024000007</v>
      </c>
      <c r="U26" s="46">
        <f t="shared" si="36"/>
        <v>4.1535936000000008E-3</v>
      </c>
      <c r="V26" s="46">
        <f t="shared" si="36"/>
        <v>0.12880598399999998</v>
      </c>
      <c r="W26" s="46">
        <f t="shared" si="36"/>
        <v>0.7339006079999999</v>
      </c>
      <c r="X26" s="46">
        <f t="shared" si="36"/>
        <v>2.4706079999999996E-3</v>
      </c>
      <c r="Y26" s="46">
        <f t="shared" si="36"/>
        <v>2.0728958399999997</v>
      </c>
      <c r="Z26" s="46">
        <f t="shared" si="36"/>
        <v>7.3375199999999995E-5</v>
      </c>
      <c r="AA26" s="46">
        <f t="shared" si="36"/>
        <v>3.938112E-4</v>
      </c>
      <c r="AB26" s="46">
        <f t="shared" si="36"/>
        <v>7.14915936E-2</v>
      </c>
      <c r="AC26" s="46">
        <f t="shared" si="36"/>
        <v>5.721407999999999E-4</v>
      </c>
      <c r="AD26" s="46">
        <f t="shared" si="36"/>
        <v>2.3591519999999998E-3</v>
      </c>
      <c r="AE26" s="46">
        <f t="shared" si="36"/>
        <v>0.29610143999999999</v>
      </c>
    </row>
    <row r="27" spans="1:35" x14ac:dyDescent="0.2">
      <c r="A27" s="37" t="s">
        <v>11</v>
      </c>
      <c r="B27" s="37" t="s">
        <v>51</v>
      </c>
      <c r="C27" s="37" t="s">
        <v>55</v>
      </c>
      <c r="D27" s="37">
        <v>1.54</v>
      </c>
      <c r="E27" s="37">
        <v>0</v>
      </c>
      <c r="F27" s="37">
        <v>0</v>
      </c>
      <c r="G27" s="37">
        <v>0</v>
      </c>
      <c r="H27" s="37">
        <f t="shared" si="0"/>
        <v>0.21599999999999997</v>
      </c>
      <c r="I27" s="37">
        <v>1720</v>
      </c>
      <c r="J27" s="26" t="s">
        <v>11</v>
      </c>
      <c r="K27" s="26" t="s">
        <v>24</v>
      </c>
      <c r="L27" s="35">
        <v>1.5776000000000001</v>
      </c>
      <c r="M27" s="44" t="s">
        <v>91</v>
      </c>
      <c r="N27" s="44">
        <v>1</v>
      </c>
      <c r="O27" s="44" t="s">
        <v>71</v>
      </c>
      <c r="P27" s="70"/>
      <c r="Q27" s="41" t="s">
        <v>100</v>
      </c>
      <c r="R27" s="47">
        <v>5.7000000000000002E-2</v>
      </c>
      <c r="S27" s="47">
        <v>114.7</v>
      </c>
      <c r="T27" s="48">
        <v>2900</v>
      </c>
      <c r="U27" s="49">
        <v>1.06</v>
      </c>
      <c r="V27" s="49">
        <v>6.3</v>
      </c>
      <c r="W27" s="49">
        <v>34</v>
      </c>
      <c r="X27" s="49">
        <v>4.0999999999999996</v>
      </c>
      <c r="Y27" s="49">
        <v>14.4</v>
      </c>
      <c r="Z27" s="49">
        <v>0.19</v>
      </c>
      <c r="AA27" s="49">
        <v>6.5</v>
      </c>
      <c r="AB27" s="49">
        <v>20</v>
      </c>
      <c r="AC27" s="49">
        <v>2.4</v>
      </c>
      <c r="AD27" s="49">
        <v>5.6</v>
      </c>
      <c r="AE27" s="49">
        <v>28</v>
      </c>
    </row>
    <row r="28" spans="1:35" s="41" customFormat="1" x14ac:dyDescent="0.2">
      <c r="A28" s="37" t="s">
        <v>35</v>
      </c>
      <c r="B28" s="37" t="s">
        <v>51</v>
      </c>
      <c r="C28" s="37" t="s">
        <v>55</v>
      </c>
      <c r="D28" s="37">
        <v>0</v>
      </c>
      <c r="E28" s="37">
        <v>0</v>
      </c>
      <c r="F28" s="37">
        <v>0</v>
      </c>
      <c r="G28" s="37">
        <v>0</v>
      </c>
      <c r="H28" s="37">
        <f t="shared" si="0"/>
        <v>0.21599999999999997</v>
      </c>
      <c r="I28" s="37">
        <v>1720</v>
      </c>
      <c r="J28" s="26" t="s">
        <v>35</v>
      </c>
      <c r="K28" s="26" t="s">
        <v>24</v>
      </c>
      <c r="L28" s="34">
        <v>820.69999999999993</v>
      </c>
      <c r="M28" s="44" t="s">
        <v>98</v>
      </c>
      <c r="N28" s="44">
        <f>N25*N27</f>
        <v>6</v>
      </c>
      <c r="O28" s="44" t="s">
        <v>93</v>
      </c>
      <c r="P28"/>
      <c r="Q28" s="41" t="s">
        <v>101</v>
      </c>
      <c r="R28" s="41">
        <f>R25/R27</f>
        <v>1.8467368421052625E-5</v>
      </c>
      <c r="S28" s="41">
        <f>S25/S27</f>
        <v>0.1047484561174077</v>
      </c>
      <c r="T28" s="41">
        <f t="shared" ref="T28:AE28" si="37">T25/T27</f>
        <v>3.6111150896551723E-2</v>
      </c>
      <c r="U28" s="41">
        <f t="shared" si="37"/>
        <v>1.6327018867924531E-3</v>
      </c>
      <c r="V28" s="41">
        <f t="shared" si="37"/>
        <v>8.5189142857142845E-3</v>
      </c>
      <c r="W28" s="41">
        <f t="shared" si="37"/>
        <v>8.9938799999999975E-3</v>
      </c>
      <c r="X28" s="41">
        <f t="shared" si="37"/>
        <v>2.5107804878048774E-4</v>
      </c>
      <c r="Y28" s="41">
        <f t="shared" si="37"/>
        <v>5.9979624999999981E-2</v>
      </c>
      <c r="Z28" s="41">
        <f t="shared" si="37"/>
        <v>1.6091052631578943E-4</v>
      </c>
      <c r="AA28" s="41">
        <f t="shared" si="37"/>
        <v>2.5244307692307686E-5</v>
      </c>
      <c r="AB28" s="41">
        <f t="shared" si="37"/>
        <v>1.4894081999999999E-3</v>
      </c>
      <c r="AC28" s="41">
        <f t="shared" si="37"/>
        <v>9.9329999999999972E-5</v>
      </c>
      <c r="AD28" s="41">
        <f t="shared" si="37"/>
        <v>1.7553214285714284E-4</v>
      </c>
      <c r="AE28" s="41">
        <f t="shared" si="37"/>
        <v>4.4062714285714273E-3</v>
      </c>
    </row>
    <row r="29" spans="1:35" s="41" customFormat="1" x14ac:dyDescent="0.2">
      <c r="A29" s="37" t="s">
        <v>36</v>
      </c>
      <c r="B29" s="37" t="s">
        <v>51</v>
      </c>
      <c r="C29" s="37" t="s">
        <v>55</v>
      </c>
      <c r="D29" s="37">
        <v>7.79</v>
      </c>
      <c r="E29" s="37">
        <v>3.73</v>
      </c>
      <c r="F29" s="37">
        <v>1.87</v>
      </c>
      <c r="G29" s="37">
        <v>0.97299999999999998</v>
      </c>
      <c r="H29" s="37">
        <f t="shared" si="0"/>
        <v>0.21599999999999997</v>
      </c>
      <c r="I29" s="37">
        <v>1720</v>
      </c>
      <c r="J29" s="26" t="s">
        <v>36</v>
      </c>
      <c r="K29" s="26" t="s">
        <v>24</v>
      </c>
      <c r="L29" s="36">
        <v>0</v>
      </c>
      <c r="M29" s="44" t="s">
        <v>99</v>
      </c>
      <c r="N29" s="44">
        <f>N26*N27</f>
        <v>7.5</v>
      </c>
      <c r="O29" s="44" t="s">
        <v>89</v>
      </c>
      <c r="P29"/>
      <c r="Q29" s="41" t="s">
        <v>102</v>
      </c>
      <c r="R29" s="41">
        <f>R26/R27</f>
        <v>4.4321684210526308E-5</v>
      </c>
      <c r="S29" s="41">
        <f>S26/S27</f>
        <v>0.25139629468177854</v>
      </c>
      <c r="T29" s="41">
        <f t="shared" ref="T29:AE29" si="38">T26/T27</f>
        <v>8.6666762151724155E-2</v>
      </c>
      <c r="U29" s="41">
        <f t="shared" si="38"/>
        <v>3.9184845283018873E-3</v>
      </c>
      <c r="V29" s="41">
        <f t="shared" si="38"/>
        <v>2.0445394285714284E-2</v>
      </c>
      <c r="W29" s="41">
        <f t="shared" si="38"/>
        <v>2.1585311999999995E-2</v>
      </c>
      <c r="X29" s="41">
        <f t="shared" si="38"/>
        <v>6.0258731707317069E-4</v>
      </c>
      <c r="Y29" s="41">
        <f t="shared" si="38"/>
        <v>0.14395109999999997</v>
      </c>
      <c r="Z29" s="41">
        <f t="shared" si="38"/>
        <v>3.8618526315789472E-4</v>
      </c>
      <c r="AA29" s="41">
        <f t="shared" si="38"/>
        <v>6.0586338461538465E-5</v>
      </c>
      <c r="AB29" s="41">
        <f t="shared" si="38"/>
        <v>3.5745796799999999E-3</v>
      </c>
      <c r="AC29" s="41">
        <f t="shared" si="38"/>
        <v>2.3839199999999998E-4</v>
      </c>
      <c r="AD29" s="41">
        <f t="shared" si="38"/>
        <v>4.2127714285714285E-4</v>
      </c>
      <c r="AE29" s="41">
        <f t="shared" si="38"/>
        <v>1.0575051428571429E-2</v>
      </c>
      <c r="AF29" s="49"/>
      <c r="AG29" s="49"/>
      <c r="AH29" s="49"/>
      <c r="AI29" s="49"/>
    </row>
    <row r="30" spans="1:35" s="41" customFormat="1" x14ac:dyDescent="0.2">
      <c r="A30" s="37" t="s">
        <v>37</v>
      </c>
      <c r="B30" s="37" t="s">
        <v>51</v>
      </c>
      <c r="C30" s="37" t="s">
        <v>55</v>
      </c>
      <c r="D30" s="37">
        <v>0</v>
      </c>
      <c r="E30" s="37">
        <v>0</v>
      </c>
      <c r="F30" s="37">
        <v>0</v>
      </c>
      <c r="G30" s="37">
        <v>0</v>
      </c>
      <c r="H30" s="37">
        <f t="shared" si="0"/>
        <v>0.21599999999999997</v>
      </c>
      <c r="I30" s="37">
        <v>1720</v>
      </c>
      <c r="J30" s="26" t="s">
        <v>37</v>
      </c>
      <c r="K30" s="26" t="s">
        <v>24</v>
      </c>
      <c r="L30" s="34">
        <v>1.1599999999999999</v>
      </c>
      <c r="M30"/>
      <c r="N30"/>
      <c r="O30"/>
      <c r="P30"/>
      <c r="Q30" s="22" t="s">
        <v>104</v>
      </c>
      <c r="R30" s="22" t="s">
        <v>0</v>
      </c>
      <c r="S30" s="22" t="s">
        <v>1</v>
      </c>
      <c r="T30" s="22" t="s">
        <v>2</v>
      </c>
      <c r="U30" s="22" t="s">
        <v>3</v>
      </c>
      <c r="V30" s="22" t="s">
        <v>4</v>
      </c>
      <c r="W30" s="22" t="s">
        <v>5</v>
      </c>
      <c r="X30" s="22" t="s">
        <v>6</v>
      </c>
      <c r="Y30" s="22" t="s">
        <v>7</v>
      </c>
      <c r="Z30" s="22" t="s">
        <v>8</v>
      </c>
      <c r="AA30" s="22" t="s">
        <v>9</v>
      </c>
      <c r="AB30" s="22" t="s">
        <v>10</v>
      </c>
      <c r="AC30" s="22" t="s">
        <v>11</v>
      </c>
      <c r="AD30" s="22" t="s">
        <v>12</v>
      </c>
      <c r="AE30" s="22" t="s">
        <v>13</v>
      </c>
    </row>
    <row r="31" spans="1:35" s="41" customFormat="1" x14ac:dyDescent="0.2">
      <c r="A31" s="37" t="s">
        <v>38</v>
      </c>
      <c r="B31" s="37" t="s">
        <v>51</v>
      </c>
      <c r="C31" s="37" t="s">
        <v>55</v>
      </c>
      <c r="D31" s="37">
        <v>0</v>
      </c>
      <c r="E31" s="37">
        <v>0</v>
      </c>
      <c r="F31" s="37">
        <v>0</v>
      </c>
      <c r="G31" s="37">
        <v>0</v>
      </c>
      <c r="H31" s="37">
        <f t="shared" si="0"/>
        <v>0.21599999999999997</v>
      </c>
      <c r="I31" s="37">
        <v>1720</v>
      </c>
      <c r="J31" s="26" t="s">
        <v>38</v>
      </c>
      <c r="K31" s="26" t="s">
        <v>24</v>
      </c>
      <c r="L31" s="34">
        <v>708.18</v>
      </c>
      <c r="M31"/>
      <c r="N31"/>
      <c r="O31"/>
      <c r="P31"/>
      <c r="R31" s="41">
        <f>R18</f>
        <v>0</v>
      </c>
      <c r="S31" s="66">
        <f>S4</f>
        <v>17.399999999999999</v>
      </c>
      <c r="T31" s="41">
        <f t="shared" ref="T31:AE31" si="39">T18</f>
        <v>143</v>
      </c>
      <c r="U31" s="67">
        <f t="shared" si="39"/>
        <v>1.9008E-3</v>
      </c>
      <c r="V31" s="41">
        <f t="shared" si="39"/>
        <v>4.687199999999999E-2</v>
      </c>
      <c r="W31" s="41">
        <f t="shared" si="39"/>
        <v>0.26855999999999997</v>
      </c>
      <c r="X31" s="41">
        <f t="shared" si="39"/>
        <v>1.7279999999999995E-3</v>
      </c>
      <c r="Y31" s="41">
        <f t="shared" si="39"/>
        <v>0.63647999999999982</v>
      </c>
      <c r="Z31" s="41">
        <f t="shared" si="39"/>
        <v>5.7599999999999991E-5</v>
      </c>
      <c r="AA31" s="41">
        <f t="shared" si="39"/>
        <v>7.631999999999999E-4</v>
      </c>
      <c r="AB31" s="41">
        <f t="shared" si="39"/>
        <v>2.0015999999999999E-2</v>
      </c>
      <c r="AC31" s="41">
        <f t="shared" si="39"/>
        <v>1.1087999999999998E-3</v>
      </c>
      <c r="AD31" s="41">
        <f t="shared" si="39"/>
        <v>1.8359999999999995E-3</v>
      </c>
      <c r="AE31" s="41">
        <f t="shared" si="39"/>
        <v>0.57384000000000002</v>
      </c>
    </row>
    <row r="32" spans="1:35" s="41" customFormat="1" x14ac:dyDescent="0.2">
      <c r="A32" s="54" t="s">
        <v>22</v>
      </c>
      <c r="B32" s="54" t="s">
        <v>51</v>
      </c>
      <c r="C32" s="54" t="s">
        <v>55</v>
      </c>
      <c r="D32" s="54">
        <v>0</v>
      </c>
      <c r="E32" s="54">
        <v>0</v>
      </c>
      <c r="F32" s="54">
        <v>0</v>
      </c>
      <c r="G32" s="54">
        <v>0</v>
      </c>
      <c r="H32" s="54">
        <f t="shared" si="0"/>
        <v>0.21599999999999997</v>
      </c>
      <c r="I32" s="54">
        <v>1720</v>
      </c>
      <c r="J32" s="54" t="s">
        <v>22</v>
      </c>
      <c r="K32" s="54" t="s">
        <v>24</v>
      </c>
      <c r="L32" s="54">
        <v>0.57999999999999996</v>
      </c>
      <c r="M32"/>
      <c r="N32"/>
      <c r="O32"/>
      <c r="P32"/>
      <c r="Q32" s="63"/>
      <c r="R32" s="63">
        <f t="shared" ref="R32:AE43" si="40">R31+R5</f>
        <v>0</v>
      </c>
      <c r="S32" s="65">
        <f t="shared" si="40"/>
        <v>24.22</v>
      </c>
      <c r="T32" s="63">
        <f t="shared" si="40"/>
        <v>219</v>
      </c>
      <c r="U32" s="68">
        <f t="shared" si="40"/>
        <v>3.2040000000000003E-3</v>
      </c>
      <c r="V32" s="63">
        <f t="shared" si="40"/>
        <v>7.7399999999999983E-2</v>
      </c>
      <c r="W32" s="63">
        <f t="shared" si="40"/>
        <v>0.5011199999999999</v>
      </c>
      <c r="X32" s="63">
        <f t="shared" si="40"/>
        <v>2.9519999999999993E-3</v>
      </c>
      <c r="Y32" s="63">
        <f t="shared" si="40"/>
        <v>1.1397599999999999</v>
      </c>
      <c r="Z32" s="63">
        <f t="shared" si="40"/>
        <v>9.1439999999999978E-5</v>
      </c>
      <c r="AA32" s="63">
        <f t="shared" si="40"/>
        <v>7.631999999999999E-4</v>
      </c>
      <c r="AB32" s="63">
        <f t="shared" si="40"/>
        <v>3.3767999999999999E-2</v>
      </c>
      <c r="AC32" s="63">
        <f t="shared" si="40"/>
        <v>1.1087999999999998E-3</v>
      </c>
      <c r="AD32" s="63">
        <f t="shared" si="40"/>
        <v>2.9303999999999997E-3</v>
      </c>
      <c r="AE32" s="63">
        <f t="shared" si="40"/>
        <v>0.57384000000000002</v>
      </c>
      <c r="AF32" s="63"/>
      <c r="AG32" s="63"/>
    </row>
    <row r="33" spans="1:33" s="41" customFormat="1" x14ac:dyDescent="0.2">
      <c r="A33" s="37" t="s">
        <v>39</v>
      </c>
      <c r="B33" s="37" t="s">
        <v>51</v>
      </c>
      <c r="C33" s="37" t="s">
        <v>55</v>
      </c>
      <c r="D33" s="37">
        <v>0</v>
      </c>
      <c r="E33" s="37">
        <v>0</v>
      </c>
      <c r="F33" s="37">
        <v>0</v>
      </c>
      <c r="G33" s="37">
        <v>0</v>
      </c>
      <c r="H33" s="37">
        <f t="shared" si="0"/>
        <v>0.21599999999999997</v>
      </c>
      <c r="I33" s="37">
        <v>1720</v>
      </c>
      <c r="J33" s="26" t="s">
        <v>39</v>
      </c>
      <c r="K33" s="26" t="s">
        <v>24</v>
      </c>
      <c r="L33" s="34">
        <v>13.513999999999999</v>
      </c>
      <c r="M33"/>
      <c r="N33"/>
      <c r="O33"/>
      <c r="P33"/>
      <c r="Q33" s="63"/>
      <c r="R33" s="63">
        <f>R32+R6</f>
        <v>0</v>
      </c>
      <c r="S33" s="63">
        <f t="shared" si="40"/>
        <v>29.842500000000001</v>
      </c>
      <c r="T33" s="63">
        <f t="shared" si="40"/>
        <v>283</v>
      </c>
      <c r="U33" s="68">
        <f t="shared" si="40"/>
        <v>4.3128000000000003E-3</v>
      </c>
      <c r="V33" s="63">
        <f>V32+V6</f>
        <v>0.10403999999999998</v>
      </c>
      <c r="W33" s="63">
        <f t="shared" si="40"/>
        <v>0.69479999999999986</v>
      </c>
      <c r="X33" s="63">
        <f t="shared" si="40"/>
        <v>3.8699999999999993E-3</v>
      </c>
      <c r="Y33" s="63">
        <f t="shared" si="40"/>
        <v>1.5791399999999998</v>
      </c>
      <c r="Z33" s="63">
        <f t="shared" si="40"/>
        <v>1.1681999999999998E-4</v>
      </c>
      <c r="AA33" s="63">
        <f t="shared" si="40"/>
        <v>7.631999999999999E-4</v>
      </c>
      <c r="AB33" s="63">
        <f t="shared" si="40"/>
        <v>4.5262799999999999E-2</v>
      </c>
      <c r="AC33" s="63">
        <f t="shared" si="40"/>
        <v>1.1087999999999998E-3</v>
      </c>
      <c r="AD33" s="63">
        <f t="shared" si="40"/>
        <v>3.7511999999999997E-3</v>
      </c>
      <c r="AE33" s="63">
        <f t="shared" si="40"/>
        <v>0.57384000000000002</v>
      </c>
      <c r="AF33" s="63"/>
      <c r="AG33" s="63"/>
    </row>
    <row r="34" spans="1:33" s="41" customFormat="1" x14ac:dyDescent="0.2">
      <c r="A34" s="37" t="s">
        <v>40</v>
      </c>
      <c r="B34" s="37" t="s">
        <v>51</v>
      </c>
      <c r="C34" s="37" t="s">
        <v>55</v>
      </c>
      <c r="D34" s="37">
        <v>0</v>
      </c>
      <c r="E34" s="37">
        <v>0</v>
      </c>
      <c r="F34" s="37">
        <v>0</v>
      </c>
      <c r="G34" s="37">
        <v>0</v>
      </c>
      <c r="H34" s="37">
        <f t="shared" si="0"/>
        <v>0.21599999999999997</v>
      </c>
      <c r="I34" s="37">
        <v>1720</v>
      </c>
      <c r="J34" s="26" t="s">
        <v>40</v>
      </c>
      <c r="K34" s="26" t="s">
        <v>24</v>
      </c>
      <c r="L34" s="34">
        <v>0.57999999999999996</v>
      </c>
      <c r="M34"/>
      <c r="N34"/>
      <c r="O34"/>
      <c r="P34"/>
      <c r="R34" s="63">
        <f>R33+R7</f>
        <v>0</v>
      </c>
      <c r="S34" s="63">
        <f t="shared" si="40"/>
        <v>34.267499999999998</v>
      </c>
      <c r="T34" s="63">
        <f t="shared" si="40"/>
        <v>335</v>
      </c>
      <c r="U34" s="68">
        <f t="shared" si="40"/>
        <v>5.2272000000000004E-3</v>
      </c>
      <c r="V34" s="63">
        <f>V33+V7</f>
        <v>0.12679199999999999</v>
      </c>
      <c r="W34" s="63">
        <f t="shared" si="40"/>
        <v>0.84959999999999991</v>
      </c>
      <c r="X34" s="63">
        <f t="shared" si="40"/>
        <v>4.481999999999999E-3</v>
      </c>
      <c r="Y34" s="63">
        <f t="shared" si="40"/>
        <v>1.9546199999999998</v>
      </c>
      <c r="Z34" s="63">
        <f t="shared" si="40"/>
        <v>1.3373999999999998E-4</v>
      </c>
      <c r="AA34" s="63">
        <f t="shared" si="40"/>
        <v>7.631999999999999E-4</v>
      </c>
      <c r="AB34" s="63">
        <f t="shared" si="40"/>
        <v>5.4500399999999997E-2</v>
      </c>
      <c r="AC34" s="63">
        <f t="shared" si="40"/>
        <v>1.1087999999999998E-3</v>
      </c>
      <c r="AD34" s="63">
        <f t="shared" si="40"/>
        <v>4.2984E-3</v>
      </c>
      <c r="AE34" s="63">
        <f t="shared" si="40"/>
        <v>0.57384000000000002</v>
      </c>
      <c r="AF34" s="63"/>
      <c r="AG34" s="63"/>
    </row>
    <row r="35" spans="1:33" s="41" customFormat="1" x14ac:dyDescent="0.2">
      <c r="A35" s="37" t="s">
        <v>41</v>
      </c>
      <c r="B35" s="37" t="s">
        <v>51</v>
      </c>
      <c r="C35" s="37" t="s">
        <v>55</v>
      </c>
      <c r="D35" s="37">
        <v>4.4000000000000004</v>
      </c>
      <c r="E35" s="37">
        <v>4.7</v>
      </c>
      <c r="F35" s="37">
        <v>4.8</v>
      </c>
      <c r="G35" s="37">
        <v>3.4</v>
      </c>
      <c r="H35" s="37">
        <f t="shared" si="0"/>
        <v>0.21599999999999997</v>
      </c>
      <c r="I35" s="37">
        <v>1720</v>
      </c>
      <c r="J35" s="26" t="s">
        <v>41</v>
      </c>
      <c r="K35" s="26" t="s">
        <v>24</v>
      </c>
      <c r="L35" s="39">
        <v>0.22039999999999998</v>
      </c>
      <c r="M35"/>
      <c r="N35"/>
      <c r="O35"/>
      <c r="P35"/>
      <c r="R35" s="63">
        <f t="shared" ref="R35:R43" si="41">R34+R8</f>
        <v>0</v>
      </c>
      <c r="S35" s="63">
        <f t="shared" si="40"/>
        <v>37.494999999999997</v>
      </c>
      <c r="T35" s="63">
        <f t="shared" si="40"/>
        <v>375</v>
      </c>
      <c r="U35" s="68">
        <f t="shared" si="40"/>
        <v>5.9472000000000006E-3</v>
      </c>
      <c r="V35" s="63">
        <f t="shared" si="40"/>
        <v>0.14565599999999998</v>
      </c>
      <c r="W35" s="63">
        <f t="shared" si="40"/>
        <v>0.96551999999999993</v>
      </c>
      <c r="X35" s="63">
        <f t="shared" si="40"/>
        <v>4.7879999999999989E-3</v>
      </c>
      <c r="Y35" s="63">
        <f t="shared" si="40"/>
        <v>2.2661999999999995</v>
      </c>
      <c r="Z35" s="63">
        <f t="shared" si="40"/>
        <v>1.4219999999999999E-4</v>
      </c>
      <c r="AA35" s="63">
        <f t="shared" si="40"/>
        <v>7.631999999999999E-4</v>
      </c>
      <c r="AB35" s="63">
        <f t="shared" si="40"/>
        <v>6.1480799999999995E-2</v>
      </c>
      <c r="AC35" s="63">
        <f t="shared" si="40"/>
        <v>1.1087999999999998E-3</v>
      </c>
      <c r="AD35" s="63">
        <f t="shared" si="40"/>
        <v>4.5719999999999997E-3</v>
      </c>
      <c r="AE35" s="63">
        <f t="shared" si="40"/>
        <v>0.57384000000000002</v>
      </c>
      <c r="AF35" s="63"/>
      <c r="AG35" s="63"/>
    </row>
    <row r="36" spans="1:33" s="41" customFormat="1" x14ac:dyDescent="0.2">
      <c r="A36" s="37" t="s">
        <v>42</v>
      </c>
      <c r="B36" s="37" t="s">
        <v>51</v>
      </c>
      <c r="C36" s="37" t="s">
        <v>55</v>
      </c>
      <c r="D36" s="37">
        <v>0</v>
      </c>
      <c r="E36" s="37">
        <v>0</v>
      </c>
      <c r="F36" s="37">
        <v>0</v>
      </c>
      <c r="G36" s="37">
        <v>0</v>
      </c>
      <c r="H36" s="37">
        <f t="shared" si="0"/>
        <v>0.21599999999999997</v>
      </c>
      <c r="I36" s="37">
        <v>1720</v>
      </c>
      <c r="J36" s="26" t="s">
        <v>42</v>
      </c>
      <c r="K36" s="26" t="s">
        <v>24</v>
      </c>
      <c r="L36" s="34">
        <v>0.28999999999999998</v>
      </c>
      <c r="M36"/>
      <c r="N36"/>
      <c r="O36"/>
      <c r="P36"/>
      <c r="R36" s="63">
        <f t="shared" si="41"/>
        <v>0</v>
      </c>
      <c r="S36" s="63">
        <f t="shared" si="40"/>
        <v>39.524999999999999</v>
      </c>
      <c r="T36" s="63">
        <f t="shared" si="40"/>
        <v>403</v>
      </c>
      <c r="U36" s="68">
        <f t="shared" si="40"/>
        <v>6.4728000000000008E-3</v>
      </c>
      <c r="V36" s="63">
        <f t="shared" si="40"/>
        <v>0.16063199999999997</v>
      </c>
      <c r="W36" s="63">
        <f t="shared" si="40"/>
        <v>1.0425599999999999</v>
      </c>
      <c r="X36" s="63">
        <f t="shared" si="40"/>
        <v>4.7879999999999989E-3</v>
      </c>
      <c r="Y36" s="63">
        <f t="shared" si="40"/>
        <v>2.5138799999999994</v>
      </c>
      <c r="Z36" s="63">
        <f t="shared" si="40"/>
        <v>1.4219999999999999E-4</v>
      </c>
      <c r="AA36" s="63">
        <f t="shared" si="40"/>
        <v>7.631999999999999E-4</v>
      </c>
      <c r="AB36" s="63">
        <f t="shared" si="40"/>
        <v>6.6203999999999999E-2</v>
      </c>
      <c r="AC36" s="63">
        <f t="shared" si="40"/>
        <v>1.1087999999999998E-3</v>
      </c>
      <c r="AD36" s="63">
        <f t="shared" si="40"/>
        <v>4.5719999999999997E-3</v>
      </c>
      <c r="AE36" s="63">
        <f t="shared" si="40"/>
        <v>0.57384000000000002</v>
      </c>
      <c r="AF36" s="63"/>
      <c r="AG36" s="63"/>
    </row>
    <row r="37" spans="1:33" s="41" customFormat="1" x14ac:dyDescent="0.2">
      <c r="A37" s="37" t="s">
        <v>43</v>
      </c>
      <c r="B37" s="37" t="s">
        <v>51</v>
      </c>
      <c r="C37" s="37" t="s">
        <v>55</v>
      </c>
      <c r="D37" s="37">
        <v>0.24</v>
      </c>
      <c r="E37" s="37">
        <v>0</v>
      </c>
      <c r="F37" s="37">
        <v>0</v>
      </c>
      <c r="G37" s="37">
        <v>0</v>
      </c>
      <c r="H37" s="37">
        <f t="shared" si="0"/>
        <v>0.21599999999999997</v>
      </c>
      <c r="I37" s="37">
        <v>1720</v>
      </c>
      <c r="J37" s="26" t="s">
        <v>43</v>
      </c>
      <c r="K37" s="26" t="s">
        <v>24</v>
      </c>
      <c r="L37" s="34">
        <v>0</v>
      </c>
      <c r="M37"/>
      <c r="N37"/>
      <c r="O37"/>
      <c r="P37"/>
      <c r="R37" s="63">
        <f t="shared" si="41"/>
        <v>0</v>
      </c>
      <c r="S37" s="63">
        <f t="shared" si="40"/>
        <v>42.420714285714283</v>
      </c>
      <c r="T37" s="63">
        <f t="shared" si="40"/>
        <v>427.00288</v>
      </c>
      <c r="U37" s="68">
        <f t="shared" si="40"/>
        <v>6.9233142857142863E-3</v>
      </c>
      <c r="V37" s="63">
        <f t="shared" si="40"/>
        <v>0.17504228571428568</v>
      </c>
      <c r="W37" s="63">
        <f t="shared" si="40"/>
        <v>1.1139017142857142</v>
      </c>
      <c r="X37" s="63">
        <f t="shared" si="40"/>
        <v>4.7879999999999989E-3</v>
      </c>
      <c r="Y37" s="63">
        <f t="shared" si="40"/>
        <v>2.7533314285714279</v>
      </c>
      <c r="Z37" s="63">
        <f t="shared" si="40"/>
        <v>1.4219999999999999E-4</v>
      </c>
      <c r="AA37" s="63">
        <f t="shared" si="40"/>
        <v>7.631999999999999E-4</v>
      </c>
      <c r="AB37" s="63">
        <f t="shared" si="40"/>
        <v>7.2330171428571427E-2</v>
      </c>
      <c r="AC37" s="63">
        <f t="shared" si="40"/>
        <v>1.1087999999999998E-3</v>
      </c>
      <c r="AD37" s="63">
        <f t="shared" si="40"/>
        <v>4.5719999999999997E-3</v>
      </c>
      <c r="AE37" s="63">
        <f t="shared" si="40"/>
        <v>0.57384000000000002</v>
      </c>
      <c r="AF37" s="63"/>
      <c r="AG37" s="63"/>
    </row>
    <row r="38" spans="1:33" s="41" customFormat="1" x14ac:dyDescent="0.2">
      <c r="A38" s="54" t="s">
        <v>6</v>
      </c>
      <c r="B38" s="54" t="s">
        <v>51</v>
      </c>
      <c r="C38" s="54" t="s">
        <v>55</v>
      </c>
      <c r="D38" s="54">
        <v>2.4</v>
      </c>
      <c r="E38" s="54">
        <v>1.7</v>
      </c>
      <c r="F38" s="54">
        <v>0</v>
      </c>
      <c r="G38" s="54">
        <v>0</v>
      </c>
      <c r="H38" s="54">
        <f t="shared" si="0"/>
        <v>0.21599999999999997</v>
      </c>
      <c r="I38" s="54">
        <v>1720</v>
      </c>
      <c r="J38" s="54" t="s">
        <v>6</v>
      </c>
      <c r="K38" s="54" t="s">
        <v>24</v>
      </c>
      <c r="L38" s="54">
        <v>0.52722000000000002</v>
      </c>
      <c r="M38"/>
      <c r="N38"/>
      <c r="O38"/>
      <c r="P38"/>
      <c r="R38" s="63">
        <f t="shared" si="41"/>
        <v>0</v>
      </c>
      <c r="S38" s="63">
        <f t="shared" si="40"/>
        <v>46.182142857142857</v>
      </c>
      <c r="T38" s="63">
        <f t="shared" si="40"/>
        <v>447.00864000000001</v>
      </c>
      <c r="U38" s="68">
        <f t="shared" si="40"/>
        <v>7.298742857142858E-3</v>
      </c>
      <c r="V38" s="63">
        <f t="shared" si="40"/>
        <v>0.18888685714285711</v>
      </c>
      <c r="W38" s="63">
        <f t="shared" si="40"/>
        <v>1.1795451428571426</v>
      </c>
      <c r="X38" s="63">
        <f t="shared" si="40"/>
        <v>4.7879999999999989E-3</v>
      </c>
      <c r="Y38" s="63">
        <f t="shared" si="40"/>
        <v>2.9845542857142848</v>
      </c>
      <c r="Z38" s="63">
        <f t="shared" si="40"/>
        <v>1.4219999999999999E-4</v>
      </c>
      <c r="AA38" s="63">
        <f t="shared" si="40"/>
        <v>7.631999999999999E-4</v>
      </c>
      <c r="AB38" s="63">
        <f t="shared" si="40"/>
        <v>7.9859314285714286E-2</v>
      </c>
      <c r="AC38" s="63">
        <f t="shared" si="40"/>
        <v>1.1087999999999998E-3</v>
      </c>
      <c r="AD38" s="63">
        <f t="shared" si="40"/>
        <v>4.5719999999999997E-3</v>
      </c>
      <c r="AE38" s="63">
        <f t="shared" si="40"/>
        <v>0.57384000000000002</v>
      </c>
    </row>
    <row r="39" spans="1:33" s="41" customFormat="1" x14ac:dyDescent="0.2">
      <c r="A39" s="54" t="s">
        <v>7</v>
      </c>
      <c r="B39" s="54" t="s">
        <v>51</v>
      </c>
      <c r="C39" s="54" t="s">
        <v>55</v>
      </c>
      <c r="D39" s="54">
        <v>884</v>
      </c>
      <c r="E39" s="54">
        <v>699</v>
      </c>
      <c r="F39" s="54">
        <v>344</v>
      </c>
      <c r="G39" s="54">
        <v>264</v>
      </c>
      <c r="H39" s="54">
        <f t="shared" si="0"/>
        <v>0.21599999999999997</v>
      </c>
      <c r="I39" s="54">
        <v>1720</v>
      </c>
      <c r="J39" s="54" t="s">
        <v>7</v>
      </c>
      <c r="K39" s="54" t="s">
        <v>24</v>
      </c>
      <c r="L39" s="54">
        <v>33.291999999999994</v>
      </c>
      <c r="M39"/>
      <c r="N39"/>
      <c r="O39"/>
      <c r="P39"/>
      <c r="R39" s="63">
        <f t="shared" si="41"/>
        <v>0</v>
      </c>
      <c r="S39" s="63">
        <f t="shared" si="40"/>
        <v>50.809285714285714</v>
      </c>
      <c r="T39" s="63">
        <f t="shared" si="40"/>
        <v>463.01728000000003</v>
      </c>
      <c r="U39" s="68">
        <f t="shared" si="40"/>
        <v>7.599085714285715E-3</v>
      </c>
      <c r="V39" s="63">
        <f t="shared" si="40"/>
        <v>0.20216571428571425</v>
      </c>
      <c r="W39" s="63">
        <f t="shared" si="40"/>
        <v>1.2394902857142855</v>
      </c>
      <c r="X39" s="63">
        <f t="shared" si="40"/>
        <v>4.7879999999999989E-3</v>
      </c>
      <c r="Y39" s="63">
        <f t="shared" si="40"/>
        <v>3.2075485714285703</v>
      </c>
      <c r="Z39" s="63">
        <f t="shared" si="40"/>
        <v>1.4219999999999999E-4</v>
      </c>
      <c r="AA39" s="63">
        <f t="shared" si="40"/>
        <v>7.631999999999999E-4</v>
      </c>
      <c r="AB39" s="63">
        <f t="shared" si="40"/>
        <v>8.8791428571428577E-2</v>
      </c>
      <c r="AC39" s="63">
        <f t="shared" si="40"/>
        <v>1.1087999999999998E-3</v>
      </c>
      <c r="AD39" s="63">
        <f t="shared" si="40"/>
        <v>4.5719999999999997E-3</v>
      </c>
      <c r="AE39" s="63">
        <f t="shared" si="40"/>
        <v>0.57384000000000002</v>
      </c>
    </row>
    <row r="40" spans="1:33" s="41" customFormat="1" x14ac:dyDescent="0.2">
      <c r="A40" s="37" t="s">
        <v>44</v>
      </c>
      <c r="B40" s="37" t="s">
        <v>51</v>
      </c>
      <c r="C40" s="37" t="s">
        <v>55</v>
      </c>
      <c r="D40" s="37">
        <v>0</v>
      </c>
      <c r="E40" s="37">
        <v>0</v>
      </c>
      <c r="F40" s="37">
        <v>0</v>
      </c>
      <c r="G40" s="37">
        <v>0</v>
      </c>
      <c r="H40" s="37">
        <f t="shared" si="0"/>
        <v>0.21599999999999997</v>
      </c>
      <c r="I40" s="37">
        <v>1720</v>
      </c>
      <c r="J40" s="26" t="s">
        <v>44</v>
      </c>
      <c r="K40" s="26" t="s">
        <v>24</v>
      </c>
      <c r="L40" s="34">
        <v>2.9</v>
      </c>
      <c r="M40"/>
      <c r="N40"/>
      <c r="O40"/>
      <c r="P40"/>
      <c r="R40" s="63">
        <f t="shared" si="41"/>
        <v>0</v>
      </c>
      <c r="S40" s="63">
        <f t="shared" si="40"/>
        <v>56.302142857142854</v>
      </c>
      <c r="T40" s="63">
        <f t="shared" si="40"/>
        <v>475.02880000000005</v>
      </c>
      <c r="U40" s="68">
        <f t="shared" si="40"/>
        <v>7.8243428571428582E-3</v>
      </c>
      <c r="V40" s="63">
        <f t="shared" si="40"/>
        <v>0.21487885714285712</v>
      </c>
      <c r="W40" s="63">
        <f t="shared" si="40"/>
        <v>1.2937371428571427</v>
      </c>
      <c r="X40" s="63">
        <f t="shared" si="40"/>
        <v>4.7879999999999989E-3</v>
      </c>
      <c r="Y40" s="63">
        <f t="shared" si="40"/>
        <v>3.4223142857142848</v>
      </c>
      <c r="Z40" s="63">
        <f t="shared" si="40"/>
        <v>1.4219999999999999E-4</v>
      </c>
      <c r="AA40" s="63">
        <f t="shared" si="40"/>
        <v>7.631999999999999E-4</v>
      </c>
      <c r="AB40" s="63">
        <f t="shared" si="40"/>
        <v>9.9126514285714284E-2</v>
      </c>
      <c r="AC40" s="63">
        <f t="shared" si="40"/>
        <v>1.1087999999999998E-3</v>
      </c>
      <c r="AD40" s="63">
        <f t="shared" si="40"/>
        <v>4.5719999999999997E-3</v>
      </c>
      <c r="AE40" s="63">
        <f t="shared" si="40"/>
        <v>0.57384000000000002</v>
      </c>
    </row>
    <row r="41" spans="1:33" s="41" customFormat="1" x14ac:dyDescent="0.2">
      <c r="M41"/>
      <c r="N41"/>
      <c r="O41"/>
      <c r="P41"/>
      <c r="R41" s="63">
        <f t="shared" si="41"/>
        <v>0</v>
      </c>
      <c r="S41" s="63">
        <f t="shared" si="40"/>
        <v>62.660714285714285</v>
      </c>
      <c r="T41" s="63">
        <f t="shared" si="40"/>
        <v>483.04320000000007</v>
      </c>
      <c r="U41" s="68">
        <f t="shared" si="40"/>
        <v>7.9745142857142876E-3</v>
      </c>
      <c r="V41" s="63">
        <f t="shared" si="40"/>
        <v>0.22702628571428568</v>
      </c>
      <c r="W41" s="63">
        <f t="shared" si="40"/>
        <v>1.3422857142857141</v>
      </c>
      <c r="X41" s="63">
        <f t="shared" si="40"/>
        <v>4.7879999999999989E-3</v>
      </c>
      <c r="Y41" s="63">
        <f t="shared" si="40"/>
        <v>3.6288514285714277</v>
      </c>
      <c r="Z41" s="63">
        <f t="shared" si="40"/>
        <v>1.4219999999999999E-4</v>
      </c>
      <c r="AA41" s="63">
        <f t="shared" si="40"/>
        <v>7.631999999999999E-4</v>
      </c>
      <c r="AB41" s="63">
        <f t="shared" si="40"/>
        <v>0.11086457142857142</v>
      </c>
      <c r="AC41" s="63">
        <f t="shared" si="40"/>
        <v>1.1087999999999998E-3</v>
      </c>
      <c r="AD41" s="63">
        <f t="shared" si="40"/>
        <v>4.5719999999999997E-3</v>
      </c>
      <c r="AE41" s="63">
        <f t="shared" si="40"/>
        <v>0.57384000000000002</v>
      </c>
    </row>
    <row r="42" spans="1:33" s="41" customFormat="1" x14ac:dyDescent="0.2">
      <c r="A42" s="41" t="s">
        <v>103</v>
      </c>
      <c r="D42">
        <v>6.85</v>
      </c>
      <c r="E42">
        <v>6.86</v>
      </c>
      <c r="F42">
        <v>6.99</v>
      </c>
      <c r="G42">
        <v>6.97</v>
      </c>
      <c r="M42"/>
      <c r="N42"/>
      <c r="O42"/>
      <c r="P42"/>
      <c r="R42" s="63">
        <f t="shared" si="41"/>
        <v>0</v>
      </c>
      <c r="S42" s="63">
        <f t="shared" si="40"/>
        <v>69.884999999999991</v>
      </c>
      <c r="T42" s="63">
        <f t="shared" si="40"/>
        <v>487.0604800000001</v>
      </c>
      <c r="U42" s="68">
        <f t="shared" si="40"/>
        <v>8.0496000000000022E-3</v>
      </c>
      <c r="V42" s="63">
        <f t="shared" si="40"/>
        <v>0.23860799999999996</v>
      </c>
      <c r="W42" s="63">
        <f t="shared" si="40"/>
        <v>1.3851359999999997</v>
      </c>
      <c r="X42" s="63">
        <f t="shared" si="40"/>
        <v>4.7879999999999989E-3</v>
      </c>
      <c r="Y42" s="63">
        <f t="shared" si="40"/>
        <v>3.8271599999999992</v>
      </c>
      <c r="Z42" s="63">
        <f t="shared" si="40"/>
        <v>1.4219999999999999E-4</v>
      </c>
      <c r="AA42" s="63">
        <f t="shared" si="40"/>
        <v>7.631999999999999E-4</v>
      </c>
      <c r="AB42" s="63">
        <f t="shared" si="40"/>
        <v>0.12400559999999999</v>
      </c>
      <c r="AC42" s="63">
        <f t="shared" si="40"/>
        <v>1.1087999999999998E-3</v>
      </c>
      <c r="AD42" s="63">
        <f t="shared" si="40"/>
        <v>4.5719999999999997E-3</v>
      </c>
      <c r="AE42" s="63">
        <f t="shared" si="40"/>
        <v>0.57384000000000002</v>
      </c>
    </row>
    <row r="43" spans="1:33" s="41" customFormat="1" x14ac:dyDescent="0.2">
      <c r="M43"/>
      <c r="N43"/>
      <c r="O43"/>
      <c r="P43"/>
      <c r="R43" s="63">
        <f t="shared" si="41"/>
        <v>4.8959999999999994E-6</v>
      </c>
      <c r="S43" s="63">
        <f t="shared" si="40"/>
        <v>77.974999999999994</v>
      </c>
      <c r="T43" s="63">
        <f t="shared" si="40"/>
        <v>487.08064000000007</v>
      </c>
      <c r="U43" s="68">
        <f t="shared" si="40"/>
        <v>8.0496000000000022E-3</v>
      </c>
      <c r="V43" s="63">
        <f t="shared" si="40"/>
        <v>0.24962399999999996</v>
      </c>
      <c r="W43" s="63">
        <f t="shared" si="40"/>
        <v>1.4222879999999998</v>
      </c>
      <c r="X43" s="63">
        <f t="shared" si="40"/>
        <v>4.7879999999999989E-3</v>
      </c>
      <c r="Y43" s="63">
        <f t="shared" si="40"/>
        <v>4.0172399999999993</v>
      </c>
      <c r="Z43" s="63">
        <f t="shared" si="40"/>
        <v>1.4219999999999999E-4</v>
      </c>
      <c r="AA43" s="63">
        <f t="shared" si="40"/>
        <v>7.631999999999999E-4</v>
      </c>
      <c r="AB43" s="63">
        <f t="shared" si="40"/>
        <v>0.13854959999999999</v>
      </c>
      <c r="AC43" s="63">
        <f t="shared" si="40"/>
        <v>1.1087999999999998E-3</v>
      </c>
      <c r="AD43" s="63">
        <f t="shared" si="40"/>
        <v>4.5719999999999997E-3</v>
      </c>
      <c r="AE43" s="63">
        <f t="shared" si="40"/>
        <v>0.57384000000000002</v>
      </c>
    </row>
    <row r="44" spans="1:33" s="41" customFormat="1" x14ac:dyDescent="0.2">
      <c r="M44"/>
      <c r="N44"/>
      <c r="O44"/>
      <c r="P44"/>
    </row>
    <row r="45" spans="1:33" s="41" customFormat="1" x14ac:dyDescent="0.2">
      <c r="M45"/>
      <c r="N45"/>
      <c r="O45"/>
      <c r="P45"/>
    </row>
    <row r="46" spans="1:33" s="41" customFormat="1" x14ac:dyDescent="0.2">
      <c r="M46"/>
      <c r="N46"/>
      <c r="O46"/>
      <c r="P46"/>
    </row>
    <row r="47" spans="1:33" s="41" customFormat="1" x14ac:dyDescent="0.2">
      <c r="M47"/>
      <c r="N47"/>
      <c r="O47"/>
      <c r="P47"/>
    </row>
    <row r="48" spans="1:33" s="41" customFormat="1" x14ac:dyDescent="0.2">
      <c r="M48"/>
      <c r="N48"/>
      <c r="O48"/>
      <c r="P48"/>
    </row>
    <row r="49" spans="1:19" s="41" customFormat="1" x14ac:dyDescent="0.2">
      <c r="M49"/>
      <c r="N49"/>
      <c r="O49"/>
      <c r="P49"/>
    </row>
    <row r="50" spans="1:19" s="41" customFormat="1" x14ac:dyDescent="0.2">
      <c r="M50"/>
      <c r="N50"/>
      <c r="O50"/>
      <c r="P50"/>
      <c r="S50" s="41" t="s">
        <v>60</v>
      </c>
    </row>
    <row r="51" spans="1:19" s="41" customFormat="1" x14ac:dyDescent="0.2">
      <c r="A51" s="37"/>
      <c r="B51" s="37"/>
      <c r="C51" s="37"/>
      <c r="D51" s="37"/>
      <c r="E51" s="37"/>
      <c r="F51" s="37"/>
      <c r="G51" s="37"/>
      <c r="H51" s="37"/>
      <c r="I51"/>
      <c r="J51" s="2"/>
      <c r="K51" s="2"/>
      <c r="L51" s="34"/>
      <c r="M51"/>
      <c r="N51"/>
      <c r="O51"/>
      <c r="P51"/>
    </row>
  </sheetData>
  <mergeCells count="6">
    <mergeCell ref="P24:P27"/>
    <mergeCell ref="M1:O1"/>
    <mergeCell ref="P4:P16"/>
    <mergeCell ref="M9:O9"/>
    <mergeCell ref="P18:P21"/>
    <mergeCell ref="M19:O19"/>
  </mergeCells>
  <conditionalFormatting sqref="R28:AE29">
    <cfRule type="cellIs" dxfId="11" priority="1" operator="lessThan">
      <formula>1</formula>
    </cfRule>
    <cfRule type="cellIs" dxfId="10" priority="2" operator="greaterThan">
      <formula>1</formula>
    </cfRule>
  </conditionalFormatting>
  <conditionalFormatting sqref="S28:AE29">
    <cfRule type="cellIs" dxfId="9" priority="3" operator="less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86895-ACEB-49F0-B4D0-A277065D3B71}">
  <sheetPr codeName="Sheet2"/>
  <dimension ref="A1:AH44"/>
  <sheetViews>
    <sheetView zoomScale="75" zoomScaleNormal="90" workbookViewId="0">
      <pane ySplit="1" topLeftCell="A2" activePane="bottomLeft" state="frozen"/>
      <selection activeCell="L1" sqref="L1"/>
      <selection pane="bottomLeft" activeCell="K2" sqref="K2"/>
    </sheetView>
  </sheetViews>
  <sheetFormatPr baseColWidth="10" defaultColWidth="10.6640625" defaultRowHeight="16" x14ac:dyDescent="0.2"/>
  <cols>
    <col min="1" max="5" width="10.6640625" style="3"/>
    <col min="6" max="6" width="10.1640625" style="3" bestFit="1" customWidth="1"/>
    <col min="7" max="7" width="10.1640625" style="3" customWidth="1"/>
    <col min="8" max="8" width="10.1640625" customWidth="1"/>
    <col min="9" max="9" width="11.83203125" style="3" bestFit="1" customWidth="1"/>
    <col min="10" max="11" width="10.6640625" style="3"/>
    <col min="12" max="12" width="19.83203125" style="3" bestFit="1" customWidth="1"/>
    <col min="13" max="14" width="10.6640625" style="3"/>
    <col min="16" max="16" width="24.33203125" bestFit="1" customWidth="1"/>
    <col min="17" max="23" width="15" bestFit="1" customWidth="1"/>
    <col min="24" max="24" width="15" customWidth="1"/>
    <col min="25" max="32" width="15" bestFit="1" customWidth="1"/>
    <col min="33" max="33" width="12.83203125" bestFit="1" customWidth="1"/>
  </cols>
  <sheetData>
    <row r="1" spans="1:33" x14ac:dyDescent="0.2">
      <c r="A1" s="6" t="s">
        <v>45</v>
      </c>
      <c r="B1" s="6" t="s">
        <v>46</v>
      </c>
      <c r="C1" s="6" t="s">
        <v>47</v>
      </c>
      <c r="D1" s="6" t="s">
        <v>48</v>
      </c>
      <c r="E1" s="6" t="s">
        <v>49</v>
      </c>
      <c r="F1" s="6" t="s">
        <v>50</v>
      </c>
      <c r="G1" s="6" t="s">
        <v>62</v>
      </c>
      <c r="H1" s="6" t="s">
        <v>52</v>
      </c>
      <c r="I1" s="6" t="s">
        <v>45</v>
      </c>
      <c r="J1" s="6" t="s">
        <v>53</v>
      </c>
      <c r="K1" s="6" t="s">
        <v>106</v>
      </c>
      <c r="L1" s="71" t="s">
        <v>66</v>
      </c>
      <c r="M1" s="71"/>
      <c r="N1" s="71"/>
      <c r="P1" s="22"/>
      <c r="Q1" s="22" t="s">
        <v>0</v>
      </c>
      <c r="R1" s="22" t="s">
        <v>1</v>
      </c>
      <c r="S1" s="22" t="s">
        <v>2</v>
      </c>
      <c r="T1" s="22" t="s">
        <v>3</v>
      </c>
      <c r="U1" s="22" t="s">
        <v>4</v>
      </c>
      <c r="V1" s="22" t="s">
        <v>15</v>
      </c>
      <c r="W1" s="22" t="s">
        <v>5</v>
      </c>
      <c r="X1" s="22" t="s">
        <v>22</v>
      </c>
      <c r="Y1" s="22" t="s">
        <v>6</v>
      </c>
      <c r="Z1" s="22" t="s">
        <v>7</v>
      </c>
      <c r="AA1" s="22" t="s">
        <v>8</v>
      </c>
      <c r="AB1" s="22" t="s">
        <v>9</v>
      </c>
      <c r="AC1" s="22" t="s">
        <v>10</v>
      </c>
      <c r="AD1" s="22" t="s">
        <v>11</v>
      </c>
      <c r="AE1" s="22" t="s">
        <v>12</v>
      </c>
      <c r="AF1" s="22" t="s">
        <v>13</v>
      </c>
    </row>
    <row r="2" spans="1:33" x14ac:dyDescent="0.2">
      <c r="A2" s="7" t="s">
        <v>23</v>
      </c>
      <c r="B2" s="8" t="s">
        <v>51</v>
      </c>
      <c r="C2" s="3">
        <v>0</v>
      </c>
      <c r="D2" s="3">
        <v>0</v>
      </c>
      <c r="E2" s="3">
        <v>0</v>
      </c>
      <c r="F2" s="9">
        <v>0</v>
      </c>
      <c r="G2" s="19">
        <f>9/1000*24</f>
        <v>0.21599999999999997</v>
      </c>
      <c r="H2" s="3">
        <v>1720</v>
      </c>
      <c r="I2" s="26" t="s">
        <v>23</v>
      </c>
      <c r="J2" s="26" t="s">
        <v>24</v>
      </c>
      <c r="K2" s="27">
        <v>0</v>
      </c>
      <c r="L2" s="41" t="s">
        <v>67</v>
      </c>
      <c r="M2" s="41">
        <v>0.1</v>
      </c>
      <c r="N2" s="41" t="s">
        <v>71</v>
      </c>
      <c r="P2" s="42" t="s">
        <v>20</v>
      </c>
      <c r="Q2" s="42">
        <v>0.11600000000000001</v>
      </c>
      <c r="R2" s="42">
        <v>6.3335999999999997</v>
      </c>
      <c r="S2" s="42">
        <v>4.524</v>
      </c>
      <c r="T2" s="42">
        <v>0.15776000000000001</v>
      </c>
      <c r="U2" s="42">
        <v>0.57999999999999996</v>
      </c>
      <c r="V2" s="42">
        <f>C19</f>
        <v>2.6</v>
      </c>
      <c r="W2" s="42">
        <v>21.053999999999998</v>
      </c>
      <c r="X2" s="42">
        <f>C31</f>
        <v>65.599999999999994</v>
      </c>
      <c r="Y2" s="42">
        <v>0.52722000000000002</v>
      </c>
      <c r="Z2" s="42">
        <v>33.292000000000002</v>
      </c>
      <c r="AA2" s="42">
        <v>0.23200000000000001</v>
      </c>
      <c r="AB2" s="42">
        <v>0.57767999999999997</v>
      </c>
      <c r="AC2" s="42">
        <v>0</v>
      </c>
      <c r="AD2" s="42">
        <v>1.5775999999999999</v>
      </c>
      <c r="AE2" s="42">
        <v>0.28999999999999998</v>
      </c>
      <c r="AF2" s="42">
        <f>K9</f>
        <v>94500</v>
      </c>
    </row>
    <row r="3" spans="1:33" x14ac:dyDescent="0.2">
      <c r="A3" s="10" t="s">
        <v>25</v>
      </c>
      <c r="B3" s="8" t="s">
        <v>51</v>
      </c>
      <c r="C3" s="3">
        <v>26.7</v>
      </c>
      <c r="D3" s="3">
        <v>20.6</v>
      </c>
      <c r="E3" s="3">
        <v>7.9</v>
      </c>
      <c r="F3" s="9">
        <v>8.1999999999999993</v>
      </c>
      <c r="G3" s="19">
        <f t="shared" ref="G3:G39" si="0">9/1000*24</f>
        <v>0.21599999999999997</v>
      </c>
      <c r="H3" s="3">
        <v>1720</v>
      </c>
      <c r="I3" s="26" t="s">
        <v>25</v>
      </c>
      <c r="J3" s="26" t="s">
        <v>24</v>
      </c>
      <c r="K3" s="27">
        <v>96.10599999999998</v>
      </c>
      <c r="L3" s="41" t="s">
        <v>68</v>
      </c>
      <c r="M3" s="41">
        <v>0.3</v>
      </c>
      <c r="N3" s="41" t="s">
        <v>71</v>
      </c>
      <c r="P3" s="42" t="s">
        <v>63</v>
      </c>
      <c r="Q3" s="42" t="s">
        <v>64</v>
      </c>
      <c r="R3" s="42" t="s">
        <v>64</v>
      </c>
      <c r="S3" s="42" t="s">
        <v>64</v>
      </c>
      <c r="T3" s="42" t="s">
        <v>64</v>
      </c>
      <c r="U3" s="42" t="s">
        <v>64</v>
      </c>
      <c r="V3" s="42" t="s">
        <v>64</v>
      </c>
      <c r="W3" s="42" t="s">
        <v>64</v>
      </c>
      <c r="X3" s="42" t="s">
        <v>64</v>
      </c>
      <c r="Y3" s="42" t="s">
        <v>64</v>
      </c>
      <c r="Z3" s="42" t="s">
        <v>64</v>
      </c>
      <c r="AA3" s="42" t="s">
        <v>64</v>
      </c>
      <c r="AB3" s="42" t="s">
        <v>64</v>
      </c>
      <c r="AC3" s="42" t="s">
        <v>64</v>
      </c>
      <c r="AD3" s="42" t="s">
        <v>64</v>
      </c>
      <c r="AE3" s="42" t="s">
        <v>64</v>
      </c>
      <c r="AF3" s="42" t="s">
        <v>64</v>
      </c>
    </row>
    <row r="4" spans="1:33" x14ac:dyDescent="0.2">
      <c r="A4" s="50" t="s">
        <v>12</v>
      </c>
      <c r="B4" s="50" t="s">
        <v>51</v>
      </c>
      <c r="C4" s="51">
        <v>2.2599999999999998</v>
      </c>
      <c r="D4" s="51">
        <v>2.0499999999999998</v>
      </c>
      <c r="E4" s="51">
        <v>0</v>
      </c>
      <c r="F4" s="52">
        <v>0</v>
      </c>
      <c r="G4" s="53">
        <f t="shared" si="0"/>
        <v>0.21599999999999997</v>
      </c>
      <c r="H4" s="51">
        <v>1720</v>
      </c>
      <c r="I4" s="54" t="s">
        <v>12</v>
      </c>
      <c r="J4" s="54" t="s">
        <v>24</v>
      </c>
      <c r="K4" s="51">
        <v>0</v>
      </c>
      <c r="L4" s="41" t="s">
        <v>69</v>
      </c>
      <c r="M4" s="41">
        <v>6.0000000000000001E-3</v>
      </c>
      <c r="N4" s="41"/>
      <c r="O4" s="72" t="s">
        <v>57</v>
      </c>
      <c r="P4" s="45">
        <v>1</v>
      </c>
      <c r="Q4" s="45">
        <f>(C17*$G$17)/1000/0.3</f>
        <v>0</v>
      </c>
      <c r="R4" s="45">
        <f>(C6*$G$6)/1000/0.3</f>
        <v>1.2312E-2</v>
      </c>
      <c r="S4" s="45">
        <f>(C5*$G$5)/1000/0.3</f>
        <v>4.2479999999999997E-2</v>
      </c>
      <c r="T4" s="45">
        <f>(C12*$G$12)/1000/0.3</f>
        <v>1.7999999999999997E-3</v>
      </c>
      <c r="U4" s="45">
        <f>(C14*G14)/1000/0.3</f>
        <v>4.0751999999999997E-2</v>
      </c>
      <c r="V4" s="45">
        <f>(C19*G19)/1000/0.3</f>
        <v>1.872E-3</v>
      </c>
      <c r="W4" s="45">
        <f>(C21*$G$21)/1000/0.3</f>
        <v>0.24551999999999996</v>
      </c>
      <c r="X4" s="45">
        <f>(C31*$G$31)/1000/0.3</f>
        <v>4.7231999999999996E-2</v>
      </c>
      <c r="Y4" s="45">
        <f>(C37*$G$37)/1000/0.3</f>
        <v>7.1999999999999994E-4</v>
      </c>
      <c r="Z4" s="45">
        <f>(C38*$G$38)/1000/0.3</f>
        <v>0.39599999999999996</v>
      </c>
      <c r="AA4" s="45">
        <f>(C11*$G$11)/1000/0.3</f>
        <v>6.7679999999999989E-5</v>
      </c>
      <c r="AB4" s="45">
        <f>(C13*$G$13)/1000/0.3</f>
        <v>3.0599999999999996E-4</v>
      </c>
      <c r="AC4" s="45">
        <f>(C24*$G$24)/1000/0.3</f>
        <v>4.5791999999999999E-2</v>
      </c>
      <c r="AD4" s="45">
        <f>(C26*$G$26)/1000/0.3</f>
        <v>0</v>
      </c>
      <c r="AE4" s="45">
        <f>(C4*$G$4)/1000/0.3</f>
        <v>1.6271999999999997E-3</v>
      </c>
      <c r="AF4" s="45">
        <f>(C9*$G$9)/1000/0.3</f>
        <v>1.9295999999999995</v>
      </c>
      <c r="AG4" s="69">
        <f>AF4/AF2</f>
        <v>2.0419047619047613E-5</v>
      </c>
    </row>
    <row r="5" spans="1:33" x14ac:dyDescent="0.2">
      <c r="A5" s="50" t="s">
        <v>2</v>
      </c>
      <c r="B5" s="50" t="s">
        <v>51</v>
      </c>
      <c r="C5" s="51">
        <v>59</v>
      </c>
      <c r="D5" s="51">
        <v>66</v>
      </c>
      <c r="E5" s="51">
        <v>33</v>
      </c>
      <c r="F5" s="52">
        <v>0</v>
      </c>
      <c r="G5" s="53">
        <f t="shared" si="0"/>
        <v>0.21599999999999997</v>
      </c>
      <c r="H5" s="51">
        <v>1720</v>
      </c>
      <c r="I5" s="54" t="s">
        <v>2</v>
      </c>
      <c r="J5" s="54" t="s">
        <v>24</v>
      </c>
      <c r="K5" s="51">
        <v>2.262</v>
      </c>
      <c r="L5" s="41" t="s">
        <v>70</v>
      </c>
      <c r="M5" s="41">
        <v>1</v>
      </c>
      <c r="N5" s="41" t="s">
        <v>71</v>
      </c>
      <c r="O5" s="72"/>
      <c r="P5" s="45">
        <v>2</v>
      </c>
      <c r="Q5" s="45">
        <f>(D17*$G$17)/1000/0.3</f>
        <v>0</v>
      </c>
      <c r="R5" s="45">
        <f>(D6*$G$6)/1000/0.3</f>
        <v>1.2815999999999999E-2</v>
      </c>
      <c r="S5" s="45">
        <f>(D5*$G$5)/1000/0.3</f>
        <v>4.7519999999999993E-2</v>
      </c>
      <c r="T5" s="45">
        <f>(D12*$G$12)/1000/0.3</f>
        <v>2.3039999999999996E-3</v>
      </c>
      <c r="U5" s="45">
        <f>(D14*$G$14)/1000/0.3</f>
        <v>2.0087999999999995E-2</v>
      </c>
      <c r="V5" s="45">
        <f>(D19*G19)/1000/0.3</f>
        <v>0</v>
      </c>
      <c r="W5" s="45">
        <f>(C21*$G$21)/1000/0.3</f>
        <v>0.24551999999999996</v>
      </c>
      <c r="X5" s="45">
        <f>(D31*$G$31)/1000/0.3</f>
        <v>7.6319999999999985E-2</v>
      </c>
      <c r="Y5" s="45">
        <f>(D37*$G$37)/1000/0.3</f>
        <v>0</v>
      </c>
      <c r="Z5" s="45">
        <f>(D38*$G$38)/1000/0.3</f>
        <v>0.55655999999999994</v>
      </c>
      <c r="AA5" s="45">
        <f>(C11*$G$11)/1000/0.3</f>
        <v>6.7679999999999989E-5</v>
      </c>
      <c r="AB5" s="45">
        <f>(D13*$G$13)/1000/0.3</f>
        <v>0</v>
      </c>
      <c r="AC5" s="45">
        <f>(D24*$G$24)/1000/0.3</f>
        <v>4.3127999999999993E-2</v>
      </c>
      <c r="AD5" s="45">
        <f>(D26*$G$26)/1000/0.3</f>
        <v>0</v>
      </c>
      <c r="AE5" s="45">
        <f>(D4*$G$4)/1000/0.3</f>
        <v>1.4759999999999999E-3</v>
      </c>
      <c r="AF5" s="45">
        <f>(D9*$G$9)/1000/0.3</f>
        <v>0</v>
      </c>
    </row>
    <row r="6" spans="1:33" x14ac:dyDescent="0.2">
      <c r="A6" s="50" t="s">
        <v>1</v>
      </c>
      <c r="B6" s="50" t="s">
        <v>51</v>
      </c>
      <c r="C6" s="51">
        <v>17.100000000000001</v>
      </c>
      <c r="D6" s="51">
        <v>17.8</v>
      </c>
      <c r="E6" s="51">
        <v>6.04</v>
      </c>
      <c r="F6" s="52">
        <v>4.0599999999999996</v>
      </c>
      <c r="G6" s="53">
        <f t="shared" si="0"/>
        <v>0.21599999999999997</v>
      </c>
      <c r="H6" s="51">
        <v>1720</v>
      </c>
      <c r="I6" s="54" t="s">
        <v>1</v>
      </c>
      <c r="J6" s="54" t="s">
        <v>24</v>
      </c>
      <c r="K6" s="51">
        <v>3.3407999999999998</v>
      </c>
      <c r="L6" s="41" t="s">
        <v>75</v>
      </c>
      <c r="M6" s="41">
        <v>1720</v>
      </c>
      <c r="N6" s="41" t="s">
        <v>76</v>
      </c>
      <c r="O6" s="72"/>
      <c r="P6" s="41">
        <v>3</v>
      </c>
      <c r="Q6" s="41">
        <f ca="1">$Q$5+(P6-$P$5)*($Q$9-$Q$6)/($P$9-$P$5)</f>
        <v>0</v>
      </c>
      <c r="R6" s="41">
        <f>$R$5+(P6-$P$5)*($R$9-$R$5)/($P$9-$P$5)</f>
        <v>1.0699199999999999E-2</v>
      </c>
      <c r="S6" s="41">
        <f>$S$5+(P6-$P$5)*($S$9-$S$5)/($P$9-$P$5)</f>
        <v>4.1579999999999992E-2</v>
      </c>
      <c r="T6" s="41">
        <f>$T$5+(P6-$P$5)*($T$9-$T$5)/($P$9-$P$5)</f>
        <v>1.8503999999999997E-3</v>
      </c>
      <c r="U6" s="41">
        <f>$U$5+(P6-$P$5)*($U$9-$U$5)/($P$9-$P$5)</f>
        <v>2.1581999999999997E-2</v>
      </c>
      <c r="V6" s="41">
        <f>$V$5+(P6-$P$5)*($V$9-$V$5)/($P$9-$P$5)</f>
        <v>0</v>
      </c>
      <c r="W6" s="41">
        <f>$W$5+(P6-$P$5)*($W$9-$W$5)/($P$9-$P$5)</f>
        <v>0.20537999999999995</v>
      </c>
      <c r="X6" s="41">
        <f>$X$5+(P6-$P$5)*($X$9-$X$5)/($P$9-$P$5)</f>
        <v>7.8479999999999994E-2</v>
      </c>
      <c r="Y6" s="41">
        <f>$Y$5+(P6-$P$5)*($Y$9-$Y$5)/($P$9-$P$5)</f>
        <v>0</v>
      </c>
      <c r="Z6" s="41">
        <f>$Z$5+(P6-$P$5)*($Z$9-$Z$5)/($P$9-$P$5)</f>
        <v>0.46925999999999995</v>
      </c>
      <c r="AA6" s="41">
        <f>$AA$5+(P6-$P$5)*($AA$9-$AA$5)/($P$9-$P$5)</f>
        <v>5.0759999999999995E-5</v>
      </c>
      <c r="AB6" s="41">
        <f>$AB$5+(P6-$P$5)*($AB$9-$AB$5)/($P$9-$P$5)</f>
        <v>0</v>
      </c>
      <c r="AC6" s="41">
        <f>$AC$5+(P6-$P$5)*($AC$10-$AC$5)/($P$9-$P$5)</f>
        <v>3.6773999999999994E-2</v>
      </c>
      <c r="AD6" s="41">
        <f>$AD$5+(P6-$P$5)*($AD$10-$AD$5)/($P$9-$P$5)</f>
        <v>0</v>
      </c>
      <c r="AE6" s="41">
        <f>$AE$5+(P6-$P$5)*($AE$9-$AE$5)/($P$9-$P$5)</f>
        <v>1.1069999999999999E-3</v>
      </c>
      <c r="AF6" s="41">
        <f>$AF$5+(P6-$P$5)*($AF$9-$AF$5)/($P$9-$P$5)</f>
        <v>0</v>
      </c>
    </row>
    <row r="7" spans="1:33" x14ac:dyDescent="0.2">
      <c r="A7" s="16" t="s">
        <v>26</v>
      </c>
      <c r="B7" s="17" t="s">
        <v>51</v>
      </c>
      <c r="C7" s="3">
        <v>0</v>
      </c>
      <c r="D7" s="3">
        <v>0</v>
      </c>
      <c r="E7" s="3">
        <v>0</v>
      </c>
      <c r="F7" s="9">
        <v>0</v>
      </c>
      <c r="G7" s="19">
        <f t="shared" si="0"/>
        <v>0.21599999999999997</v>
      </c>
      <c r="H7" s="3">
        <v>1720</v>
      </c>
      <c r="I7" s="26" t="s">
        <v>26</v>
      </c>
      <c r="J7" s="26" t="s">
        <v>24</v>
      </c>
      <c r="K7" s="27">
        <v>8.5259999999999989E-3</v>
      </c>
      <c r="L7" s="44" t="s">
        <v>72</v>
      </c>
      <c r="M7" s="44">
        <f>M6*M5*M4*M2</f>
        <v>1.032</v>
      </c>
      <c r="N7" s="44" t="s">
        <v>73</v>
      </c>
      <c r="O7" s="72"/>
      <c r="P7" s="41">
        <v>4</v>
      </c>
      <c r="Q7" s="41">
        <f>$Q$5+(P7-$P$5)*($Q$9-$Q$5)/($P$9-$P$5)</f>
        <v>0</v>
      </c>
      <c r="R7" s="41">
        <f t="shared" ref="R7:R8" si="1">$R$5+(P7-$P$5)*($R$9-$R$5)/($P$9-$P$5)</f>
        <v>8.5823999999999987E-3</v>
      </c>
      <c r="S7" s="41">
        <f t="shared" ref="S7:S8" si="2">$S$5+(P7-$P$5)*($S$9-$S$5)/($P$9-$P$5)</f>
        <v>3.5639999999999991E-2</v>
      </c>
      <c r="T7" s="41">
        <f t="shared" ref="T7:T8" si="3">$T$5+(P7-$P$5)*($T$9-$T$5)/($P$9-$P$5)</f>
        <v>1.3967999999999997E-3</v>
      </c>
      <c r="U7" s="41">
        <f>$U$5+(P7-$P$5)*($U$9-$U$5)/($P$9-$P$5)</f>
        <v>2.3075999999999999E-2</v>
      </c>
      <c r="V7" s="41">
        <f>$V$5+(P7-$P$5)*($V$9-$V$5)/($P$9-$P$5)</f>
        <v>0</v>
      </c>
      <c r="W7" s="41">
        <f t="shared" ref="W7:W8" si="4">$W$5+(P7-$P$5)*($W$9-$W$5)/($P$9-$P$5)</f>
        <v>0.16523999999999997</v>
      </c>
      <c r="X7" s="41">
        <f t="shared" ref="X7:X8" si="5">$X$5+(P7-$P$5)*($X$9-$X$5)/($P$9-$P$5)</f>
        <v>8.0639999999999989E-2</v>
      </c>
      <c r="Y7" s="41">
        <f>$Y$5+(P7-$P$5)*($Y$9-$Y$5)/($P$9-$P$5)</f>
        <v>0</v>
      </c>
      <c r="Z7" s="41">
        <f t="shared" ref="Z7:Z8" si="6">$Z$5+(P7-$P$5)*($Z$9-$Z$5)/($P$9-$P$5)</f>
        <v>0.38195999999999997</v>
      </c>
      <c r="AA7" s="41">
        <f t="shared" ref="AA7:AA8" si="7">$AA$5+(P7-$P$5)*($AA$9-$AA$5)/($P$9-$P$5)</f>
        <v>3.3839999999999994E-5</v>
      </c>
      <c r="AB7" s="41">
        <f t="shared" ref="AB7:AB8" si="8">$AB$5+(P7-$P$5)*($AB$9-$AB$5)/($P$9-$P$5)</f>
        <v>0</v>
      </c>
      <c r="AC7" s="41">
        <f t="shared" ref="AC7:AC8" si="9">$AC$5+(P7-$P$5)*($AC$10-$AC$5)/($P$9-$P$5)</f>
        <v>3.0419999999999996E-2</v>
      </c>
      <c r="AD7" s="41">
        <f t="shared" ref="AD7:AD8" si="10">$AD$5+(P7-$P$5)*($AD$10-$AD$5)/($P$9-$P$5)</f>
        <v>0</v>
      </c>
      <c r="AE7" s="41">
        <f t="shared" ref="AE7:AE8" si="11">$AE$5+(P7-$P$5)*($AE$9-$AE$5)/($P$9-$P$5)</f>
        <v>7.3799999999999994E-4</v>
      </c>
      <c r="AF7" s="41">
        <f>$AF$5+(P7-$P$5)*($AF$9-$AF$5)/($P$9-$P$5)</f>
        <v>0</v>
      </c>
    </row>
    <row r="8" spans="1:33" x14ac:dyDescent="0.2">
      <c r="A8" s="16" t="s">
        <v>27</v>
      </c>
      <c r="B8" s="17" t="s">
        <v>51</v>
      </c>
      <c r="C8" s="3">
        <v>0</v>
      </c>
      <c r="D8" s="3">
        <v>0</v>
      </c>
      <c r="E8" s="3">
        <v>0</v>
      </c>
      <c r="F8" s="9">
        <v>0</v>
      </c>
      <c r="G8" s="19">
        <f t="shared" si="0"/>
        <v>0.21599999999999997</v>
      </c>
      <c r="H8" s="3">
        <v>1720</v>
      </c>
      <c r="I8" s="26" t="s">
        <v>27</v>
      </c>
      <c r="J8" s="26" t="s">
        <v>24</v>
      </c>
      <c r="K8" s="27">
        <v>0</v>
      </c>
      <c r="L8" s="44" t="s">
        <v>74</v>
      </c>
      <c r="M8" s="44">
        <f>M6*M5*M4*M3</f>
        <v>3.0960000000000001</v>
      </c>
      <c r="N8" s="44" t="s">
        <v>73</v>
      </c>
      <c r="P8" s="41">
        <v>5</v>
      </c>
      <c r="Q8" s="41">
        <f>$Q$5+(P8-$P$5)*($Q$9-$Q$5)/($P$9-$P$5)</f>
        <v>0</v>
      </c>
      <c r="R8" s="41">
        <f t="shared" si="1"/>
        <v>6.4655999999999984E-3</v>
      </c>
      <c r="S8" s="41">
        <f t="shared" si="2"/>
        <v>2.9699999999999997E-2</v>
      </c>
      <c r="T8" s="41">
        <f t="shared" si="3"/>
        <v>9.4319999999999994E-4</v>
      </c>
      <c r="U8" s="41">
        <f>$U$5+(P8-$P$5)*($U$9-$U$5)/($P$9-$P$5)</f>
        <v>2.4569999999999998E-2</v>
      </c>
      <c r="V8" s="41">
        <f>$V$5+(P8-$P$5)*($V$9-$V$5)/($P$9-$P$5)</f>
        <v>0</v>
      </c>
      <c r="W8" s="41">
        <f t="shared" si="4"/>
        <v>0.12509999999999999</v>
      </c>
      <c r="X8" s="41">
        <f t="shared" si="5"/>
        <v>8.2799999999999985E-2</v>
      </c>
      <c r="Y8" s="41">
        <f>$Y$5+(P8-$P$5)*($Y$9-$Y$5)/($P$9-$P$5)</f>
        <v>0</v>
      </c>
      <c r="Z8" s="41">
        <f t="shared" si="6"/>
        <v>0.29465999999999998</v>
      </c>
      <c r="AA8" s="41">
        <f t="shared" si="7"/>
        <v>1.6919999999999994E-5</v>
      </c>
      <c r="AB8" s="41">
        <f t="shared" si="8"/>
        <v>0</v>
      </c>
      <c r="AC8" s="41">
        <f t="shared" si="9"/>
        <v>2.4065999999999997E-2</v>
      </c>
      <c r="AD8" s="41">
        <f t="shared" si="10"/>
        <v>0</v>
      </c>
      <c r="AE8" s="41">
        <f t="shared" si="11"/>
        <v>3.6899999999999997E-4</v>
      </c>
      <c r="AF8" s="41">
        <f>$AF$5+(P8-$P$5)*($AF$9-$AF$5)/($P$9-$P$5)</f>
        <v>0</v>
      </c>
    </row>
    <row r="9" spans="1:33" x14ac:dyDescent="0.2">
      <c r="A9" s="50" t="s">
        <v>13</v>
      </c>
      <c r="B9" s="50" t="s">
        <v>51</v>
      </c>
      <c r="C9" s="51">
        <v>2680</v>
      </c>
      <c r="D9" s="51">
        <v>0</v>
      </c>
      <c r="E9" s="51">
        <v>0</v>
      </c>
      <c r="F9" s="52">
        <v>0</v>
      </c>
      <c r="G9" s="53">
        <f t="shared" si="0"/>
        <v>0.21599999999999997</v>
      </c>
      <c r="H9" s="51">
        <v>1720</v>
      </c>
      <c r="I9" s="54" t="s">
        <v>13</v>
      </c>
      <c r="J9" s="54" t="s">
        <v>24</v>
      </c>
      <c r="K9" s="51">
        <v>94500</v>
      </c>
      <c r="L9" s="71" t="s">
        <v>82</v>
      </c>
      <c r="M9" s="71"/>
      <c r="N9" s="71"/>
      <c r="O9" s="73" t="s">
        <v>58</v>
      </c>
      <c r="P9" s="45">
        <v>6</v>
      </c>
      <c r="Q9" s="45">
        <f>(E17*$G$17)/1000/0.3</f>
        <v>0</v>
      </c>
      <c r="R9" s="45">
        <f>(E6*$G$6)/1000/0.3</f>
        <v>4.348799999999999E-3</v>
      </c>
      <c r="S9" s="45">
        <f>(E5*$G$5)/1000/0.3</f>
        <v>2.3759999999999996E-2</v>
      </c>
      <c r="T9" s="45">
        <f>(E12*$G$12)/1000/0.3</f>
        <v>4.8959999999999997E-4</v>
      </c>
      <c r="U9" s="45">
        <f>(E14*$G$14)/1000/0.3</f>
        <v>2.6064E-2</v>
      </c>
      <c r="V9" s="45">
        <f>(E19*$G$18)/1000/0.3</f>
        <v>0</v>
      </c>
      <c r="W9" s="45">
        <f>(E21*$G$21)/1000/0.3</f>
        <v>8.4959999999999994E-2</v>
      </c>
      <c r="X9" s="45">
        <f>(E21*$G$21)/1000/0.3</f>
        <v>8.4959999999999994E-2</v>
      </c>
      <c r="Y9" s="45">
        <f>(E37*$G$37)/1000/0.3</f>
        <v>0</v>
      </c>
      <c r="Z9" s="45">
        <f>(E38*$G$38)/1000/0.3</f>
        <v>0.20735999999999999</v>
      </c>
      <c r="AA9" s="45">
        <f>(E11*$G$11)/1000/0.3</f>
        <v>0</v>
      </c>
      <c r="AB9" s="45">
        <f>(E13*$G$13)/1000/0.3</f>
        <v>0</v>
      </c>
      <c r="AC9" s="45">
        <f>(E24*$G$24)/1000/0.3</f>
        <v>1.8504E-2</v>
      </c>
      <c r="AD9" s="45">
        <f>(E26*$G$26)/1000/0.3</f>
        <v>0</v>
      </c>
      <c r="AE9" s="45">
        <f>(E4*$G$3)/1000/0.3</f>
        <v>0</v>
      </c>
      <c r="AF9" s="45">
        <f>(F9*$G$9)/1000/0.3</f>
        <v>0</v>
      </c>
    </row>
    <row r="10" spans="1:33" x14ac:dyDescent="0.2">
      <c r="A10" s="16" t="s">
        <v>28</v>
      </c>
      <c r="B10" s="17" t="s">
        <v>51</v>
      </c>
      <c r="C10" s="3">
        <v>37200</v>
      </c>
      <c r="D10" s="3">
        <v>44600</v>
      </c>
      <c r="E10" s="3">
        <v>22700</v>
      </c>
      <c r="F10" s="9">
        <v>18900</v>
      </c>
      <c r="G10" s="19">
        <f t="shared" si="0"/>
        <v>0.21599999999999997</v>
      </c>
      <c r="H10" s="3">
        <v>1720</v>
      </c>
      <c r="I10" s="26" t="s">
        <v>28</v>
      </c>
      <c r="J10" s="26" t="s">
        <v>24</v>
      </c>
      <c r="K10" s="27">
        <v>52543.649999999994</v>
      </c>
      <c r="L10" s="44" t="s">
        <v>83</v>
      </c>
      <c r="M10" s="44">
        <v>0.8</v>
      </c>
      <c r="N10" s="44" t="s">
        <v>84</v>
      </c>
      <c r="O10" s="73"/>
      <c r="P10" s="41">
        <v>7</v>
      </c>
      <c r="Q10" s="41">
        <f ca="1">$Q$9+(P10-$P$9)*($Q$16-$Q$10)/($P$16-$P$9)</f>
        <v>0</v>
      </c>
      <c r="R10" s="41">
        <f>$R$9+(P10-$P$9)*($R$16-$R$9)/($P$16-$P$9)</f>
        <v>4.1451428571428559E-3</v>
      </c>
      <c r="S10" s="41">
        <f>$S$9+(P10-$P$9)*($S$16-$S$9)/($P$16-$P$9)</f>
        <v>2.0365714285714282E-2</v>
      </c>
      <c r="T10" s="41">
        <f>$T$9+(P10-$P$9)*($T$16-$T$9)/($P$16-$P$9)</f>
        <v>4.1965714285714282E-4</v>
      </c>
      <c r="U10" s="41">
        <f>$U$9+(P10-$P$9)*($U$16-$U$9)/($P$16-$P$9)</f>
        <v>2.3441142857142858E-2</v>
      </c>
      <c r="V10" s="41">
        <f>$V$9+(P10-$P$9)*($V$16-$V$9)/($P$16-$P$9)</f>
        <v>0</v>
      </c>
      <c r="W10" s="41">
        <f>$W$9+(P10-$P$9)*($W$16-$W$9)/($P$16-$P$9)</f>
        <v>7.8623999999999999E-2</v>
      </c>
      <c r="X10" s="41">
        <f>$X$9+(P10-$P$9)*($X$16-$X$9)/($P$16-$P$9)</f>
        <v>7.7667428571428568E-2</v>
      </c>
      <c r="Y10" s="41">
        <f>$Y$9+(P10-$P$9)*($Y$16-$Y$9)/($P$16-$P$9)</f>
        <v>0</v>
      </c>
      <c r="Z10" s="41">
        <f>$Z$9+(P10-$P$9)*($Z$16-$Z$9)/($P$16-$P$9)</f>
        <v>0.20334857142857141</v>
      </c>
      <c r="AA10" s="41">
        <f>$AA$9+(P10-$P$9)*($AA$16-$AA$9)/($P$16-$P$9)</f>
        <v>0</v>
      </c>
      <c r="AB10" s="41">
        <f>$AB$9+(P10-$P$9)*($AB$16-$AB$9)/($P$16-$P$9)</f>
        <v>0</v>
      </c>
      <c r="AC10" s="41">
        <f>$AC$9+(P10-$P$9)*($AC$16-$AC$9)/($P$16-$P$9)</f>
        <v>1.7711999999999999E-2</v>
      </c>
      <c r="AD10" s="41">
        <f>$AD$9+(P10-$P$9)*($AD$16-$AD$9)/($P$16-$P$9)</f>
        <v>0</v>
      </c>
      <c r="AE10" s="41">
        <f>$AE$9+(P10-$P$9)*($AE$16-$AE$9)/($P$16-$P$9)</f>
        <v>0</v>
      </c>
      <c r="AF10" s="41">
        <f t="shared" ref="AF10:AF16" si="12">$AF$5+(P10-$P$5)*($AF$9-$AF$5)/($P$9-$P$5)</f>
        <v>0</v>
      </c>
    </row>
    <row r="11" spans="1:33" x14ac:dyDescent="0.2">
      <c r="A11" s="50" t="s">
        <v>8</v>
      </c>
      <c r="B11" s="50" t="s">
        <v>51</v>
      </c>
      <c r="C11" s="50">
        <v>9.4E-2</v>
      </c>
      <c r="D11" s="50">
        <v>0</v>
      </c>
      <c r="E11" s="50">
        <v>0</v>
      </c>
      <c r="F11" s="50">
        <v>0</v>
      </c>
      <c r="G11" s="50">
        <f t="shared" si="0"/>
        <v>0.21599999999999997</v>
      </c>
      <c r="H11" s="50">
        <v>1720</v>
      </c>
      <c r="I11" s="50" t="s">
        <v>8</v>
      </c>
      <c r="J11" s="50" t="s">
        <v>24</v>
      </c>
      <c r="K11" s="50">
        <v>0</v>
      </c>
      <c r="L11" s="44" t="s">
        <v>85</v>
      </c>
      <c r="M11" s="44">
        <v>1</v>
      </c>
      <c r="N11" s="44" t="s">
        <v>71</v>
      </c>
      <c r="O11" s="73"/>
      <c r="P11" s="41">
        <v>8</v>
      </c>
      <c r="Q11" s="41">
        <f t="shared" ref="Q11:Q15" ca="1" si="13">$Q$9+(P11-$P$9)*($Q$16-$Q$10)/($P$16-$P$9)</f>
        <v>0</v>
      </c>
      <c r="R11" s="41">
        <f>$R$9+(P11-$P$9)*($R$16-$R$9)/($P$16-$P$9)</f>
        <v>3.9414857142857137E-3</v>
      </c>
      <c r="S11" s="41">
        <f t="shared" ref="S11:S15" si="14">$S$9+(P11-$P$9)*($S$16-$S$9)/($P$16-$P$9)</f>
        <v>1.6971428571428568E-2</v>
      </c>
      <c r="T11" s="41">
        <f t="shared" ref="T11:T15" si="15">$T$9+(P11-$P$9)*($T$16-$T$9)/($P$16-$P$9)</f>
        <v>3.4971428571428567E-4</v>
      </c>
      <c r="U11" s="41">
        <f t="shared" ref="U11:U15" si="16">$U$9+(P11-$P$9)*($U$16-$U$9)/($P$16-$P$9)</f>
        <v>2.0818285714285713E-2</v>
      </c>
      <c r="V11" s="41">
        <f t="shared" ref="V11:V15" si="17">$V$9+(P11-$P$9)*($V$16-$V$9)/($P$16-$P$9)</f>
        <v>0</v>
      </c>
      <c r="W11" s="41">
        <f t="shared" ref="W11:W15" si="18">$W$9+(P11-$P$9)*($W$16-$W$9)/($P$16-$P$9)</f>
        <v>7.2287999999999991E-2</v>
      </c>
      <c r="X11" s="41">
        <f t="shared" ref="X11:X15" si="19">$X$9+(P11-$P$9)*($X$16-$X$9)/($P$16-$P$9)</f>
        <v>7.0374857142857142E-2</v>
      </c>
      <c r="Y11" s="41">
        <f t="shared" ref="Y11:Y14" si="20">$Y$9+(P11-$P$9)*($Y$16-$Y$9)/($P$16-$P$9)</f>
        <v>0</v>
      </c>
      <c r="Z11" s="41">
        <f t="shared" ref="Z11:Z15" si="21">$Z$9+(P11-$P$9)*($Z$16-$Z$9)/($P$16-$P$9)</f>
        <v>0.19933714285714285</v>
      </c>
      <c r="AA11" s="41">
        <f t="shared" ref="AA11:AA15" si="22">$AA$9+(P11-$P$9)*($AA$16-$AA$9)/($P$16-$P$9)</f>
        <v>0</v>
      </c>
      <c r="AB11" s="41">
        <f t="shared" ref="AB11:AB15" si="23">$AB$9+(P11-$P$9)*($AB$16-$AB$9)/($P$16-$P$9)</f>
        <v>0</v>
      </c>
      <c r="AC11" s="41">
        <f t="shared" ref="AC11:AC15" si="24">$AC$9+(P11-$P$9)*($AC$16-$AC$9)/($P$16-$P$9)</f>
        <v>1.6920000000000001E-2</v>
      </c>
      <c r="AD11" s="41">
        <f t="shared" ref="AD11:AD15" si="25">$AD$9+(P11-$P$9)*($AD$16-$AD$9)/($P$16-$P$9)</f>
        <v>0</v>
      </c>
      <c r="AE11" s="41">
        <f t="shared" ref="AE11:AE15" si="26">$AE$9+(P11-$P$9)*($AE$16-$AE$9)/($P$16-$P$9)</f>
        <v>0</v>
      </c>
      <c r="AF11" s="41">
        <f t="shared" si="12"/>
        <v>0</v>
      </c>
    </row>
    <row r="12" spans="1:33" x14ac:dyDescent="0.2">
      <c r="A12" s="50" t="s">
        <v>3</v>
      </c>
      <c r="B12" s="50" t="s">
        <v>51</v>
      </c>
      <c r="C12" s="50">
        <v>2.5</v>
      </c>
      <c r="D12" s="50">
        <v>3.2</v>
      </c>
      <c r="E12" s="50">
        <v>0.68</v>
      </c>
      <c r="F12" s="50">
        <v>0</v>
      </c>
      <c r="G12" s="50">
        <f t="shared" si="0"/>
        <v>0.21599999999999997</v>
      </c>
      <c r="H12" s="50">
        <v>1720</v>
      </c>
      <c r="I12" s="50" t="s">
        <v>3</v>
      </c>
      <c r="J12" s="50" t="s">
        <v>24</v>
      </c>
      <c r="K12" s="50">
        <v>7.8880000000000006E-2</v>
      </c>
      <c r="L12" s="44" t="s">
        <v>86</v>
      </c>
      <c r="M12" s="44">
        <v>4</v>
      </c>
      <c r="N12" s="44" t="s">
        <v>71</v>
      </c>
      <c r="O12" s="73"/>
      <c r="P12" s="41">
        <v>9</v>
      </c>
      <c r="Q12" s="41">
        <f t="shared" ca="1" si="13"/>
        <v>0</v>
      </c>
      <c r="R12" s="41">
        <f t="shared" ref="R12:R15" si="27">$R$9+(P12-$P$9)*($R$16-$R$9)/($P$16-$P$9)</f>
        <v>3.7378285714285706E-3</v>
      </c>
      <c r="S12" s="41">
        <f t="shared" si="14"/>
        <v>1.3577142857142855E-2</v>
      </c>
      <c r="T12" s="41">
        <f t="shared" si="15"/>
        <v>2.7977142857142856E-4</v>
      </c>
      <c r="U12" s="41">
        <f t="shared" si="16"/>
        <v>1.8195428571428571E-2</v>
      </c>
      <c r="V12" s="41">
        <f t="shared" si="17"/>
        <v>0</v>
      </c>
      <c r="W12" s="41">
        <f t="shared" si="18"/>
        <v>6.5951999999999997E-2</v>
      </c>
      <c r="X12" s="41">
        <f t="shared" si="19"/>
        <v>6.3082285714285702E-2</v>
      </c>
      <c r="Y12" s="41">
        <f t="shared" si="20"/>
        <v>0</v>
      </c>
      <c r="Z12" s="41">
        <f t="shared" si="21"/>
        <v>0.19532571428571427</v>
      </c>
      <c r="AA12" s="41">
        <f t="shared" si="22"/>
        <v>0</v>
      </c>
      <c r="AB12" s="41">
        <f t="shared" si="23"/>
        <v>0</v>
      </c>
      <c r="AC12" s="41">
        <f t="shared" si="24"/>
        <v>1.6128E-2</v>
      </c>
      <c r="AD12" s="41">
        <f t="shared" si="25"/>
        <v>0</v>
      </c>
      <c r="AE12" s="41">
        <f t="shared" si="26"/>
        <v>0</v>
      </c>
      <c r="AF12" s="41">
        <f t="shared" si="12"/>
        <v>0</v>
      </c>
    </row>
    <row r="13" spans="1:33" s="1" customFormat="1" x14ac:dyDescent="0.2">
      <c r="A13" s="50" t="s">
        <v>9</v>
      </c>
      <c r="B13" s="50" t="s">
        <v>51</v>
      </c>
      <c r="C13" s="50">
        <v>0.42499999999999999</v>
      </c>
      <c r="D13" s="50">
        <v>0</v>
      </c>
      <c r="E13" s="50">
        <v>0</v>
      </c>
      <c r="F13" s="50">
        <v>0</v>
      </c>
      <c r="G13" s="50">
        <f t="shared" si="0"/>
        <v>0.21599999999999997</v>
      </c>
      <c r="H13" s="50">
        <v>1720</v>
      </c>
      <c r="I13" s="50" t="s">
        <v>9</v>
      </c>
      <c r="J13" s="50" t="s">
        <v>24</v>
      </c>
      <c r="K13" s="50">
        <v>0.28883999999999999</v>
      </c>
      <c r="L13" s="44" t="s">
        <v>87</v>
      </c>
      <c r="M13" s="44">
        <v>8</v>
      </c>
      <c r="N13" s="44" t="s">
        <v>71</v>
      </c>
      <c r="O13"/>
      <c r="P13" s="41">
        <v>10</v>
      </c>
      <c r="Q13" s="41">
        <f t="shared" ca="1" si="13"/>
        <v>0</v>
      </c>
      <c r="R13" s="41">
        <f t="shared" si="27"/>
        <v>3.5341714285714279E-3</v>
      </c>
      <c r="S13" s="41">
        <f t="shared" si="14"/>
        <v>1.0182857142857141E-2</v>
      </c>
      <c r="T13" s="41">
        <f t="shared" si="15"/>
        <v>2.0982857142857141E-4</v>
      </c>
      <c r="U13" s="41">
        <f t="shared" si="16"/>
        <v>1.5572571428571429E-2</v>
      </c>
      <c r="V13" s="41">
        <f t="shared" si="17"/>
        <v>0</v>
      </c>
      <c r="W13" s="41">
        <f t="shared" si="18"/>
        <v>5.9615999999999988E-2</v>
      </c>
      <c r="X13" s="41">
        <f t="shared" si="19"/>
        <v>5.5789714285714283E-2</v>
      </c>
      <c r="Y13" s="41">
        <f t="shared" si="20"/>
        <v>0</v>
      </c>
      <c r="Z13" s="41">
        <f t="shared" si="21"/>
        <v>0.19131428571428569</v>
      </c>
      <c r="AA13" s="41">
        <f t="shared" si="22"/>
        <v>0</v>
      </c>
      <c r="AB13" s="41">
        <f t="shared" si="23"/>
        <v>0</v>
      </c>
      <c r="AC13" s="41">
        <f t="shared" si="24"/>
        <v>1.5335999999999999E-2</v>
      </c>
      <c r="AD13" s="41">
        <f t="shared" si="25"/>
        <v>0</v>
      </c>
      <c r="AE13" s="41">
        <f t="shared" si="26"/>
        <v>0</v>
      </c>
      <c r="AF13" s="41">
        <f t="shared" si="12"/>
        <v>0</v>
      </c>
    </row>
    <row r="14" spans="1:33" x14ac:dyDescent="0.2">
      <c r="A14" s="50" t="s">
        <v>4</v>
      </c>
      <c r="B14" s="50" t="s">
        <v>51</v>
      </c>
      <c r="C14" s="50">
        <v>56.6</v>
      </c>
      <c r="D14" s="50">
        <v>27.9</v>
      </c>
      <c r="E14" s="50">
        <v>36.200000000000003</v>
      </c>
      <c r="F14" s="50">
        <v>10.7</v>
      </c>
      <c r="G14" s="50">
        <f t="shared" si="0"/>
        <v>0.21599999999999997</v>
      </c>
      <c r="H14" s="50">
        <v>1720</v>
      </c>
      <c r="I14" s="50" t="s">
        <v>4</v>
      </c>
      <c r="J14" s="50" t="s">
        <v>24</v>
      </c>
      <c r="K14" s="50">
        <v>0.28999999999999998</v>
      </c>
      <c r="L14" s="44" t="s">
        <v>88</v>
      </c>
      <c r="M14" s="44">
        <f>(M13+M12)*M10/2</f>
        <v>4.8000000000000007</v>
      </c>
      <c r="N14" s="44" t="s">
        <v>89</v>
      </c>
      <c r="O14" s="70" t="s">
        <v>59</v>
      </c>
      <c r="P14" s="41">
        <v>11</v>
      </c>
      <c r="Q14" s="41">
        <f t="shared" ca="1" si="13"/>
        <v>0</v>
      </c>
      <c r="R14" s="41">
        <f t="shared" si="27"/>
        <v>3.3305142857142853E-3</v>
      </c>
      <c r="S14" s="41">
        <f t="shared" si="14"/>
        <v>6.7885714285714251E-3</v>
      </c>
      <c r="T14" s="41">
        <f t="shared" si="15"/>
        <v>1.3988571428571431E-4</v>
      </c>
      <c r="U14" s="41">
        <f t="shared" si="16"/>
        <v>1.2949714285714285E-2</v>
      </c>
      <c r="V14" s="41">
        <f t="shared" si="17"/>
        <v>0</v>
      </c>
      <c r="W14" s="41">
        <f t="shared" si="18"/>
        <v>5.3279999999999994E-2</v>
      </c>
      <c r="X14" s="41">
        <f t="shared" si="19"/>
        <v>4.8497142857142857E-2</v>
      </c>
      <c r="Y14" s="41">
        <f t="shared" si="20"/>
        <v>0</v>
      </c>
      <c r="Z14" s="41">
        <f t="shared" si="21"/>
        <v>0.1873028571428571</v>
      </c>
      <c r="AA14" s="41">
        <f t="shared" si="22"/>
        <v>0</v>
      </c>
      <c r="AB14" s="41">
        <f t="shared" si="23"/>
        <v>0</v>
      </c>
      <c r="AC14" s="41">
        <f t="shared" si="24"/>
        <v>1.4544E-2</v>
      </c>
      <c r="AD14" s="41">
        <f t="shared" si="25"/>
        <v>0</v>
      </c>
      <c r="AE14" s="41">
        <f t="shared" si="26"/>
        <v>0</v>
      </c>
      <c r="AF14" s="41">
        <f t="shared" si="12"/>
        <v>0</v>
      </c>
    </row>
    <row r="15" spans="1:33" x14ac:dyDescent="0.2">
      <c r="A15" s="16" t="s">
        <v>29</v>
      </c>
      <c r="B15" s="17" t="s">
        <v>51</v>
      </c>
      <c r="C15" s="3">
        <v>12.1</v>
      </c>
      <c r="D15" s="3">
        <v>24.8</v>
      </c>
      <c r="E15" s="3">
        <v>5.2</v>
      </c>
      <c r="F15" s="9">
        <v>7.6</v>
      </c>
      <c r="G15" s="19">
        <f t="shared" si="0"/>
        <v>0.21599999999999997</v>
      </c>
      <c r="H15" s="3">
        <v>1720</v>
      </c>
      <c r="I15" s="26" t="s">
        <v>29</v>
      </c>
      <c r="J15" s="26" t="s">
        <v>24</v>
      </c>
      <c r="K15" s="27">
        <v>184.44</v>
      </c>
      <c r="L15" s="44" t="s">
        <v>90</v>
      </c>
      <c r="M15" s="44">
        <f>(M12+M13)*M11/2</f>
        <v>6</v>
      </c>
      <c r="N15" s="44" t="s">
        <v>89</v>
      </c>
      <c r="O15" s="70"/>
      <c r="P15" s="41">
        <v>12</v>
      </c>
      <c r="Q15" s="41">
        <f t="shared" ca="1" si="13"/>
        <v>0</v>
      </c>
      <c r="R15" s="41">
        <f t="shared" si="27"/>
        <v>3.1268571428571422E-3</v>
      </c>
      <c r="S15" s="41">
        <f t="shared" si="14"/>
        <v>3.3942857142857143E-3</v>
      </c>
      <c r="T15" s="41">
        <f t="shared" si="15"/>
        <v>6.9942857142857155E-5</v>
      </c>
      <c r="U15" s="41">
        <f t="shared" si="16"/>
        <v>1.0326857142857141E-2</v>
      </c>
      <c r="V15" s="41">
        <f t="shared" si="17"/>
        <v>0</v>
      </c>
      <c r="W15" s="41">
        <f t="shared" si="18"/>
        <v>4.6943999999999993E-2</v>
      </c>
      <c r="X15" s="41">
        <f t="shared" si="19"/>
        <v>4.1204571428571424E-2</v>
      </c>
      <c r="Y15" s="41">
        <f>$Y$9+(P15-$P$9)*($Y$16-$Y$9)/($P$16-$P$9)</f>
        <v>0</v>
      </c>
      <c r="Z15" s="41">
        <f t="shared" si="21"/>
        <v>0.18329142857142855</v>
      </c>
      <c r="AA15" s="41">
        <f t="shared" si="22"/>
        <v>0</v>
      </c>
      <c r="AB15" s="41">
        <f t="shared" si="23"/>
        <v>0</v>
      </c>
      <c r="AC15" s="41">
        <f t="shared" si="24"/>
        <v>1.3752E-2</v>
      </c>
      <c r="AD15" s="41">
        <f t="shared" si="25"/>
        <v>0</v>
      </c>
      <c r="AE15" s="41">
        <f t="shared" si="26"/>
        <v>0</v>
      </c>
      <c r="AF15" s="41">
        <f t="shared" si="12"/>
        <v>0</v>
      </c>
    </row>
    <row r="16" spans="1:33" x14ac:dyDescent="0.2">
      <c r="A16" s="16" t="s">
        <v>14</v>
      </c>
      <c r="B16" s="17" t="s">
        <v>51</v>
      </c>
      <c r="C16" s="3">
        <v>0</v>
      </c>
      <c r="D16" s="3">
        <v>0</v>
      </c>
      <c r="E16" s="3">
        <v>0</v>
      </c>
      <c r="F16" s="9">
        <v>0</v>
      </c>
      <c r="G16" s="19">
        <f t="shared" si="0"/>
        <v>0.21599999999999997</v>
      </c>
      <c r="H16" s="3">
        <v>1720</v>
      </c>
      <c r="I16" s="26" t="s">
        <v>30</v>
      </c>
      <c r="J16" s="26" t="s">
        <v>24</v>
      </c>
      <c r="K16" s="27">
        <v>0</v>
      </c>
      <c r="L16" s="44" t="s">
        <v>91</v>
      </c>
      <c r="M16" s="44">
        <v>1</v>
      </c>
      <c r="N16" s="44" t="s">
        <v>71</v>
      </c>
      <c r="O16" s="70"/>
      <c r="P16" s="45">
        <v>13</v>
      </c>
      <c r="Q16" s="45">
        <f>(F17*$G$17)/1000/0.3</f>
        <v>1.9151999999999996E-5</v>
      </c>
      <c r="R16" s="45">
        <f>(F6*$G$6)/1000/0.3</f>
        <v>2.9231999999999995E-3</v>
      </c>
      <c r="S16" s="45">
        <f>(F5*$G$5)/1000/0.3</f>
        <v>0</v>
      </c>
      <c r="T16" s="45">
        <f>(F12*$G$12)/1000/0.3</f>
        <v>0</v>
      </c>
      <c r="U16" s="45">
        <f>(F14*$G$14)/1000/0.3</f>
        <v>7.7039999999999982E-3</v>
      </c>
      <c r="V16" s="45">
        <f>(F19*$G$19)/1000/0.3</f>
        <v>0</v>
      </c>
      <c r="W16" s="45">
        <f>(F21*$G$21)/1000/0.3</f>
        <v>4.0607999999999991E-2</v>
      </c>
      <c r="X16" s="45">
        <f>(F31*$G$31)/1000/0.3</f>
        <v>3.3911999999999998E-2</v>
      </c>
      <c r="Y16" s="45">
        <f>(D37*$H$37)/1000/0.3</f>
        <v>0</v>
      </c>
      <c r="Z16" s="45">
        <f>(F38*$G$38)/1000/0.3</f>
        <v>0.17927999999999997</v>
      </c>
      <c r="AA16" s="45">
        <f>(F11*$G$11)/1000/0.3</f>
        <v>0</v>
      </c>
      <c r="AB16" s="45">
        <f>(F13*$G$13)/1000/0.3</f>
        <v>0</v>
      </c>
      <c r="AC16" s="45">
        <f>(F24*$G$24)/1000/0.3</f>
        <v>1.2959999999999999E-2</v>
      </c>
      <c r="AD16" s="45">
        <f>(D26*$H$26)/1000/0.3</f>
        <v>0</v>
      </c>
      <c r="AE16" s="45">
        <f>(F4*$G$4)/1000/0.3</f>
        <v>0</v>
      </c>
      <c r="AF16" s="41">
        <f t="shared" si="12"/>
        <v>0</v>
      </c>
    </row>
    <row r="17" spans="1:32" x14ac:dyDescent="0.2">
      <c r="A17" s="50" t="s">
        <v>0</v>
      </c>
      <c r="B17" s="50" t="s">
        <v>51</v>
      </c>
      <c r="C17" s="50">
        <v>0</v>
      </c>
      <c r="D17" s="50">
        <v>0</v>
      </c>
      <c r="E17" s="50">
        <v>0</v>
      </c>
      <c r="F17" s="50">
        <v>2.6599999999999999E-2</v>
      </c>
      <c r="G17" s="50">
        <f t="shared" si="0"/>
        <v>0.21599999999999997</v>
      </c>
      <c r="H17" s="50">
        <v>1720</v>
      </c>
      <c r="I17" s="50" t="s">
        <v>0</v>
      </c>
      <c r="J17" s="50" t="s">
        <v>24</v>
      </c>
      <c r="K17" s="50">
        <v>0</v>
      </c>
      <c r="L17" s="44" t="s">
        <v>92</v>
      </c>
      <c r="M17" s="44">
        <f>M14*M16</f>
        <v>4.8000000000000007</v>
      </c>
      <c r="N17" s="44" t="s">
        <v>93</v>
      </c>
      <c r="O17" s="70"/>
      <c r="P17" s="43" t="s">
        <v>21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2" x14ac:dyDescent="0.2">
      <c r="A18" s="16" t="s">
        <v>31</v>
      </c>
      <c r="B18" s="17" t="s">
        <v>51</v>
      </c>
      <c r="C18" s="3">
        <v>42000</v>
      </c>
      <c r="D18" s="3">
        <v>37500</v>
      </c>
      <c r="E18" s="3">
        <v>5000</v>
      </c>
      <c r="F18" s="9">
        <v>1310</v>
      </c>
      <c r="G18" s="19">
        <f t="shared" si="0"/>
        <v>0.21599999999999997</v>
      </c>
      <c r="H18" s="3">
        <v>1720</v>
      </c>
      <c r="I18" s="26" t="s">
        <v>31</v>
      </c>
      <c r="J18" s="26" t="s">
        <v>24</v>
      </c>
      <c r="K18" s="27">
        <v>4409.2179999999998</v>
      </c>
      <c r="L18" s="44" t="s">
        <v>94</v>
      </c>
      <c r="M18" s="44">
        <f>M15*M16</f>
        <v>6</v>
      </c>
      <c r="N18" s="44" t="s">
        <v>89</v>
      </c>
      <c r="P18" s="43" t="s">
        <v>17</v>
      </c>
      <c r="Q18" s="43">
        <f t="shared" ref="Q18:AF18" si="28">Q4</f>
        <v>0</v>
      </c>
      <c r="R18" s="43">
        <f t="shared" si="28"/>
        <v>1.2312E-2</v>
      </c>
      <c r="S18" s="43">
        <f t="shared" si="28"/>
        <v>4.2479999999999997E-2</v>
      </c>
      <c r="T18" s="43">
        <f t="shared" si="28"/>
        <v>1.7999999999999997E-3</v>
      </c>
      <c r="U18" s="43">
        <f t="shared" si="28"/>
        <v>4.0751999999999997E-2</v>
      </c>
      <c r="V18" s="43">
        <f>V4</f>
        <v>1.872E-3</v>
      </c>
      <c r="W18" s="43">
        <f t="shared" si="28"/>
        <v>0.24551999999999996</v>
      </c>
      <c r="X18" s="43">
        <f>X4</f>
        <v>4.7231999999999996E-2</v>
      </c>
      <c r="Y18" s="43">
        <f t="shared" si="28"/>
        <v>7.1999999999999994E-4</v>
      </c>
      <c r="Z18" s="43">
        <f t="shared" si="28"/>
        <v>0.39599999999999996</v>
      </c>
      <c r="AA18" s="43">
        <f t="shared" si="28"/>
        <v>6.7679999999999989E-5</v>
      </c>
      <c r="AB18" s="43">
        <f t="shared" si="28"/>
        <v>3.0599999999999996E-4</v>
      </c>
      <c r="AC18" s="43">
        <f t="shared" si="28"/>
        <v>4.5791999999999999E-2</v>
      </c>
      <c r="AD18" s="43">
        <f t="shared" si="28"/>
        <v>0</v>
      </c>
      <c r="AE18" s="43">
        <f t="shared" si="28"/>
        <v>1.6271999999999997E-3</v>
      </c>
      <c r="AF18" s="43">
        <f t="shared" si="28"/>
        <v>1.9295999999999995</v>
      </c>
    </row>
    <row r="19" spans="1:32" x14ac:dyDescent="0.2">
      <c r="A19" s="50" t="s">
        <v>15</v>
      </c>
      <c r="B19" s="50" t="s">
        <v>51</v>
      </c>
      <c r="C19" s="50">
        <v>2.6</v>
      </c>
      <c r="D19" s="50">
        <v>0</v>
      </c>
      <c r="E19" s="50">
        <v>0</v>
      </c>
      <c r="F19" s="50">
        <v>0</v>
      </c>
      <c r="G19" s="50">
        <f t="shared" si="0"/>
        <v>0.21599999999999997</v>
      </c>
      <c r="H19" s="50">
        <v>1720</v>
      </c>
      <c r="I19" s="50" t="s">
        <v>15</v>
      </c>
      <c r="J19" s="50" t="s">
        <v>24</v>
      </c>
      <c r="K19" s="50">
        <v>0.37119999999999997</v>
      </c>
      <c r="L19" s="71" t="s">
        <v>95</v>
      </c>
      <c r="M19" s="71"/>
      <c r="N19" s="71"/>
      <c r="P19" s="43" t="s">
        <v>18</v>
      </c>
      <c r="Q19" s="43">
        <f t="shared" ref="Q19:AF19" si="29">Q18+Q5</f>
        <v>0</v>
      </c>
      <c r="R19" s="43">
        <f>R18+R5</f>
        <v>2.5127999999999998E-2</v>
      </c>
      <c r="S19" s="43">
        <f t="shared" si="29"/>
        <v>0.09</v>
      </c>
      <c r="T19" s="43">
        <f t="shared" si="29"/>
        <v>4.1039999999999991E-3</v>
      </c>
      <c r="U19" s="43">
        <f t="shared" si="29"/>
        <v>6.0839999999999991E-2</v>
      </c>
      <c r="V19" s="43">
        <f>V18+V5</f>
        <v>1.872E-3</v>
      </c>
      <c r="W19" s="43">
        <f t="shared" si="29"/>
        <v>0.49103999999999992</v>
      </c>
      <c r="X19" s="43">
        <f t="shared" si="29"/>
        <v>0.12355199999999998</v>
      </c>
      <c r="Y19" s="43">
        <f t="shared" si="29"/>
        <v>7.1999999999999994E-4</v>
      </c>
      <c r="Z19" s="43">
        <f t="shared" si="29"/>
        <v>0.95255999999999985</v>
      </c>
      <c r="AA19" s="43">
        <f t="shared" si="29"/>
        <v>1.3535999999999998E-4</v>
      </c>
      <c r="AB19" s="43">
        <f t="shared" si="29"/>
        <v>3.0599999999999996E-4</v>
      </c>
      <c r="AC19" s="43">
        <f t="shared" si="29"/>
        <v>8.8919999999999999E-2</v>
      </c>
      <c r="AD19" s="43">
        <f t="shared" si="29"/>
        <v>0</v>
      </c>
      <c r="AE19" s="43">
        <f t="shared" si="29"/>
        <v>3.1031999999999995E-3</v>
      </c>
      <c r="AF19" s="43">
        <f t="shared" si="29"/>
        <v>1.9295999999999995</v>
      </c>
    </row>
    <row r="20" spans="1:32" x14ac:dyDescent="0.2">
      <c r="A20" s="16" t="s">
        <v>32</v>
      </c>
      <c r="B20" s="17" t="s">
        <v>51</v>
      </c>
      <c r="C20" s="3">
        <v>32500</v>
      </c>
      <c r="D20" s="3">
        <v>71300</v>
      </c>
      <c r="E20" s="3">
        <v>34100</v>
      </c>
      <c r="F20" s="9">
        <v>19900</v>
      </c>
      <c r="G20" s="19">
        <f t="shared" si="0"/>
        <v>0.21599999999999997</v>
      </c>
      <c r="H20" s="3">
        <v>1720</v>
      </c>
      <c r="I20" s="26" t="s">
        <v>32</v>
      </c>
      <c r="J20" s="26" t="s">
        <v>24</v>
      </c>
      <c r="K20" s="27">
        <v>753.70999999999992</v>
      </c>
      <c r="L20" s="44" t="s">
        <v>83</v>
      </c>
      <c r="M20" s="44">
        <v>0.8</v>
      </c>
      <c r="N20" s="44" t="s">
        <v>84</v>
      </c>
      <c r="P20" s="43" t="s">
        <v>19</v>
      </c>
      <c r="Q20" s="43">
        <f t="shared" ref="Q20:AF20" si="30">Q19+Q9</f>
        <v>0</v>
      </c>
      <c r="R20" s="43">
        <f t="shared" si="30"/>
        <v>2.9476799999999997E-2</v>
      </c>
      <c r="S20" s="43">
        <f t="shared" si="30"/>
        <v>0.11376</v>
      </c>
      <c r="T20" s="43">
        <f t="shared" si="30"/>
        <v>4.5935999999999989E-3</v>
      </c>
      <c r="U20" s="43">
        <f t="shared" si="30"/>
        <v>8.6903999999999995E-2</v>
      </c>
      <c r="V20" s="43">
        <f>V19+V9</f>
        <v>1.872E-3</v>
      </c>
      <c r="W20" s="43">
        <f t="shared" si="30"/>
        <v>0.57599999999999996</v>
      </c>
      <c r="X20" s="43">
        <f t="shared" si="30"/>
        <v>0.20851199999999998</v>
      </c>
      <c r="Y20" s="43">
        <f t="shared" si="30"/>
        <v>7.1999999999999994E-4</v>
      </c>
      <c r="Z20" s="43">
        <f t="shared" si="30"/>
        <v>1.1599199999999998</v>
      </c>
      <c r="AA20" s="43">
        <f t="shared" si="30"/>
        <v>1.3535999999999998E-4</v>
      </c>
      <c r="AB20" s="43">
        <f t="shared" si="30"/>
        <v>3.0599999999999996E-4</v>
      </c>
      <c r="AC20" s="43">
        <f t="shared" si="30"/>
        <v>0.10742399999999999</v>
      </c>
      <c r="AD20" s="43">
        <f t="shared" si="30"/>
        <v>0</v>
      </c>
      <c r="AE20" s="43">
        <f t="shared" si="30"/>
        <v>3.1031999999999995E-3</v>
      </c>
      <c r="AF20" s="43">
        <f t="shared" si="30"/>
        <v>1.9295999999999995</v>
      </c>
    </row>
    <row r="21" spans="1:32" x14ac:dyDescent="0.2">
      <c r="A21" s="50" t="s">
        <v>5</v>
      </c>
      <c r="B21" s="50" t="s">
        <v>51</v>
      </c>
      <c r="C21" s="50">
        <v>341</v>
      </c>
      <c r="D21" s="50">
        <v>413</v>
      </c>
      <c r="E21" s="50">
        <v>118</v>
      </c>
      <c r="F21" s="50">
        <v>56.4</v>
      </c>
      <c r="G21" s="50">
        <f t="shared" si="0"/>
        <v>0.21599999999999997</v>
      </c>
      <c r="H21" s="50">
        <v>1720</v>
      </c>
      <c r="I21" s="50" t="s">
        <v>5</v>
      </c>
      <c r="J21" s="50" t="s">
        <v>24</v>
      </c>
      <c r="K21" s="50">
        <v>13.890999999999998</v>
      </c>
      <c r="L21" s="44" t="s">
        <v>85</v>
      </c>
      <c r="M21" s="44">
        <v>1</v>
      </c>
      <c r="N21" s="44" t="s">
        <v>71</v>
      </c>
      <c r="P21" s="43" t="s">
        <v>65</v>
      </c>
      <c r="Q21" s="43">
        <f ca="1">SUM(Q4:Q16)</f>
        <v>0</v>
      </c>
      <c r="R21" s="43">
        <f t="shared" ref="R21:AF21" si="31">SUM(R4:R16)</f>
        <v>7.9963199999999984E-2</v>
      </c>
      <c r="S21" s="43">
        <f t="shared" si="31"/>
        <v>0.29196</v>
      </c>
      <c r="T21" s="43">
        <f t="shared" si="31"/>
        <v>1.0252799999999998E-2</v>
      </c>
      <c r="U21" s="43">
        <f t="shared" si="31"/>
        <v>0.26513999999999999</v>
      </c>
      <c r="V21" s="43">
        <f>SUM(V4:V16)</f>
        <v>1.872E-3</v>
      </c>
      <c r="W21" s="43">
        <f t="shared" si="31"/>
        <v>1.4890319999999997</v>
      </c>
      <c r="X21" s="43">
        <f>SUM(X4:X16)</f>
        <v>0.84095999999999993</v>
      </c>
      <c r="Y21" s="43">
        <f t="shared" si="31"/>
        <v>7.1999999999999994E-4</v>
      </c>
      <c r="Z21" s="43">
        <f t="shared" si="31"/>
        <v>3.6449999999999991</v>
      </c>
      <c r="AA21" s="43">
        <f t="shared" si="31"/>
        <v>2.3687999999999994E-4</v>
      </c>
      <c r="AB21" s="43">
        <f t="shared" si="31"/>
        <v>3.0599999999999996E-4</v>
      </c>
      <c r="AC21" s="43">
        <f t="shared" si="31"/>
        <v>0.30603599999999997</v>
      </c>
      <c r="AD21" s="43">
        <f t="shared" si="31"/>
        <v>0</v>
      </c>
      <c r="AE21" s="43">
        <f t="shared" si="31"/>
        <v>5.3171999999999994E-3</v>
      </c>
      <c r="AF21" s="43">
        <f t="shared" si="31"/>
        <v>1.9295999999999995</v>
      </c>
    </row>
    <row r="22" spans="1:32" x14ac:dyDescent="0.2">
      <c r="A22" s="16" t="s">
        <v>16</v>
      </c>
      <c r="B22" s="17" t="s">
        <v>51</v>
      </c>
      <c r="C22" s="3">
        <v>0</v>
      </c>
      <c r="D22" s="3">
        <v>0</v>
      </c>
      <c r="E22" s="3">
        <v>0</v>
      </c>
      <c r="F22" s="9">
        <v>0</v>
      </c>
      <c r="G22" s="19">
        <f t="shared" si="0"/>
        <v>0.21599999999999997</v>
      </c>
      <c r="H22" s="3">
        <v>1720</v>
      </c>
      <c r="I22" s="26" t="s">
        <v>16</v>
      </c>
      <c r="J22" s="26" t="s">
        <v>24</v>
      </c>
      <c r="K22" s="27">
        <v>0</v>
      </c>
      <c r="L22" s="44" t="s">
        <v>86</v>
      </c>
      <c r="M22" s="44">
        <v>5</v>
      </c>
      <c r="N22" s="44" t="s">
        <v>71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</row>
    <row r="23" spans="1:32" x14ac:dyDescent="0.2">
      <c r="A23" s="16" t="s">
        <v>33</v>
      </c>
      <c r="B23" s="17" t="s">
        <v>51</v>
      </c>
      <c r="C23" s="3">
        <v>150000</v>
      </c>
      <c r="D23" s="3">
        <v>150000</v>
      </c>
      <c r="E23" s="3">
        <v>127000</v>
      </c>
      <c r="F23" s="9">
        <v>159000</v>
      </c>
      <c r="G23" s="19">
        <f t="shared" si="0"/>
        <v>0.21599999999999997</v>
      </c>
      <c r="H23" s="3">
        <v>1720</v>
      </c>
      <c r="I23" s="26" t="s">
        <v>33</v>
      </c>
      <c r="J23" s="26" t="s">
        <v>24</v>
      </c>
      <c r="K23" s="27">
        <v>1394.61</v>
      </c>
      <c r="L23" s="44" t="s">
        <v>87</v>
      </c>
      <c r="M23" s="44">
        <v>10</v>
      </c>
      <c r="N23" s="44" t="s">
        <v>71</v>
      </c>
      <c r="P23" s="41" t="s">
        <v>77</v>
      </c>
      <c r="Q23" s="41">
        <f ca="1">Q21</f>
        <v>0</v>
      </c>
      <c r="R23" s="41">
        <f t="shared" ref="R23:AE23" si="32">R21</f>
        <v>7.9963199999999984E-2</v>
      </c>
      <c r="S23" s="41">
        <f t="shared" si="32"/>
        <v>0.29196</v>
      </c>
      <c r="T23" s="41">
        <f t="shared" si="32"/>
        <v>1.0252799999999998E-2</v>
      </c>
      <c r="U23" s="41">
        <f t="shared" si="32"/>
        <v>0.26513999999999999</v>
      </c>
      <c r="V23" s="41">
        <f>V21</f>
        <v>1.872E-3</v>
      </c>
      <c r="W23" s="41">
        <f t="shared" si="32"/>
        <v>1.4890319999999997</v>
      </c>
      <c r="X23" s="41">
        <f t="shared" ref="X23" si="33">X21</f>
        <v>0.84095999999999993</v>
      </c>
      <c r="Y23" s="41">
        <f t="shared" si="32"/>
        <v>7.1999999999999994E-4</v>
      </c>
      <c r="Z23" s="41">
        <f t="shared" si="32"/>
        <v>3.6449999999999991</v>
      </c>
      <c r="AA23" s="41">
        <f t="shared" si="32"/>
        <v>2.3687999999999994E-4</v>
      </c>
      <c r="AB23" s="41">
        <f t="shared" si="32"/>
        <v>3.0599999999999996E-4</v>
      </c>
      <c r="AC23" s="41">
        <f t="shared" si="32"/>
        <v>0.30603599999999997</v>
      </c>
      <c r="AD23" s="41">
        <f t="shared" si="32"/>
        <v>0</v>
      </c>
      <c r="AE23" s="41">
        <f t="shared" si="32"/>
        <v>5.3171999999999994E-3</v>
      </c>
      <c r="AF23" s="41">
        <f>AF21</f>
        <v>1.9295999999999995</v>
      </c>
    </row>
    <row r="24" spans="1:32" x14ac:dyDescent="0.2">
      <c r="A24" s="50" t="s">
        <v>10</v>
      </c>
      <c r="B24" s="50" t="s">
        <v>51</v>
      </c>
      <c r="C24" s="50">
        <v>63.6</v>
      </c>
      <c r="D24" s="50">
        <v>59.9</v>
      </c>
      <c r="E24" s="50">
        <v>25.7</v>
      </c>
      <c r="F24" s="50">
        <v>18</v>
      </c>
      <c r="G24" s="50">
        <f t="shared" si="0"/>
        <v>0.21599999999999997</v>
      </c>
      <c r="H24" s="50">
        <v>1720</v>
      </c>
      <c r="I24" s="50" t="s">
        <v>10</v>
      </c>
      <c r="J24" s="50" t="s">
        <v>24</v>
      </c>
      <c r="K24" s="50">
        <v>0</v>
      </c>
      <c r="L24" s="44" t="s">
        <v>96</v>
      </c>
      <c r="M24" s="44">
        <f>(M23+M22)*M20/2</f>
        <v>6</v>
      </c>
      <c r="N24" s="44" t="s">
        <v>89</v>
      </c>
      <c r="P24" s="41" t="s">
        <v>78</v>
      </c>
      <c r="Q24" s="41">
        <f ca="1">Q23*$M$7</f>
        <v>0</v>
      </c>
      <c r="R24" s="41">
        <f>R23*$M$7</f>
        <v>8.2522022399999992E-2</v>
      </c>
      <c r="S24" s="41">
        <f t="shared" ref="S24:AE24" si="34">S23*$M$7</f>
        <v>0.30130272000000002</v>
      </c>
      <c r="T24" s="41">
        <f t="shared" si="34"/>
        <v>1.0580889599999997E-2</v>
      </c>
      <c r="U24" s="41">
        <f t="shared" si="34"/>
        <v>0.27362448</v>
      </c>
      <c r="V24" s="41">
        <f>V23*$M$7</f>
        <v>1.9319039999999999E-3</v>
      </c>
      <c r="W24" s="41">
        <f t="shared" si="34"/>
        <v>1.5366810239999997</v>
      </c>
      <c r="X24" s="41">
        <f t="shared" si="34"/>
        <v>0.86787071999999998</v>
      </c>
      <c r="Y24" s="41">
        <f t="shared" si="34"/>
        <v>7.4303999999999993E-4</v>
      </c>
      <c r="Z24" s="41">
        <f t="shared" si="34"/>
        <v>3.761639999999999</v>
      </c>
      <c r="AA24" s="41">
        <f t="shared" si="34"/>
        <v>2.4446015999999996E-4</v>
      </c>
      <c r="AB24" s="41">
        <f t="shared" si="34"/>
        <v>3.1579199999999996E-4</v>
      </c>
      <c r="AC24" s="41">
        <f t="shared" si="34"/>
        <v>0.315829152</v>
      </c>
      <c r="AD24" s="41">
        <f t="shared" si="34"/>
        <v>0</v>
      </c>
      <c r="AE24" s="41">
        <f t="shared" si="34"/>
        <v>5.4873503999999995E-3</v>
      </c>
      <c r="AF24" s="41">
        <f>AF23*$M$7</f>
        <v>1.9913471999999997</v>
      </c>
    </row>
    <row r="25" spans="1:32" x14ac:dyDescent="0.2">
      <c r="A25" s="16" t="s">
        <v>34</v>
      </c>
      <c r="B25" s="17" t="s">
        <v>51</v>
      </c>
      <c r="C25" s="3">
        <v>110000</v>
      </c>
      <c r="D25" s="3">
        <v>110000</v>
      </c>
      <c r="E25" s="3">
        <v>108000</v>
      </c>
      <c r="F25" s="9">
        <v>134000</v>
      </c>
      <c r="G25" s="19">
        <f t="shared" si="0"/>
        <v>0.21599999999999997</v>
      </c>
      <c r="H25" s="3">
        <v>1720</v>
      </c>
      <c r="I25" s="26" t="s">
        <v>34</v>
      </c>
      <c r="J25" s="26" t="s">
        <v>24</v>
      </c>
      <c r="K25" s="27">
        <v>470.96</v>
      </c>
      <c r="L25" s="44" t="s">
        <v>97</v>
      </c>
      <c r="M25" s="44">
        <f>(M23+M22)*M21/2</f>
        <v>7.5</v>
      </c>
      <c r="N25" s="44" t="s">
        <v>89</v>
      </c>
      <c r="P25" s="41" t="s">
        <v>79</v>
      </c>
      <c r="Q25" s="41">
        <f ca="1">Q23*$M$8</f>
        <v>0</v>
      </c>
      <c r="R25" s="41">
        <f>R23*$M$8</f>
        <v>0.24756606719999996</v>
      </c>
      <c r="S25" s="41">
        <f t="shared" ref="S25:AF25" si="35">S23*$M$8</f>
        <v>0.90390816000000007</v>
      </c>
      <c r="T25" s="41">
        <f t="shared" si="35"/>
        <v>3.1742668799999992E-2</v>
      </c>
      <c r="U25" s="41">
        <f t="shared" si="35"/>
        <v>0.82087343999999995</v>
      </c>
      <c r="V25" s="41">
        <f>V23*$M$8</f>
        <v>5.7957119999999997E-3</v>
      </c>
      <c r="W25" s="41">
        <f t="shared" si="35"/>
        <v>4.610043071999999</v>
      </c>
      <c r="X25" s="41">
        <f t="shared" ref="X25" si="36">X23*$M$8</f>
        <v>2.60361216</v>
      </c>
      <c r="Y25" s="41">
        <f t="shared" si="35"/>
        <v>2.2291199999999998E-3</v>
      </c>
      <c r="Z25" s="41">
        <f t="shared" si="35"/>
        <v>11.284919999999998</v>
      </c>
      <c r="AA25" s="41">
        <f t="shared" si="35"/>
        <v>7.3338047999999987E-4</v>
      </c>
      <c r="AB25" s="41">
        <f t="shared" si="35"/>
        <v>9.4737599999999988E-4</v>
      </c>
      <c r="AC25" s="41">
        <f t="shared" si="35"/>
        <v>0.94748745599999995</v>
      </c>
      <c r="AD25" s="41">
        <f t="shared" si="35"/>
        <v>0</v>
      </c>
      <c r="AE25" s="41">
        <f t="shared" si="35"/>
        <v>1.6462051199999998E-2</v>
      </c>
      <c r="AF25" s="41">
        <f t="shared" si="35"/>
        <v>5.9740415999999987</v>
      </c>
    </row>
    <row r="26" spans="1:32" x14ac:dyDescent="0.2">
      <c r="A26" s="16" t="s">
        <v>11</v>
      </c>
      <c r="B26" s="17" t="s">
        <v>51</v>
      </c>
      <c r="C26" s="3">
        <v>0</v>
      </c>
      <c r="D26" s="3">
        <v>0</v>
      </c>
      <c r="E26" s="3">
        <v>0</v>
      </c>
      <c r="F26" s="9">
        <v>0</v>
      </c>
      <c r="G26" s="19">
        <f t="shared" si="0"/>
        <v>0.21599999999999997</v>
      </c>
      <c r="H26" s="3">
        <v>1720</v>
      </c>
      <c r="I26" s="26" t="s">
        <v>11</v>
      </c>
      <c r="J26" s="26" t="s">
        <v>24</v>
      </c>
      <c r="K26" s="27">
        <v>0.78880000000000006</v>
      </c>
      <c r="L26" s="44" t="s">
        <v>91</v>
      </c>
      <c r="M26" s="44">
        <v>1</v>
      </c>
      <c r="N26" s="44" t="s">
        <v>71</v>
      </c>
      <c r="P26" s="46" t="s">
        <v>80</v>
      </c>
      <c r="Q26" s="46">
        <f ca="1">Q24/$M$17</f>
        <v>0</v>
      </c>
      <c r="R26" s="46">
        <f t="shared" ref="R26:AF26" si="37">R24/$M$17</f>
        <v>1.7192087999999994E-2</v>
      </c>
      <c r="S26" s="46">
        <f t="shared" si="37"/>
        <v>6.2771399999999991E-2</v>
      </c>
      <c r="T26" s="46">
        <f t="shared" si="37"/>
        <v>2.2043519999999993E-3</v>
      </c>
      <c r="U26" s="46">
        <f t="shared" si="37"/>
        <v>5.7005099999999989E-2</v>
      </c>
      <c r="V26" s="46">
        <f>V24/$M$17</f>
        <v>4.0247999999999993E-4</v>
      </c>
      <c r="W26" s="46">
        <f t="shared" si="37"/>
        <v>0.32014187999999988</v>
      </c>
      <c r="X26" s="46">
        <f t="shared" ref="X26" si="38">X24/$M$17</f>
        <v>0.18080639999999998</v>
      </c>
      <c r="Y26" s="46">
        <f t="shared" si="37"/>
        <v>1.5479999999999997E-4</v>
      </c>
      <c r="Z26" s="46">
        <f t="shared" si="37"/>
        <v>0.78367499999999968</v>
      </c>
      <c r="AA26" s="46">
        <f t="shared" si="37"/>
        <v>5.0929199999999987E-5</v>
      </c>
      <c r="AB26" s="46">
        <f t="shared" si="37"/>
        <v>6.5789999999999978E-5</v>
      </c>
      <c r="AC26" s="46">
        <f t="shared" si="37"/>
        <v>6.5797739999999993E-2</v>
      </c>
      <c r="AD26" s="46">
        <f t="shared" si="37"/>
        <v>0</v>
      </c>
      <c r="AE26" s="46">
        <f t="shared" si="37"/>
        <v>1.1431979999999998E-3</v>
      </c>
      <c r="AF26" s="46">
        <f t="shared" si="37"/>
        <v>0.41486399999999984</v>
      </c>
    </row>
    <row r="27" spans="1:32" x14ac:dyDescent="0.2">
      <c r="A27" s="16" t="s">
        <v>35</v>
      </c>
      <c r="B27" s="17" t="s">
        <v>51</v>
      </c>
      <c r="C27" s="3">
        <v>0</v>
      </c>
      <c r="D27" s="3">
        <v>0</v>
      </c>
      <c r="E27" s="3">
        <v>0</v>
      </c>
      <c r="F27" s="9">
        <v>0</v>
      </c>
      <c r="G27" s="19">
        <f t="shared" si="0"/>
        <v>0.21599999999999997</v>
      </c>
      <c r="H27" s="3">
        <v>1720</v>
      </c>
      <c r="I27" s="26" t="s">
        <v>35</v>
      </c>
      <c r="J27" s="26" t="s">
        <v>24</v>
      </c>
      <c r="K27" s="27">
        <v>410.34999999999997</v>
      </c>
      <c r="L27" s="44" t="s">
        <v>98</v>
      </c>
      <c r="M27" s="44">
        <f>M24*M26</f>
        <v>6</v>
      </c>
      <c r="N27" s="44" t="s">
        <v>93</v>
      </c>
      <c r="P27" s="46" t="s">
        <v>81</v>
      </c>
      <c r="Q27" s="46">
        <f ca="1">Q25/$M$18</f>
        <v>0</v>
      </c>
      <c r="R27" s="46">
        <f t="shared" ref="R27:AF27" si="39">R25/$M$18</f>
        <v>4.1261011199999996E-2</v>
      </c>
      <c r="S27" s="46">
        <f t="shared" si="39"/>
        <v>0.15065136000000001</v>
      </c>
      <c r="T27" s="46">
        <f t="shared" si="39"/>
        <v>5.2904447999999986E-3</v>
      </c>
      <c r="U27" s="46">
        <f t="shared" si="39"/>
        <v>0.13681224</v>
      </c>
      <c r="V27" s="46">
        <f>V25/$M$18</f>
        <v>9.6595199999999996E-4</v>
      </c>
      <c r="W27" s="46">
        <f t="shared" si="39"/>
        <v>0.76834051199999986</v>
      </c>
      <c r="X27" s="46">
        <f t="shared" ref="X27" si="40">X25/$M$18</f>
        <v>0.43393535999999999</v>
      </c>
      <c r="Y27" s="46">
        <f t="shared" si="39"/>
        <v>3.7151999999999997E-4</v>
      </c>
      <c r="Z27" s="46">
        <f t="shared" si="39"/>
        <v>1.8808199999999997</v>
      </c>
      <c r="AA27" s="46">
        <f t="shared" si="39"/>
        <v>1.2223007999999998E-4</v>
      </c>
      <c r="AB27" s="46">
        <f t="shared" si="39"/>
        <v>1.5789599999999998E-4</v>
      </c>
      <c r="AC27" s="46">
        <f t="shared" si="39"/>
        <v>0.157914576</v>
      </c>
      <c r="AD27" s="46">
        <f t="shared" si="39"/>
        <v>0</v>
      </c>
      <c r="AE27" s="46">
        <f t="shared" si="39"/>
        <v>2.7436751999999997E-3</v>
      </c>
      <c r="AF27" s="46">
        <f t="shared" si="39"/>
        <v>0.99567359999999983</v>
      </c>
    </row>
    <row r="28" spans="1:32" x14ac:dyDescent="0.2">
      <c r="A28" s="16" t="s">
        <v>36</v>
      </c>
      <c r="B28" s="17" t="s">
        <v>51</v>
      </c>
      <c r="C28" s="3">
        <v>2.2200000000000002</v>
      </c>
      <c r="D28" s="3">
        <v>2.08</v>
      </c>
      <c r="E28" s="19">
        <v>1</v>
      </c>
      <c r="F28" s="9">
        <v>0.624</v>
      </c>
      <c r="G28" s="19">
        <f t="shared" si="0"/>
        <v>0.21599999999999997</v>
      </c>
      <c r="H28" s="3">
        <v>1720</v>
      </c>
      <c r="I28" s="26" t="s">
        <v>36</v>
      </c>
      <c r="J28" s="26" t="s">
        <v>24</v>
      </c>
      <c r="K28" s="27">
        <v>0</v>
      </c>
      <c r="L28" s="44" t="s">
        <v>99</v>
      </c>
      <c r="M28" s="44">
        <f>M25*M26</f>
        <v>7.5</v>
      </c>
      <c r="N28" s="44" t="s">
        <v>89</v>
      </c>
      <c r="P28" s="41" t="s">
        <v>100</v>
      </c>
      <c r="Q28" s="47">
        <v>5.7000000000000002E-2</v>
      </c>
      <c r="R28" s="47">
        <v>114.7</v>
      </c>
      <c r="S28" s="48">
        <v>2900</v>
      </c>
      <c r="T28" s="49">
        <v>1.06</v>
      </c>
      <c r="U28" s="49">
        <v>6.3</v>
      </c>
      <c r="V28" s="49">
        <v>1650</v>
      </c>
      <c r="W28" s="49">
        <v>34</v>
      </c>
      <c r="X28" s="49">
        <v>37</v>
      </c>
      <c r="Y28" s="49">
        <v>4.0999999999999996</v>
      </c>
      <c r="Z28" s="49">
        <v>14.4</v>
      </c>
      <c r="AA28" s="49">
        <v>0.19</v>
      </c>
      <c r="AB28" s="49">
        <v>6.5</v>
      </c>
      <c r="AC28" s="49">
        <v>20</v>
      </c>
      <c r="AD28" s="49">
        <v>2.4</v>
      </c>
      <c r="AE28" s="49">
        <v>5.6</v>
      </c>
      <c r="AF28" s="49">
        <v>28</v>
      </c>
    </row>
    <row r="29" spans="1:32" x14ac:dyDescent="0.2">
      <c r="A29" s="16" t="s">
        <v>37</v>
      </c>
      <c r="B29" s="17" t="s">
        <v>51</v>
      </c>
      <c r="C29" s="3">
        <v>0</v>
      </c>
      <c r="D29" s="3">
        <v>0</v>
      </c>
      <c r="E29" s="3">
        <v>0</v>
      </c>
      <c r="F29" s="9">
        <v>0</v>
      </c>
      <c r="G29" s="19">
        <f t="shared" si="0"/>
        <v>0.21599999999999997</v>
      </c>
      <c r="H29" s="3">
        <v>1720</v>
      </c>
      <c r="I29" s="26" t="s">
        <v>37</v>
      </c>
      <c r="J29" s="26" t="s">
        <v>24</v>
      </c>
      <c r="K29" s="27">
        <v>0</v>
      </c>
      <c r="L29" s="27"/>
      <c r="M29" s="27"/>
      <c r="N29" s="27"/>
      <c r="P29" s="41" t="s">
        <v>101</v>
      </c>
      <c r="Q29" s="41">
        <f ca="1">Q26/Q28</f>
        <v>0</v>
      </c>
      <c r="R29" s="41">
        <f t="shared" ref="R29:AF29" si="41">R26/R28</f>
        <v>1.4988742807323446E-4</v>
      </c>
      <c r="S29" s="41">
        <f t="shared" si="41"/>
        <v>2.1645310344827582E-5</v>
      </c>
      <c r="T29" s="41">
        <f t="shared" si="41"/>
        <v>2.0795773584905653E-3</v>
      </c>
      <c r="U29" s="41">
        <f t="shared" si="41"/>
        <v>9.0484285714285701E-3</v>
      </c>
      <c r="V29" s="41">
        <f>V26/V28</f>
        <v>2.439272727272727E-7</v>
      </c>
      <c r="W29" s="41">
        <f t="shared" si="41"/>
        <v>9.4159376470588207E-3</v>
      </c>
      <c r="X29" s="41">
        <f t="shared" si="41"/>
        <v>4.886659459459459E-3</v>
      </c>
      <c r="Y29" s="41">
        <f t="shared" si="41"/>
        <v>3.7756097560975604E-5</v>
      </c>
      <c r="Z29" s="41">
        <f t="shared" si="41"/>
        <v>5.4421874999999974E-2</v>
      </c>
      <c r="AA29" s="41">
        <f t="shared" si="41"/>
        <v>2.6804842105263151E-4</v>
      </c>
      <c r="AB29" s="41">
        <f t="shared" si="41"/>
        <v>1.0121538461538458E-5</v>
      </c>
      <c r="AC29" s="41">
        <f t="shared" si="41"/>
        <v>3.2898869999999996E-3</v>
      </c>
      <c r="AD29" s="41">
        <f t="shared" si="41"/>
        <v>0</v>
      </c>
      <c r="AE29" s="41">
        <f t="shared" si="41"/>
        <v>2.0414249999999997E-4</v>
      </c>
      <c r="AF29" s="41">
        <f t="shared" si="41"/>
        <v>1.4816571428571424E-2</v>
      </c>
    </row>
    <row r="30" spans="1:32" x14ac:dyDescent="0.2">
      <c r="A30" s="16" t="s">
        <v>38</v>
      </c>
      <c r="B30" s="17" t="s">
        <v>51</v>
      </c>
      <c r="C30" s="3">
        <v>0</v>
      </c>
      <c r="D30" s="3">
        <v>0</v>
      </c>
      <c r="E30" s="3">
        <v>0</v>
      </c>
      <c r="F30" s="9">
        <v>0</v>
      </c>
      <c r="G30" s="19">
        <f t="shared" si="0"/>
        <v>0.21599999999999997</v>
      </c>
      <c r="H30" s="3">
        <v>1720</v>
      </c>
      <c r="I30" s="26" t="s">
        <v>38</v>
      </c>
      <c r="J30" s="26" t="s">
        <v>24</v>
      </c>
      <c r="K30" s="27">
        <v>354.09</v>
      </c>
      <c r="L30" s="27"/>
      <c r="M30" s="27"/>
      <c r="N30" s="27"/>
      <c r="P30" s="41" t="s">
        <v>102</v>
      </c>
      <c r="Q30" s="41">
        <f ca="1">Q27/Q28</f>
        <v>0</v>
      </c>
      <c r="R30" s="41">
        <f t="shared" ref="R30:AF30" si="42">R27/R28</f>
        <v>3.5972982737576283E-4</v>
      </c>
      <c r="S30" s="41">
        <f t="shared" si="42"/>
        <v>5.1948744827586209E-5</v>
      </c>
      <c r="T30" s="41">
        <f t="shared" si="42"/>
        <v>4.9909856603773568E-3</v>
      </c>
      <c r="U30" s="41">
        <f t="shared" si="42"/>
        <v>2.1716228571428572E-2</v>
      </c>
      <c r="V30" s="41">
        <f>V27/V28</f>
        <v>5.8542545454545454E-7</v>
      </c>
      <c r="W30" s="41">
        <f t="shared" si="42"/>
        <v>2.2598250352941173E-2</v>
      </c>
      <c r="X30" s="41">
        <f t="shared" ref="X30" si="43">X27/X28</f>
        <v>1.1727982702702703E-2</v>
      </c>
      <c r="Y30" s="41">
        <f t="shared" si="42"/>
        <v>9.061463414634146E-5</v>
      </c>
      <c r="Z30" s="41">
        <f t="shared" si="42"/>
        <v>0.13061249999999996</v>
      </c>
      <c r="AA30" s="41">
        <f t="shared" si="42"/>
        <v>6.4331621052631568E-4</v>
      </c>
      <c r="AB30" s="41">
        <f t="shared" si="42"/>
        <v>2.4291692307692305E-5</v>
      </c>
      <c r="AC30" s="41">
        <f t="shared" si="42"/>
        <v>7.8957287999999997E-3</v>
      </c>
      <c r="AD30" s="41">
        <f t="shared" si="42"/>
        <v>0</v>
      </c>
      <c r="AE30" s="41">
        <f t="shared" si="42"/>
        <v>4.8994199999999994E-4</v>
      </c>
      <c r="AF30" s="41">
        <f t="shared" si="42"/>
        <v>3.5559771428571425E-2</v>
      </c>
    </row>
    <row r="31" spans="1:32" x14ac:dyDescent="0.2">
      <c r="A31" s="50" t="s">
        <v>22</v>
      </c>
      <c r="B31" s="50" t="s">
        <v>51</v>
      </c>
      <c r="C31" s="50">
        <v>65.599999999999994</v>
      </c>
      <c r="D31" s="50">
        <v>106</v>
      </c>
      <c r="E31" s="50">
        <v>53.3</v>
      </c>
      <c r="F31" s="50">
        <v>47.1</v>
      </c>
      <c r="G31" s="50">
        <f t="shared" si="0"/>
        <v>0.21599999999999997</v>
      </c>
      <c r="H31" s="50">
        <v>1720</v>
      </c>
      <c r="I31" s="50" t="s">
        <v>22</v>
      </c>
      <c r="J31" s="50" t="s">
        <v>24</v>
      </c>
      <c r="K31" s="50">
        <v>0</v>
      </c>
      <c r="L31" s="50"/>
      <c r="M31" s="50"/>
      <c r="N31" s="50"/>
      <c r="P31" s="22" t="s">
        <v>104</v>
      </c>
      <c r="Q31" s="22" t="s">
        <v>0</v>
      </c>
      <c r="R31" s="22" t="s">
        <v>1</v>
      </c>
      <c r="S31" s="22" t="s">
        <v>2</v>
      </c>
      <c r="T31" s="22" t="s">
        <v>3</v>
      </c>
      <c r="U31" s="22" t="s">
        <v>4</v>
      </c>
      <c r="V31" s="22" t="s">
        <v>15</v>
      </c>
      <c r="W31" s="22" t="s">
        <v>5</v>
      </c>
      <c r="X31" s="22" t="s">
        <v>22</v>
      </c>
      <c r="Y31" s="22" t="s">
        <v>6</v>
      </c>
      <c r="Z31" s="22" t="s">
        <v>7</v>
      </c>
      <c r="AA31" s="22" t="s">
        <v>8</v>
      </c>
      <c r="AB31" s="22" t="s">
        <v>9</v>
      </c>
      <c r="AC31" s="22" t="s">
        <v>10</v>
      </c>
      <c r="AD31" s="22" t="s">
        <v>11</v>
      </c>
      <c r="AE31" s="22" t="s">
        <v>12</v>
      </c>
      <c r="AF31" s="22" t="s">
        <v>13</v>
      </c>
    </row>
    <row r="32" spans="1:32" x14ac:dyDescent="0.2">
      <c r="A32" s="16" t="s">
        <v>39</v>
      </c>
      <c r="B32" s="17" t="s">
        <v>51</v>
      </c>
      <c r="C32" s="3">
        <v>0</v>
      </c>
      <c r="D32" s="3">
        <v>0</v>
      </c>
      <c r="E32" s="3">
        <v>0</v>
      </c>
      <c r="F32" s="9">
        <v>0</v>
      </c>
      <c r="G32" s="19">
        <f t="shared" si="0"/>
        <v>0.21599999999999997</v>
      </c>
      <c r="H32" s="3">
        <v>1720</v>
      </c>
      <c r="I32" s="26" t="s">
        <v>39</v>
      </c>
      <c r="J32" s="26" t="s">
        <v>24</v>
      </c>
      <c r="K32" s="27">
        <v>14.616000000000001</v>
      </c>
      <c r="L32" s="27"/>
      <c r="M32" s="27"/>
      <c r="N32" s="27"/>
      <c r="P32" s="41"/>
      <c r="Q32" s="41">
        <f>Q4</f>
        <v>0</v>
      </c>
      <c r="R32" s="41">
        <f>R4</f>
        <v>1.2312E-2</v>
      </c>
      <c r="S32" s="41">
        <f t="shared" ref="S32:AF32" si="44">S4</f>
        <v>4.2479999999999997E-2</v>
      </c>
      <c r="T32" s="41">
        <f t="shared" si="44"/>
        <v>1.7999999999999997E-3</v>
      </c>
      <c r="U32" s="41">
        <f t="shared" si="44"/>
        <v>4.0751999999999997E-2</v>
      </c>
      <c r="V32" s="41">
        <f t="shared" si="44"/>
        <v>1.872E-3</v>
      </c>
      <c r="W32" s="41">
        <f t="shared" si="44"/>
        <v>0.24551999999999996</v>
      </c>
      <c r="X32" s="63">
        <f t="shared" si="44"/>
        <v>4.7231999999999996E-2</v>
      </c>
      <c r="Y32" s="41">
        <f t="shared" si="44"/>
        <v>7.1999999999999994E-4</v>
      </c>
      <c r="Z32" s="41">
        <f>Z4</f>
        <v>0.39599999999999996</v>
      </c>
      <c r="AA32" s="41">
        <f t="shared" si="44"/>
        <v>6.7679999999999989E-5</v>
      </c>
      <c r="AB32" s="41">
        <f t="shared" si="44"/>
        <v>3.0599999999999996E-4</v>
      </c>
      <c r="AC32" s="41">
        <f t="shared" si="44"/>
        <v>4.5791999999999999E-2</v>
      </c>
      <c r="AD32" s="41">
        <f t="shared" si="44"/>
        <v>0</v>
      </c>
      <c r="AE32" s="67">
        <f t="shared" si="44"/>
        <v>1.6271999999999997E-3</v>
      </c>
      <c r="AF32" s="41">
        <f t="shared" si="44"/>
        <v>1.9295999999999995</v>
      </c>
    </row>
    <row r="33" spans="1:34" x14ac:dyDescent="0.2">
      <c r="A33" s="16" t="s">
        <v>40</v>
      </c>
      <c r="B33" s="17" t="s">
        <v>51</v>
      </c>
      <c r="C33" s="3">
        <v>0</v>
      </c>
      <c r="D33" s="3">
        <v>0</v>
      </c>
      <c r="E33" s="3">
        <v>0</v>
      </c>
      <c r="F33" s="9">
        <v>0</v>
      </c>
      <c r="G33" s="19">
        <f t="shared" si="0"/>
        <v>0.21599999999999997</v>
      </c>
      <c r="H33" s="3">
        <v>1720</v>
      </c>
      <c r="I33" s="26" t="s">
        <v>40</v>
      </c>
      <c r="J33" s="26" t="s">
        <v>24</v>
      </c>
      <c r="K33" s="27">
        <v>0</v>
      </c>
      <c r="L33" s="27"/>
      <c r="M33" s="27"/>
      <c r="N33" s="27"/>
      <c r="P33" s="63"/>
      <c r="Q33" s="63">
        <f>Q32+Q5</f>
        <v>0</v>
      </c>
      <c r="R33" s="63">
        <f>R32+R5</f>
        <v>2.5127999999999998E-2</v>
      </c>
      <c r="S33" s="63">
        <f t="shared" ref="S33:AF44" si="45">S32+S5</f>
        <v>0.09</v>
      </c>
      <c r="T33" s="63">
        <f>T32+T5</f>
        <v>4.1039999999999991E-3</v>
      </c>
      <c r="U33" s="63">
        <f t="shared" si="45"/>
        <v>6.0839999999999991E-2</v>
      </c>
      <c r="V33" s="63">
        <f t="shared" si="45"/>
        <v>1.872E-3</v>
      </c>
      <c r="W33" s="63">
        <f t="shared" si="45"/>
        <v>0.49103999999999992</v>
      </c>
      <c r="X33" s="63">
        <f t="shared" si="45"/>
        <v>0.12355199999999998</v>
      </c>
      <c r="Y33" s="63">
        <f t="shared" si="45"/>
        <v>7.1999999999999994E-4</v>
      </c>
      <c r="Z33" s="63">
        <f t="shared" si="45"/>
        <v>0.95255999999999985</v>
      </c>
      <c r="AA33" s="63">
        <f t="shared" si="45"/>
        <v>1.3535999999999998E-4</v>
      </c>
      <c r="AB33" s="63">
        <f t="shared" si="45"/>
        <v>3.0599999999999996E-4</v>
      </c>
      <c r="AC33" s="63">
        <f t="shared" si="45"/>
        <v>8.8919999999999999E-2</v>
      </c>
      <c r="AD33" s="63">
        <f t="shared" si="45"/>
        <v>0</v>
      </c>
      <c r="AE33" s="68">
        <f t="shared" si="45"/>
        <v>3.1031999999999995E-3</v>
      </c>
      <c r="AF33" s="63">
        <f t="shared" si="45"/>
        <v>1.9295999999999995</v>
      </c>
      <c r="AG33" s="55"/>
      <c r="AH33" s="55"/>
    </row>
    <row r="34" spans="1:34" x14ac:dyDescent="0.2">
      <c r="A34" s="16" t="s">
        <v>41</v>
      </c>
      <c r="B34" s="17" t="s">
        <v>51</v>
      </c>
      <c r="C34" s="3">
        <v>4.2</v>
      </c>
      <c r="D34" s="3">
        <v>0</v>
      </c>
      <c r="E34" s="3">
        <v>3.6</v>
      </c>
      <c r="F34" s="9">
        <v>4.8</v>
      </c>
      <c r="G34" s="19">
        <f t="shared" si="0"/>
        <v>0.21599999999999997</v>
      </c>
      <c r="H34" s="3">
        <v>1720</v>
      </c>
      <c r="I34" s="26" t="s">
        <v>41</v>
      </c>
      <c r="J34" s="26" t="s">
        <v>24</v>
      </c>
      <c r="K34" s="27">
        <v>0.11019999999999999</v>
      </c>
      <c r="L34" s="27"/>
      <c r="M34" s="27"/>
      <c r="N34" s="27"/>
      <c r="P34" s="63"/>
      <c r="Q34" s="63">
        <f t="shared" ref="Q34:Q44" ca="1" si="46">Q33+Q6</f>
        <v>0</v>
      </c>
      <c r="R34" s="63">
        <f t="shared" ref="R34:R44" si="47">R33+R6</f>
        <v>3.5827199999999997E-2</v>
      </c>
      <c r="S34" s="63">
        <f t="shared" si="45"/>
        <v>0.13157999999999997</v>
      </c>
      <c r="T34" s="63">
        <f t="shared" ref="T34:T44" si="48">T33+T6</f>
        <v>5.9543999999999986E-3</v>
      </c>
      <c r="U34" s="63">
        <f t="shared" si="45"/>
        <v>8.2421999999999995E-2</v>
      </c>
      <c r="V34" s="63">
        <f t="shared" si="45"/>
        <v>1.872E-3</v>
      </c>
      <c r="W34" s="63">
        <f t="shared" si="45"/>
        <v>0.69641999999999982</v>
      </c>
      <c r="X34" s="63">
        <f t="shared" si="45"/>
        <v>0.20203199999999999</v>
      </c>
      <c r="Y34" s="63">
        <f t="shared" si="45"/>
        <v>7.1999999999999994E-4</v>
      </c>
      <c r="Z34" s="63">
        <f t="shared" si="45"/>
        <v>1.4218199999999999</v>
      </c>
      <c r="AA34" s="63">
        <f t="shared" si="45"/>
        <v>1.8611999999999996E-4</v>
      </c>
      <c r="AB34" s="63">
        <f t="shared" si="45"/>
        <v>3.0599999999999996E-4</v>
      </c>
      <c r="AC34" s="63">
        <f t="shared" si="45"/>
        <v>0.125694</v>
      </c>
      <c r="AD34" s="63">
        <f t="shared" si="45"/>
        <v>0</v>
      </c>
      <c r="AE34" s="68">
        <f t="shared" si="45"/>
        <v>4.210199999999999E-3</v>
      </c>
      <c r="AF34" s="63">
        <f t="shared" si="45"/>
        <v>1.9295999999999995</v>
      </c>
      <c r="AG34" s="56"/>
      <c r="AH34" s="55"/>
    </row>
    <row r="35" spans="1:34" x14ac:dyDescent="0.2">
      <c r="A35" s="16" t="s">
        <v>42</v>
      </c>
      <c r="B35" s="17" t="s">
        <v>51</v>
      </c>
      <c r="C35" s="3">
        <v>0</v>
      </c>
      <c r="D35" s="3">
        <v>0</v>
      </c>
      <c r="E35" s="3">
        <v>0</v>
      </c>
      <c r="F35" s="9">
        <v>0</v>
      </c>
      <c r="G35" s="19">
        <f t="shared" si="0"/>
        <v>0.21599999999999997</v>
      </c>
      <c r="H35" s="3">
        <v>1720</v>
      </c>
      <c r="I35" s="26" t="s">
        <v>42</v>
      </c>
      <c r="J35" s="26" t="s">
        <v>24</v>
      </c>
      <c r="K35" s="27">
        <v>0</v>
      </c>
      <c r="L35" s="27"/>
      <c r="M35" s="27"/>
      <c r="N35" s="27"/>
      <c r="P35" s="41"/>
      <c r="Q35" s="63">
        <f t="shared" ca="1" si="46"/>
        <v>0</v>
      </c>
      <c r="R35" s="63">
        <f t="shared" si="47"/>
        <v>4.4409599999999994E-2</v>
      </c>
      <c r="S35" s="63">
        <f t="shared" si="45"/>
        <v>0.16721999999999998</v>
      </c>
      <c r="T35" s="63">
        <f t="shared" si="48"/>
        <v>7.3511999999999987E-3</v>
      </c>
      <c r="U35" s="63">
        <f t="shared" si="45"/>
        <v>0.10549799999999999</v>
      </c>
      <c r="V35" s="63">
        <f t="shared" si="45"/>
        <v>1.872E-3</v>
      </c>
      <c r="W35" s="63">
        <f t="shared" si="45"/>
        <v>0.86165999999999976</v>
      </c>
      <c r="X35" s="63">
        <f t="shared" si="45"/>
        <v>0.28267199999999998</v>
      </c>
      <c r="Y35" s="63">
        <f t="shared" si="45"/>
        <v>7.1999999999999994E-4</v>
      </c>
      <c r="Z35" s="63">
        <f t="shared" si="45"/>
        <v>1.8037799999999997</v>
      </c>
      <c r="AA35" s="63">
        <f t="shared" si="45"/>
        <v>2.1995999999999995E-4</v>
      </c>
      <c r="AB35" s="63">
        <f t="shared" si="45"/>
        <v>3.0599999999999996E-4</v>
      </c>
      <c r="AC35" s="63">
        <f t="shared" si="45"/>
        <v>0.156114</v>
      </c>
      <c r="AD35" s="63">
        <f t="shared" si="45"/>
        <v>0</v>
      </c>
      <c r="AE35" s="68">
        <f t="shared" si="45"/>
        <v>4.948199999999999E-3</v>
      </c>
      <c r="AF35" s="63">
        <f t="shared" si="45"/>
        <v>1.9295999999999995</v>
      </c>
    </row>
    <row r="36" spans="1:34" x14ac:dyDescent="0.2">
      <c r="A36" s="16" t="s">
        <v>43</v>
      </c>
      <c r="B36" s="17" t="s">
        <v>51</v>
      </c>
      <c r="C36" s="3">
        <v>0</v>
      </c>
      <c r="D36" s="3">
        <v>0</v>
      </c>
      <c r="E36" s="3">
        <v>0</v>
      </c>
      <c r="F36" s="9">
        <v>0</v>
      </c>
      <c r="G36" s="19">
        <f t="shared" si="0"/>
        <v>0.21599999999999997</v>
      </c>
      <c r="H36" s="3">
        <v>1720</v>
      </c>
      <c r="I36" s="26" t="s">
        <v>43</v>
      </c>
      <c r="J36" s="26" t="s">
        <v>24</v>
      </c>
      <c r="K36" s="27">
        <v>0</v>
      </c>
      <c r="L36" s="27"/>
      <c r="M36" s="27"/>
      <c r="N36" s="27"/>
      <c r="P36" s="41"/>
      <c r="Q36" s="63">
        <f t="shared" ca="1" si="46"/>
        <v>0</v>
      </c>
      <c r="R36" s="63">
        <f t="shared" si="47"/>
        <v>5.0875199999999995E-2</v>
      </c>
      <c r="S36" s="63">
        <f t="shared" si="45"/>
        <v>0.19691999999999998</v>
      </c>
      <c r="T36" s="63">
        <f t="shared" si="48"/>
        <v>8.2943999999999986E-3</v>
      </c>
      <c r="U36" s="63">
        <f t="shared" si="45"/>
        <v>0.13006799999999999</v>
      </c>
      <c r="V36" s="63">
        <f t="shared" si="45"/>
        <v>1.872E-3</v>
      </c>
      <c r="W36" s="63">
        <f t="shared" si="45"/>
        <v>0.98675999999999975</v>
      </c>
      <c r="X36" s="63">
        <f t="shared" si="45"/>
        <v>0.36547199999999996</v>
      </c>
      <c r="Y36" s="63">
        <f t="shared" si="45"/>
        <v>7.1999999999999994E-4</v>
      </c>
      <c r="Z36" s="63">
        <f t="shared" si="45"/>
        <v>2.0984399999999996</v>
      </c>
      <c r="AA36" s="63">
        <f t="shared" si="45"/>
        <v>2.3687999999999994E-4</v>
      </c>
      <c r="AB36" s="63">
        <f t="shared" si="45"/>
        <v>3.0599999999999996E-4</v>
      </c>
      <c r="AC36" s="63">
        <f t="shared" si="45"/>
        <v>0.18018000000000001</v>
      </c>
      <c r="AD36" s="63">
        <f t="shared" si="45"/>
        <v>0</v>
      </c>
      <c r="AE36" s="68">
        <f t="shared" si="45"/>
        <v>5.3171999999999994E-3</v>
      </c>
      <c r="AF36" s="63">
        <f t="shared" si="45"/>
        <v>1.9295999999999995</v>
      </c>
    </row>
    <row r="37" spans="1:34" x14ac:dyDescent="0.2">
      <c r="A37" s="50" t="s">
        <v>6</v>
      </c>
      <c r="B37" s="50" t="s">
        <v>51</v>
      </c>
      <c r="C37" s="50">
        <v>1</v>
      </c>
      <c r="D37" s="50">
        <v>0</v>
      </c>
      <c r="E37" s="50">
        <v>0</v>
      </c>
      <c r="F37" s="50">
        <v>0</v>
      </c>
      <c r="G37" s="50">
        <f t="shared" si="0"/>
        <v>0.21599999999999997</v>
      </c>
      <c r="H37" s="50">
        <v>1720</v>
      </c>
      <c r="I37" s="50" t="s">
        <v>6</v>
      </c>
      <c r="J37" s="50" t="s">
        <v>24</v>
      </c>
      <c r="K37" s="50">
        <v>0.26361000000000001</v>
      </c>
      <c r="L37" s="50"/>
      <c r="M37" s="50"/>
      <c r="N37" s="50"/>
      <c r="P37" s="41"/>
      <c r="Q37" s="63">
        <f t="shared" ca="1" si="46"/>
        <v>0</v>
      </c>
      <c r="R37" s="63">
        <f t="shared" si="47"/>
        <v>5.5223999999999995E-2</v>
      </c>
      <c r="S37" s="63">
        <f t="shared" si="45"/>
        <v>0.22067999999999999</v>
      </c>
      <c r="T37" s="63">
        <f t="shared" si="48"/>
        <v>8.7839999999999984E-3</v>
      </c>
      <c r="U37" s="63">
        <f t="shared" si="45"/>
        <v>0.15613199999999999</v>
      </c>
      <c r="V37" s="63">
        <f t="shared" si="45"/>
        <v>1.872E-3</v>
      </c>
      <c r="W37" s="63">
        <f t="shared" si="45"/>
        <v>1.0717199999999998</v>
      </c>
      <c r="X37" s="63">
        <f t="shared" si="45"/>
        <v>0.45043199999999994</v>
      </c>
      <c r="Y37" s="63">
        <f t="shared" si="45"/>
        <v>7.1999999999999994E-4</v>
      </c>
      <c r="Z37" s="63">
        <f t="shared" si="45"/>
        <v>2.3057999999999996</v>
      </c>
      <c r="AA37" s="63">
        <f t="shared" si="45"/>
        <v>2.3687999999999994E-4</v>
      </c>
      <c r="AB37" s="63">
        <f t="shared" si="45"/>
        <v>3.0599999999999996E-4</v>
      </c>
      <c r="AC37" s="63">
        <f t="shared" si="45"/>
        <v>0.198684</v>
      </c>
      <c r="AD37" s="63">
        <f t="shared" si="45"/>
        <v>0</v>
      </c>
      <c r="AE37" s="68">
        <f t="shared" si="45"/>
        <v>5.3171999999999994E-3</v>
      </c>
      <c r="AF37" s="63">
        <f t="shared" si="45"/>
        <v>1.9295999999999995</v>
      </c>
    </row>
    <row r="38" spans="1:34" x14ac:dyDescent="0.2">
      <c r="A38" s="50" t="s">
        <v>7</v>
      </c>
      <c r="B38" s="50" t="s">
        <v>51</v>
      </c>
      <c r="C38" s="50">
        <v>550</v>
      </c>
      <c r="D38" s="50">
        <v>773</v>
      </c>
      <c r="E38" s="50">
        <v>288</v>
      </c>
      <c r="F38" s="50">
        <v>249</v>
      </c>
      <c r="G38" s="50">
        <f t="shared" si="0"/>
        <v>0.21599999999999997</v>
      </c>
      <c r="H38" s="50">
        <v>1720</v>
      </c>
      <c r="I38" s="50" t="s">
        <v>7</v>
      </c>
      <c r="J38" s="50" t="s">
        <v>24</v>
      </c>
      <c r="K38" s="50">
        <v>16.645999999999997</v>
      </c>
      <c r="L38" s="50"/>
      <c r="M38" s="50"/>
      <c r="N38" s="50"/>
      <c r="P38" s="41"/>
      <c r="Q38" s="63">
        <f t="shared" ca="1" si="46"/>
        <v>0</v>
      </c>
      <c r="R38" s="63">
        <f t="shared" si="47"/>
        <v>5.936914285714285E-2</v>
      </c>
      <c r="S38" s="63">
        <f t="shared" si="45"/>
        <v>0.24104571428571428</v>
      </c>
      <c r="T38" s="63">
        <f t="shared" si="48"/>
        <v>9.2036571428571416E-3</v>
      </c>
      <c r="U38" s="63">
        <f t="shared" si="45"/>
        <v>0.17957314285714285</v>
      </c>
      <c r="V38" s="63">
        <f t="shared" si="45"/>
        <v>1.872E-3</v>
      </c>
      <c r="W38" s="63">
        <f t="shared" si="45"/>
        <v>1.1503439999999998</v>
      </c>
      <c r="X38" s="63">
        <f t="shared" si="45"/>
        <v>0.52809942857142855</v>
      </c>
      <c r="Y38" s="63">
        <f t="shared" si="45"/>
        <v>7.1999999999999994E-4</v>
      </c>
      <c r="Z38" s="63">
        <f t="shared" si="45"/>
        <v>2.5091485714285708</v>
      </c>
      <c r="AA38" s="63">
        <f t="shared" si="45"/>
        <v>2.3687999999999994E-4</v>
      </c>
      <c r="AB38" s="63">
        <f t="shared" si="45"/>
        <v>3.0599999999999996E-4</v>
      </c>
      <c r="AC38" s="63">
        <f t="shared" si="45"/>
        <v>0.21639600000000001</v>
      </c>
      <c r="AD38" s="63">
        <f t="shared" si="45"/>
        <v>0</v>
      </c>
      <c r="AE38" s="68">
        <f t="shared" si="45"/>
        <v>5.3171999999999994E-3</v>
      </c>
      <c r="AF38" s="63">
        <f t="shared" si="45"/>
        <v>1.9295999999999995</v>
      </c>
    </row>
    <row r="39" spans="1:34" x14ac:dyDescent="0.2">
      <c r="A39" s="21" t="s">
        <v>44</v>
      </c>
      <c r="B39" s="17" t="s">
        <v>51</v>
      </c>
      <c r="C39" s="3">
        <v>0</v>
      </c>
      <c r="D39" s="3">
        <v>0</v>
      </c>
      <c r="E39" s="3">
        <v>0</v>
      </c>
      <c r="F39" s="9">
        <v>0</v>
      </c>
      <c r="G39" s="19">
        <f t="shared" si="0"/>
        <v>0.21599999999999997</v>
      </c>
      <c r="H39" s="3">
        <v>1720</v>
      </c>
      <c r="I39" s="26" t="s">
        <v>44</v>
      </c>
      <c r="J39" s="26" t="s">
        <v>24</v>
      </c>
      <c r="K39" s="27">
        <v>0</v>
      </c>
      <c r="L39" s="27"/>
      <c r="M39" s="27"/>
      <c r="N39" s="27"/>
      <c r="P39" s="41"/>
      <c r="Q39" s="63">
        <f t="shared" ca="1" si="46"/>
        <v>0</v>
      </c>
      <c r="R39" s="63">
        <f t="shared" si="47"/>
        <v>6.3310628571428565E-2</v>
      </c>
      <c r="S39" s="63">
        <f t="shared" si="45"/>
        <v>0.25801714285714283</v>
      </c>
      <c r="T39" s="63">
        <f t="shared" si="48"/>
        <v>9.5533714285714263E-3</v>
      </c>
      <c r="U39" s="63">
        <f t="shared" si="45"/>
        <v>0.20039142857142855</v>
      </c>
      <c r="V39" s="63">
        <f t="shared" si="45"/>
        <v>1.872E-3</v>
      </c>
      <c r="W39" s="63">
        <f t="shared" si="45"/>
        <v>1.2226319999999997</v>
      </c>
      <c r="X39" s="63">
        <f t="shared" si="45"/>
        <v>0.59847428571428574</v>
      </c>
      <c r="Y39" s="63">
        <f t="shared" si="45"/>
        <v>7.1999999999999994E-4</v>
      </c>
      <c r="Z39" s="63">
        <f t="shared" si="45"/>
        <v>2.7084857142857137</v>
      </c>
      <c r="AA39" s="63">
        <f t="shared" si="45"/>
        <v>2.3687999999999994E-4</v>
      </c>
      <c r="AB39" s="63">
        <f t="shared" si="45"/>
        <v>3.0599999999999996E-4</v>
      </c>
      <c r="AC39" s="63">
        <f t="shared" si="45"/>
        <v>0.233316</v>
      </c>
      <c r="AD39" s="63">
        <f t="shared" si="45"/>
        <v>0</v>
      </c>
      <c r="AE39" s="68">
        <f t="shared" si="45"/>
        <v>5.3171999999999994E-3</v>
      </c>
      <c r="AF39" s="63">
        <f t="shared" si="45"/>
        <v>1.9295999999999995</v>
      </c>
    </row>
    <row r="40" spans="1:34" x14ac:dyDescent="0.2">
      <c r="I40" s="2"/>
      <c r="J40" s="2"/>
      <c r="P40" s="41"/>
      <c r="Q40" s="63">
        <f t="shared" ca="1" si="46"/>
        <v>0</v>
      </c>
      <c r="R40" s="63">
        <f t="shared" si="47"/>
        <v>6.7048457142857135E-2</v>
      </c>
      <c r="S40" s="63">
        <f t="shared" si="45"/>
        <v>0.27159428571428568</v>
      </c>
      <c r="T40" s="63">
        <f t="shared" si="48"/>
        <v>9.8331428571428545E-3</v>
      </c>
      <c r="U40" s="63">
        <f t="shared" si="45"/>
        <v>0.21858685714285714</v>
      </c>
      <c r="V40" s="63">
        <f t="shared" si="45"/>
        <v>1.872E-3</v>
      </c>
      <c r="W40" s="63">
        <f t="shared" si="45"/>
        <v>1.2885839999999997</v>
      </c>
      <c r="X40" s="63">
        <f t="shared" si="45"/>
        <v>0.66155657142857138</v>
      </c>
      <c r="Y40" s="63">
        <f t="shared" si="45"/>
        <v>7.1999999999999994E-4</v>
      </c>
      <c r="Z40" s="63">
        <f t="shared" si="45"/>
        <v>2.9038114285714278</v>
      </c>
      <c r="AA40" s="63">
        <f t="shared" si="45"/>
        <v>2.3687999999999994E-4</v>
      </c>
      <c r="AB40" s="63">
        <f t="shared" si="45"/>
        <v>3.0599999999999996E-4</v>
      </c>
      <c r="AC40" s="63">
        <f t="shared" si="45"/>
        <v>0.249444</v>
      </c>
      <c r="AD40" s="63">
        <f t="shared" si="45"/>
        <v>0</v>
      </c>
      <c r="AE40" s="68">
        <f t="shared" si="45"/>
        <v>5.3171999999999994E-3</v>
      </c>
      <c r="AF40" s="63">
        <f t="shared" si="45"/>
        <v>1.9295999999999995</v>
      </c>
    </row>
    <row r="41" spans="1:34" x14ac:dyDescent="0.2">
      <c r="P41" s="41"/>
      <c r="Q41" s="63">
        <f t="shared" ca="1" si="46"/>
        <v>0</v>
      </c>
      <c r="R41" s="63">
        <f t="shared" si="47"/>
        <v>7.0582628571428566E-2</v>
      </c>
      <c r="S41" s="63">
        <f t="shared" si="45"/>
        <v>0.28177714285714284</v>
      </c>
      <c r="T41" s="63">
        <f t="shared" si="48"/>
        <v>1.0042971428571426E-2</v>
      </c>
      <c r="U41" s="63">
        <f t="shared" si="45"/>
        <v>0.23415942857142857</v>
      </c>
      <c r="V41" s="63">
        <f t="shared" si="45"/>
        <v>1.872E-3</v>
      </c>
      <c r="W41" s="63">
        <f t="shared" si="45"/>
        <v>1.3481999999999996</v>
      </c>
      <c r="X41" s="63">
        <f t="shared" si="45"/>
        <v>0.71734628571428571</v>
      </c>
      <c r="Y41" s="63">
        <f t="shared" si="45"/>
        <v>7.1999999999999994E-4</v>
      </c>
      <c r="Z41" s="63">
        <f t="shared" si="45"/>
        <v>3.0951257142857136</v>
      </c>
      <c r="AA41" s="63">
        <f t="shared" si="45"/>
        <v>2.3687999999999994E-4</v>
      </c>
      <c r="AB41" s="63">
        <f t="shared" si="45"/>
        <v>3.0599999999999996E-4</v>
      </c>
      <c r="AC41" s="63">
        <f t="shared" si="45"/>
        <v>0.26478000000000002</v>
      </c>
      <c r="AD41" s="63">
        <f t="shared" si="45"/>
        <v>0</v>
      </c>
      <c r="AE41" s="68">
        <f t="shared" si="45"/>
        <v>5.3171999999999994E-3</v>
      </c>
      <c r="AF41" s="63">
        <f t="shared" si="45"/>
        <v>1.9295999999999995</v>
      </c>
    </row>
    <row r="42" spans="1:34" x14ac:dyDescent="0.2">
      <c r="P42" s="41"/>
      <c r="Q42" s="63">
        <f t="shared" ca="1" si="46"/>
        <v>0</v>
      </c>
      <c r="R42" s="63">
        <f t="shared" si="47"/>
        <v>7.3913142857142844E-2</v>
      </c>
      <c r="S42" s="63">
        <f t="shared" si="45"/>
        <v>0.28856571428571426</v>
      </c>
      <c r="T42" s="63">
        <f t="shared" si="48"/>
        <v>1.0182857142857141E-2</v>
      </c>
      <c r="U42" s="63">
        <f t="shared" si="45"/>
        <v>0.24710914285714286</v>
      </c>
      <c r="V42" s="63">
        <f t="shared" si="45"/>
        <v>1.872E-3</v>
      </c>
      <c r="W42" s="63">
        <f t="shared" si="45"/>
        <v>1.4014799999999996</v>
      </c>
      <c r="X42" s="63">
        <f t="shared" si="45"/>
        <v>0.76584342857142862</v>
      </c>
      <c r="Y42" s="63">
        <f t="shared" si="45"/>
        <v>7.1999999999999994E-4</v>
      </c>
      <c r="Z42" s="63">
        <f t="shared" si="45"/>
        <v>3.2824285714285706</v>
      </c>
      <c r="AA42" s="63">
        <f t="shared" si="45"/>
        <v>2.3687999999999994E-4</v>
      </c>
      <c r="AB42" s="63">
        <f t="shared" si="45"/>
        <v>3.0599999999999996E-4</v>
      </c>
      <c r="AC42" s="63">
        <f t="shared" si="45"/>
        <v>0.27932400000000002</v>
      </c>
      <c r="AD42" s="63">
        <f t="shared" si="45"/>
        <v>0</v>
      </c>
      <c r="AE42" s="68">
        <f t="shared" si="45"/>
        <v>5.3171999999999994E-3</v>
      </c>
      <c r="AF42" s="63">
        <f t="shared" si="45"/>
        <v>1.9295999999999995</v>
      </c>
    </row>
    <row r="43" spans="1:34" x14ac:dyDescent="0.2">
      <c r="P43" s="41"/>
      <c r="Q43" s="63">
        <f t="shared" ca="1" si="46"/>
        <v>0</v>
      </c>
      <c r="R43" s="63">
        <f t="shared" si="47"/>
        <v>7.7039999999999983E-2</v>
      </c>
      <c r="S43" s="63">
        <f t="shared" si="45"/>
        <v>0.29196</v>
      </c>
      <c r="T43" s="63">
        <f t="shared" si="48"/>
        <v>1.0252799999999998E-2</v>
      </c>
      <c r="U43" s="63">
        <f t="shared" si="45"/>
        <v>0.257436</v>
      </c>
      <c r="V43" s="63">
        <f t="shared" si="45"/>
        <v>1.872E-3</v>
      </c>
      <c r="W43" s="63">
        <f t="shared" si="45"/>
        <v>1.4484239999999997</v>
      </c>
      <c r="X43" s="63">
        <f t="shared" si="45"/>
        <v>0.80704799999999999</v>
      </c>
      <c r="Y43" s="63">
        <f t="shared" si="45"/>
        <v>7.1999999999999994E-4</v>
      </c>
      <c r="Z43" s="63">
        <f t="shared" si="45"/>
        <v>3.4657199999999992</v>
      </c>
      <c r="AA43" s="63">
        <f t="shared" si="45"/>
        <v>2.3687999999999994E-4</v>
      </c>
      <c r="AB43" s="63">
        <f t="shared" si="45"/>
        <v>3.0599999999999996E-4</v>
      </c>
      <c r="AC43" s="63">
        <f t="shared" si="45"/>
        <v>0.293076</v>
      </c>
      <c r="AD43" s="63">
        <f t="shared" si="45"/>
        <v>0</v>
      </c>
      <c r="AE43" s="68">
        <f t="shared" si="45"/>
        <v>5.3171999999999994E-3</v>
      </c>
      <c r="AF43" s="63">
        <f t="shared" si="45"/>
        <v>1.9295999999999995</v>
      </c>
    </row>
    <row r="44" spans="1:34" x14ac:dyDescent="0.2">
      <c r="P44" s="41"/>
      <c r="Q44" s="63">
        <f t="shared" ca="1" si="46"/>
        <v>0</v>
      </c>
      <c r="R44" s="63">
        <f t="shared" si="47"/>
        <v>7.9963199999999984E-2</v>
      </c>
      <c r="S44" s="63">
        <f t="shared" si="45"/>
        <v>0.29196</v>
      </c>
      <c r="T44" s="63">
        <f t="shared" si="48"/>
        <v>1.0252799999999998E-2</v>
      </c>
      <c r="U44" s="63">
        <f t="shared" si="45"/>
        <v>0.26513999999999999</v>
      </c>
      <c r="V44" s="63">
        <f t="shared" si="45"/>
        <v>1.872E-3</v>
      </c>
      <c r="W44" s="63">
        <f t="shared" si="45"/>
        <v>1.4890319999999997</v>
      </c>
      <c r="X44" s="63">
        <f t="shared" si="45"/>
        <v>0.84095999999999993</v>
      </c>
      <c r="Y44" s="63">
        <f t="shared" si="45"/>
        <v>7.1999999999999994E-4</v>
      </c>
      <c r="Z44" s="63">
        <f t="shared" si="45"/>
        <v>3.6449999999999991</v>
      </c>
      <c r="AA44" s="63">
        <f t="shared" si="45"/>
        <v>2.3687999999999994E-4</v>
      </c>
      <c r="AB44" s="63">
        <f t="shared" si="45"/>
        <v>3.0599999999999996E-4</v>
      </c>
      <c r="AC44" s="63">
        <f t="shared" si="45"/>
        <v>0.30603599999999997</v>
      </c>
      <c r="AD44" s="63">
        <f t="shared" si="45"/>
        <v>0</v>
      </c>
      <c r="AE44" s="68">
        <f t="shared" si="45"/>
        <v>5.3171999999999994E-3</v>
      </c>
      <c r="AF44" s="63">
        <f t="shared" si="45"/>
        <v>1.9295999999999995</v>
      </c>
    </row>
  </sheetData>
  <mergeCells count="6">
    <mergeCell ref="L19:N19"/>
    <mergeCell ref="O4:O7"/>
    <mergeCell ref="O9:O12"/>
    <mergeCell ref="O14:O17"/>
    <mergeCell ref="L1:N1"/>
    <mergeCell ref="L9:N9"/>
  </mergeCells>
  <conditionalFormatting sqref="Q29:AF30">
    <cfRule type="cellIs" dxfId="8" priority="3" operator="lessThan">
      <formula>1</formula>
    </cfRule>
    <cfRule type="cellIs" dxfId="7" priority="4" operator="greaterThan">
      <formula>1</formula>
    </cfRule>
  </conditionalFormatting>
  <conditionalFormatting sqref="R29:AF30">
    <cfRule type="cellIs" dxfId="6" priority="9" operator="lessThan">
      <formula>1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1122-050E-4550-AC97-A4855FE0E151}">
  <sheetPr codeName="Sheet3"/>
  <dimension ref="A1:AG44"/>
  <sheetViews>
    <sheetView topLeftCell="D1" zoomScale="86" workbookViewId="0">
      <selection activeCell="K2" sqref="K2"/>
    </sheetView>
  </sheetViews>
  <sheetFormatPr baseColWidth="10" defaultColWidth="10.6640625" defaultRowHeight="16" x14ac:dyDescent="0.2"/>
  <cols>
    <col min="1" max="5" width="10.6640625" style="3"/>
    <col min="6" max="6" width="10.1640625" style="3" bestFit="1" customWidth="1"/>
    <col min="7" max="7" width="10.1640625" style="3" customWidth="1"/>
    <col min="8" max="8" width="10.1640625" customWidth="1"/>
    <col min="9" max="9" width="11.83203125" style="3" bestFit="1" customWidth="1"/>
    <col min="10" max="11" width="10.6640625" style="3"/>
    <col min="12" max="12" width="23.33203125" style="3" bestFit="1" customWidth="1"/>
    <col min="13" max="14" width="10.6640625" style="3"/>
    <col min="15" max="15" width="10.1640625" customWidth="1"/>
    <col min="16" max="16" width="28.6640625" bestFit="1" customWidth="1"/>
    <col min="17" max="26" width="18.83203125" customWidth="1"/>
    <col min="27" max="32" width="18.83203125" bestFit="1" customWidth="1"/>
    <col min="33" max="33" width="12.1640625" bestFit="1" customWidth="1"/>
  </cols>
  <sheetData>
    <row r="1" spans="1:33" x14ac:dyDescent="0.2">
      <c r="A1" s="6" t="s">
        <v>45</v>
      </c>
      <c r="B1" s="6" t="s">
        <v>46</v>
      </c>
      <c r="C1" s="6" t="s">
        <v>47</v>
      </c>
      <c r="D1" s="6" t="s">
        <v>48</v>
      </c>
      <c r="E1" s="6" t="s">
        <v>49</v>
      </c>
      <c r="F1" s="6" t="s">
        <v>50</v>
      </c>
      <c r="G1" s="6" t="s">
        <v>62</v>
      </c>
      <c r="H1" s="6" t="s">
        <v>52</v>
      </c>
      <c r="I1" s="6" t="s">
        <v>45</v>
      </c>
      <c r="J1" s="6" t="s">
        <v>53</v>
      </c>
      <c r="K1" s="6" t="s">
        <v>107</v>
      </c>
      <c r="L1" s="71" t="s">
        <v>66</v>
      </c>
      <c r="M1" s="71"/>
      <c r="N1" s="71"/>
      <c r="P1" s="22"/>
      <c r="Q1" s="22" t="s">
        <v>0</v>
      </c>
      <c r="R1" s="22" t="s">
        <v>1</v>
      </c>
      <c r="S1" s="22" t="s">
        <v>2</v>
      </c>
      <c r="T1" s="22" t="s">
        <v>3</v>
      </c>
      <c r="U1" s="22" t="s">
        <v>4</v>
      </c>
      <c r="V1" s="22" t="s">
        <v>15</v>
      </c>
      <c r="W1" s="22" t="s">
        <v>5</v>
      </c>
      <c r="X1" s="22" t="s">
        <v>22</v>
      </c>
      <c r="Y1" s="22" t="s">
        <v>6</v>
      </c>
      <c r="Z1" s="22" t="s">
        <v>7</v>
      </c>
      <c r="AA1" s="22" t="s">
        <v>8</v>
      </c>
      <c r="AB1" s="22" t="s">
        <v>9</v>
      </c>
      <c r="AC1" s="22" t="s">
        <v>10</v>
      </c>
      <c r="AD1" s="22" t="s">
        <v>11</v>
      </c>
      <c r="AE1" s="22" t="s">
        <v>12</v>
      </c>
      <c r="AF1" s="22" t="s">
        <v>13</v>
      </c>
    </row>
    <row r="2" spans="1:33" x14ac:dyDescent="0.2">
      <c r="A2" s="7" t="s">
        <v>23</v>
      </c>
      <c r="B2" s="8" t="s">
        <v>51</v>
      </c>
      <c r="C2" s="3">
        <v>0</v>
      </c>
      <c r="D2" s="3">
        <v>0</v>
      </c>
      <c r="E2" s="3">
        <v>0</v>
      </c>
      <c r="F2" s="23">
        <v>0</v>
      </c>
      <c r="G2" s="23">
        <f>9/1000*24</f>
        <v>0.21599999999999997</v>
      </c>
      <c r="H2" s="3">
        <v>1780</v>
      </c>
      <c r="I2" s="28" t="s">
        <v>23</v>
      </c>
      <c r="J2" s="28" t="s">
        <v>24</v>
      </c>
      <c r="K2" s="3">
        <v>0</v>
      </c>
      <c r="L2" s="41" t="s">
        <v>67</v>
      </c>
      <c r="M2" s="41">
        <v>0.1</v>
      </c>
      <c r="N2" s="41" t="s">
        <v>71</v>
      </c>
      <c r="P2" s="42" t="s">
        <v>20</v>
      </c>
      <c r="Q2" s="42">
        <v>0.11600000000000001</v>
      </c>
      <c r="R2" s="42">
        <v>6.3335999999999997</v>
      </c>
      <c r="S2" s="42">
        <v>4.524</v>
      </c>
      <c r="T2" s="42">
        <v>0.15776000000000001</v>
      </c>
      <c r="U2" s="42">
        <v>0.57999999999999996</v>
      </c>
      <c r="V2" s="42">
        <f>C19</f>
        <v>2</v>
      </c>
      <c r="W2" s="42">
        <v>21.053999999999998</v>
      </c>
      <c r="X2" s="42">
        <f>C31</f>
        <v>159</v>
      </c>
      <c r="Y2" s="42">
        <v>0.52722000000000002</v>
      </c>
      <c r="Z2" s="42">
        <v>33.292000000000002</v>
      </c>
      <c r="AA2" s="42">
        <v>0.23200000000000001</v>
      </c>
      <c r="AB2" s="42">
        <v>0.57767999999999997</v>
      </c>
      <c r="AC2" s="42">
        <v>0</v>
      </c>
      <c r="AD2" s="42">
        <v>1.5775999999999999</v>
      </c>
      <c r="AE2" s="42">
        <v>0.28999999999999998</v>
      </c>
      <c r="AF2" s="42">
        <f>K9</f>
        <v>98000</v>
      </c>
    </row>
    <row r="3" spans="1:33" x14ac:dyDescent="0.2">
      <c r="A3" s="10" t="s">
        <v>25</v>
      </c>
      <c r="B3" s="8" t="s">
        <v>51</v>
      </c>
      <c r="C3" s="3">
        <v>22.3</v>
      </c>
      <c r="D3" s="3">
        <v>27.8</v>
      </c>
      <c r="E3" s="3">
        <v>9.8000000000000007</v>
      </c>
      <c r="F3" s="23">
        <v>10.1</v>
      </c>
      <c r="G3" s="23">
        <f t="shared" ref="G3:G39" si="0">9/1000*24</f>
        <v>0.21599999999999997</v>
      </c>
      <c r="I3" s="28" t="s">
        <v>25</v>
      </c>
      <c r="J3" s="28" t="s">
        <v>24</v>
      </c>
      <c r="K3" s="3">
        <v>99.731999999999985</v>
      </c>
      <c r="L3" s="41" t="s">
        <v>68</v>
      </c>
      <c r="M3" s="41">
        <v>0.3</v>
      </c>
      <c r="N3" s="41" t="s">
        <v>71</v>
      </c>
      <c r="P3" s="42" t="s">
        <v>63</v>
      </c>
      <c r="Q3" s="42" t="s">
        <v>64</v>
      </c>
      <c r="R3" s="42" t="s">
        <v>64</v>
      </c>
      <c r="S3" s="42" t="s">
        <v>64</v>
      </c>
      <c r="T3" s="42" t="s">
        <v>64</v>
      </c>
      <c r="U3" s="42" t="s">
        <v>64</v>
      </c>
      <c r="V3" s="42" t="s">
        <v>64</v>
      </c>
      <c r="W3" s="42" t="s">
        <v>64</v>
      </c>
      <c r="X3" s="42" t="s">
        <v>64</v>
      </c>
      <c r="Y3" s="42" t="s">
        <v>64</v>
      </c>
      <c r="Z3" s="42" t="s">
        <v>64</v>
      </c>
      <c r="AA3" s="42" t="s">
        <v>64</v>
      </c>
      <c r="AB3" s="42" t="s">
        <v>64</v>
      </c>
      <c r="AC3" s="42" t="s">
        <v>64</v>
      </c>
      <c r="AD3" s="42" t="s">
        <v>64</v>
      </c>
      <c r="AE3" s="42" t="s">
        <v>64</v>
      </c>
      <c r="AF3" s="42" t="s">
        <v>64</v>
      </c>
    </row>
    <row r="4" spans="1:33" x14ac:dyDescent="0.2">
      <c r="A4" s="11" t="s">
        <v>12</v>
      </c>
      <c r="B4" s="12" t="s">
        <v>51</v>
      </c>
      <c r="C4" s="13">
        <v>3.67</v>
      </c>
      <c r="D4" s="13">
        <v>5.35</v>
      </c>
      <c r="E4" s="13">
        <v>1.57</v>
      </c>
      <c r="F4" s="25">
        <v>0</v>
      </c>
      <c r="G4" s="23">
        <f t="shared" si="0"/>
        <v>0.21599999999999997</v>
      </c>
      <c r="I4" s="28" t="s">
        <v>12</v>
      </c>
      <c r="J4" s="28" t="s">
        <v>24</v>
      </c>
      <c r="K4" s="3">
        <v>0</v>
      </c>
      <c r="L4" s="41" t="s">
        <v>69</v>
      </c>
      <c r="M4" s="41">
        <v>6.0000000000000001E-3</v>
      </c>
      <c r="N4" s="41"/>
      <c r="O4" s="72" t="s">
        <v>57</v>
      </c>
      <c r="P4" s="45">
        <v>1</v>
      </c>
      <c r="Q4" s="45">
        <f>(C17*$G$17)/1000/0.3</f>
        <v>0</v>
      </c>
      <c r="R4" s="45">
        <f>(C6*$G$6)/1000/0.3</f>
        <v>2.8655999999999998E-3</v>
      </c>
      <c r="S4" s="45">
        <f>(C5*$G$5)/1000/0.3</f>
        <v>2.0879999999999999E-2</v>
      </c>
      <c r="T4" s="45">
        <f>(C12*$G$12)/1000/0.3</f>
        <v>1.7423999999999999E-3</v>
      </c>
      <c r="U4" s="45">
        <f>(C14*G14)/1000/0.3</f>
        <v>2.8079999999999997E-2</v>
      </c>
      <c r="V4" s="45">
        <f>(C19*G19)/1000/0.3</f>
        <v>1.4399999999999999E-3</v>
      </c>
      <c r="W4" s="45">
        <f>(C21*$G$21)/1000/0.3</f>
        <v>6.3935999999999993E-2</v>
      </c>
      <c r="X4" s="45">
        <f>(C31*$G$31)/1000/0.3</f>
        <v>0.11447999999999998</v>
      </c>
      <c r="Y4" s="45">
        <f>(C37*$G$37)/1000/0.3</f>
        <v>2.0879999999999996E-3</v>
      </c>
      <c r="Z4" s="45">
        <f>(C38*$G$38)/1000/0.3</f>
        <v>0.26279999999999998</v>
      </c>
      <c r="AA4" s="45">
        <f>(C11*$G$11)/1000/0.3</f>
        <v>4.032E-5</v>
      </c>
      <c r="AB4" s="45">
        <f>(C13*$G$13)/1000/0.3</f>
        <v>5.8607999999999989E-4</v>
      </c>
      <c r="AC4" s="45">
        <f>(C24*$G$24)/1000/0.3</f>
        <v>3.0887999999999999E-2</v>
      </c>
      <c r="AD4" s="45">
        <f>(C26*$G$26)/1000/0.3</f>
        <v>0</v>
      </c>
      <c r="AE4" s="45">
        <f>(C4*$G$4)/1000/0.3</f>
        <v>2.6423999999999996E-3</v>
      </c>
      <c r="AF4" s="45">
        <f>(C9*$G$9)/1000/0.3</f>
        <v>2.1743999999999999</v>
      </c>
      <c r="AG4" s="69">
        <f>AF4/AF2</f>
        <v>2.2187755102040814E-5</v>
      </c>
    </row>
    <row r="5" spans="1:33" x14ac:dyDescent="0.2">
      <c r="A5" s="14" t="s">
        <v>2</v>
      </c>
      <c r="B5" s="15" t="s">
        <v>51</v>
      </c>
      <c r="C5" s="13">
        <v>29</v>
      </c>
      <c r="D5" s="13">
        <v>35</v>
      </c>
      <c r="E5" s="13">
        <v>0</v>
      </c>
      <c r="F5" s="25">
        <v>0</v>
      </c>
      <c r="G5" s="23">
        <f t="shared" si="0"/>
        <v>0.21599999999999997</v>
      </c>
      <c r="I5" s="28" t="s">
        <v>2</v>
      </c>
      <c r="J5" s="28" t="s">
        <v>24</v>
      </c>
      <c r="K5" s="3">
        <v>2.492</v>
      </c>
      <c r="L5" s="41" t="s">
        <v>70</v>
      </c>
      <c r="M5" s="41">
        <v>1</v>
      </c>
      <c r="N5" s="41" t="s">
        <v>71</v>
      </c>
      <c r="O5" s="72"/>
      <c r="P5" s="45">
        <v>2</v>
      </c>
      <c r="Q5" s="45">
        <f>(D17*$G$17)/1000/0.3</f>
        <v>0</v>
      </c>
      <c r="R5" s="45">
        <f>(D6*$G$6)/1000/0.3</f>
        <v>2.8799999999999997E-3</v>
      </c>
      <c r="S5" s="45">
        <f>(D5*$G$5)/1000/0.3</f>
        <v>2.5199999999999997E-2</v>
      </c>
      <c r="T5" s="45">
        <f>(D12*$G$12)/1000/0.3</f>
        <v>2.2823999999999995E-3</v>
      </c>
      <c r="U5" s="45">
        <f>(D14*G15)/1000/0.3</f>
        <v>1.2383999999999997E-2</v>
      </c>
      <c r="V5" s="45">
        <f>(D19*G20)/1000/0.3</f>
        <v>2.232E-3</v>
      </c>
      <c r="W5" s="45">
        <f>(D21*$G$21)/1000/0.3</f>
        <v>9.5039999999999986E-2</v>
      </c>
      <c r="X5" s="45">
        <f>(D31*$G$31)/1000/0.3</f>
        <v>0.26351999999999998</v>
      </c>
      <c r="Y5" s="45">
        <f>(D37*$G$37)/1000/0.3</f>
        <v>3.8159999999999995E-3</v>
      </c>
      <c r="Z5" s="45">
        <f>(D38*$G$38)/1000/0.3</f>
        <v>0.44136000000000003</v>
      </c>
      <c r="AA5" s="45">
        <f>(E11*$G$11)/1000/0.3</f>
        <v>0</v>
      </c>
      <c r="AB5" s="45">
        <f>(D13*$G$13)/1000/0.3</f>
        <v>7.5599999999999994E-4</v>
      </c>
      <c r="AC5" s="45">
        <f>(D24*$G$24)/1000/0.3</f>
        <v>2.3184E-2</v>
      </c>
      <c r="AD5" s="45">
        <f>(D26*$G$26)/1000/0.3</f>
        <v>0</v>
      </c>
      <c r="AE5" s="45">
        <f>(D4*$G$4)/1000/0.3</f>
        <v>3.8519999999999991E-3</v>
      </c>
      <c r="AF5" s="45">
        <f>(D9*$G$9)/1000/0.3</f>
        <v>0</v>
      </c>
    </row>
    <row r="6" spans="1:33" x14ac:dyDescent="0.2">
      <c r="A6" s="14" t="s">
        <v>1</v>
      </c>
      <c r="B6" s="15" t="s">
        <v>51</v>
      </c>
      <c r="C6" s="13">
        <v>3.98</v>
      </c>
      <c r="D6" s="13">
        <v>4</v>
      </c>
      <c r="E6" s="13">
        <v>1.4</v>
      </c>
      <c r="F6" s="25">
        <v>4.5</v>
      </c>
      <c r="G6" s="23">
        <f t="shared" si="0"/>
        <v>0.21599999999999997</v>
      </c>
      <c r="I6" s="28" t="s">
        <v>1</v>
      </c>
      <c r="J6" s="28" t="s">
        <v>24</v>
      </c>
      <c r="K6" s="3">
        <v>3.875</v>
      </c>
      <c r="L6" s="41" t="s">
        <v>75</v>
      </c>
      <c r="M6" s="41">
        <v>1720</v>
      </c>
      <c r="N6" s="41" t="s">
        <v>76</v>
      </c>
      <c r="O6" s="72"/>
      <c r="P6" s="41">
        <v>3</v>
      </c>
      <c r="Q6" s="41">
        <f>$Q$5+(P6-$P$5)*($Q$9-$Q$5)/($P$9-$P$5)</f>
        <v>0</v>
      </c>
      <c r="R6" s="41">
        <f>$R$5+(P6-$P$5)*($R$9-$R$5)/($P$9-$P$5)</f>
        <v>2.4119999999999996E-3</v>
      </c>
      <c r="S6" s="41">
        <f>$S$5+(P6-$P$5)*($S$9-$S$5)/($P$9-$P$5)</f>
        <v>1.8899999999999997E-2</v>
      </c>
      <c r="T6" s="41">
        <f>$T$5+(P6-$P$5)*($T$9-$T$5)/($P$9-$P$5)</f>
        <v>1.9025999999999995E-3</v>
      </c>
      <c r="U6" s="41">
        <f>$U$5+(P6-$P$5)*($U$9-$U$5)/($P$9-$P$5)</f>
        <v>1.4165999999999998E-2</v>
      </c>
      <c r="V6" s="41">
        <f>$V$5+(P6-$P$5)*($V$9-$V$5)/($P$9-$P$5)</f>
        <v>1.6740000000000001E-3</v>
      </c>
      <c r="W6" s="41">
        <f>$W$5+(P6-$P$5)*($W$9-$W$5)/($P$9-$P$5)</f>
        <v>8.0477999999999994E-2</v>
      </c>
      <c r="X6" s="41">
        <f>$X$5+(P6-$P$5)*($X$9-$X$5)/($P$9-$P$5)</f>
        <v>0.21671999999999997</v>
      </c>
      <c r="Y6" s="41">
        <f>$Y$5+(P6-$P$5)*($Y$9-$Y$5)/($P$9-$P$5)</f>
        <v>3.2939999999999996E-3</v>
      </c>
      <c r="Z6" s="41">
        <f>$Z$5+(P6-$P$5)*($Z$9-$Z$5)/($P$9-$P$5)</f>
        <v>0.39240000000000003</v>
      </c>
      <c r="AA6" s="41">
        <f>$AA$5+(P6-$P$5)*($AA$9-$AA$5)/($P$9-$P$5)</f>
        <v>0</v>
      </c>
      <c r="AB6" s="41">
        <f>$AB$5+(P6-$P$5)*($AB$9-$AB$5)/($P$9-$P$5)</f>
        <v>5.6700000000000001E-4</v>
      </c>
      <c r="AC6" s="41">
        <f>$AC$5+(P6-$P$5)*($AC$9-$AC$5)/($P$9-$P$5)</f>
        <v>1.9512000000000002E-2</v>
      </c>
      <c r="AD6" s="41">
        <f>$AD$5+(P6-$P$5)*($AD$9-$AD$5)/($P$9-$P$5)</f>
        <v>0</v>
      </c>
      <c r="AE6" s="41">
        <f>$AE$5+(P6-$P$5)*($AE$9-$AE$5)/($P$9-$P$5)</f>
        <v>3.1715999999999992E-3</v>
      </c>
      <c r="AF6" s="41">
        <f>$AF$5+(P6-$P$5)*($AF$9-$AF$5)/($P$9-$P$5)</f>
        <v>0</v>
      </c>
    </row>
    <row r="7" spans="1:33" x14ac:dyDescent="0.2">
      <c r="A7" s="16" t="s">
        <v>26</v>
      </c>
      <c r="B7" s="17" t="s">
        <v>51</v>
      </c>
      <c r="C7" s="3">
        <v>0</v>
      </c>
      <c r="D7" s="3">
        <v>0</v>
      </c>
      <c r="E7" s="3">
        <v>0</v>
      </c>
      <c r="F7" s="23">
        <v>0</v>
      </c>
      <c r="G7" s="23">
        <f t="shared" si="0"/>
        <v>0.21599999999999997</v>
      </c>
      <c r="I7" s="28" t="s">
        <v>26</v>
      </c>
      <c r="J7" s="28" t="s">
        <v>24</v>
      </c>
      <c r="K7" s="3">
        <v>1.2819999999999998E-2</v>
      </c>
      <c r="L7" s="44" t="s">
        <v>72</v>
      </c>
      <c r="M7" s="44">
        <f>M6*M5*M4*M2</f>
        <v>1.032</v>
      </c>
      <c r="N7" s="44" t="s">
        <v>73</v>
      </c>
      <c r="O7" s="72"/>
      <c r="P7" s="41">
        <v>4</v>
      </c>
      <c r="Q7" s="41">
        <f t="shared" ref="Q7" si="1">$Q$5+(P7-$P$5)*($Q$9-$Q$5)/($P$9-$P$5)</f>
        <v>0</v>
      </c>
      <c r="R7" s="41">
        <f t="shared" ref="R7" si="2">$R$5+(P7-$P$5)*($R$9-$R$5)/($P$9-$P$5)</f>
        <v>1.9439999999999998E-3</v>
      </c>
      <c r="S7" s="41">
        <f t="shared" ref="S7:S8" si="3">$S$5+(P7-$P$5)*($S$9-$S$5)/($P$9-$P$5)</f>
        <v>1.2599999999999998E-2</v>
      </c>
      <c r="T7" s="41">
        <f t="shared" ref="T7:T8" si="4">$T$5+(P7-$P$5)*($T$9-$T$5)/($P$9-$P$5)</f>
        <v>1.5227999999999997E-3</v>
      </c>
      <c r="U7" s="41">
        <f t="shared" ref="U7:U8" si="5">$U$5+(P7-$P$5)*($U$9-$U$5)/($P$9-$P$5)</f>
        <v>1.5947999999999997E-2</v>
      </c>
      <c r="V7" s="41">
        <f t="shared" ref="V7:V8" si="6">$V$5+(P7-$P$5)*($V$9-$V$5)/($P$9-$P$5)</f>
        <v>1.116E-3</v>
      </c>
      <c r="W7" s="41">
        <f t="shared" ref="W7:W8" si="7">$W$5+(P7-$P$5)*($W$9-$W$5)/($P$9-$P$5)</f>
        <v>6.5915999999999988E-2</v>
      </c>
      <c r="X7" s="41">
        <f>$X$5+(P7-$P$5)*($X$9-$X$5)/($P$9-$P$5)</f>
        <v>0.16991999999999999</v>
      </c>
      <c r="Y7" s="41">
        <f>$Y$5+(P7-$P$5)*($Y$9-$Y$5)/($P$9-$P$5)</f>
        <v>2.7719999999999993E-3</v>
      </c>
      <c r="Z7" s="41">
        <f>$Z$5+(P7-$P$5)*($Z$9-$Z$5)/($P$9-$P$5)</f>
        <v>0.34343999999999997</v>
      </c>
      <c r="AA7" s="41">
        <f>$AA$5+(P7-$P$5)*($AA$9-$AA$5)/($P$9-$P$5)</f>
        <v>0</v>
      </c>
      <c r="AB7" s="41">
        <f>$AB$5+(P7-$P$5)*($AB$9-$AB$5)/($P$9-$P$5)</f>
        <v>3.7799999999999997E-4</v>
      </c>
      <c r="AC7" s="41">
        <f>$AC$5+(P7-$P$5)*($AC$9-$AC$5)/($P$9-$P$5)</f>
        <v>1.584E-2</v>
      </c>
      <c r="AD7" s="41">
        <f>$AD$5+(P7-$P$5)*($AD$9-$AD$5)/($P$9-$P$5)</f>
        <v>0</v>
      </c>
      <c r="AE7" s="41">
        <f>$AE$5+(P7-$P$5)*($AE$9-$AE$5)/($P$9-$P$5)</f>
        <v>2.4911999999999994E-3</v>
      </c>
      <c r="AF7" s="41">
        <f>$AF$5+(P7-$P$5)*($AF$9-$AF$5)/($P$9-$P$5)</f>
        <v>0</v>
      </c>
    </row>
    <row r="8" spans="1:33" x14ac:dyDescent="0.2">
      <c r="A8" s="16" t="s">
        <v>27</v>
      </c>
      <c r="B8" s="17" t="s">
        <v>51</v>
      </c>
      <c r="C8" s="3">
        <v>0</v>
      </c>
      <c r="D8" s="3">
        <v>0</v>
      </c>
      <c r="E8" s="3">
        <v>0</v>
      </c>
      <c r="F8" s="23">
        <v>0</v>
      </c>
      <c r="G8" s="23">
        <f t="shared" si="0"/>
        <v>0.21599999999999997</v>
      </c>
      <c r="I8" s="28" t="s">
        <v>27</v>
      </c>
      <c r="J8" s="28" t="s">
        <v>24</v>
      </c>
      <c r="K8" s="3">
        <v>0</v>
      </c>
      <c r="L8" s="44" t="s">
        <v>74</v>
      </c>
      <c r="M8" s="44">
        <f>M6*M5*M4*M3</f>
        <v>3.0960000000000001</v>
      </c>
      <c r="N8" s="44" t="s">
        <v>73</v>
      </c>
      <c r="P8" s="41">
        <v>5</v>
      </c>
      <c r="Q8" s="41">
        <f>$Q$5+(P8-$P$5)*($Q$9-$Q$5)/($P$9-$P$5)</f>
        <v>0</v>
      </c>
      <c r="R8" s="41">
        <f>$R$5+(P8-$P$5)*($R$9-$R$5)/($P$9-$P$5)</f>
        <v>1.4759999999999999E-3</v>
      </c>
      <c r="S8" s="41">
        <f t="shared" si="3"/>
        <v>6.3E-3</v>
      </c>
      <c r="T8" s="41">
        <f t="shared" si="4"/>
        <v>1.1429999999999999E-3</v>
      </c>
      <c r="U8" s="41">
        <f t="shared" si="5"/>
        <v>1.7729999999999996E-2</v>
      </c>
      <c r="V8" s="41">
        <f t="shared" si="6"/>
        <v>5.579999999999999E-4</v>
      </c>
      <c r="W8" s="41">
        <f t="shared" si="7"/>
        <v>5.1353999999999997E-2</v>
      </c>
      <c r="X8" s="41">
        <f>$X$5+(P8-$P$5)*($X$9-$X$5)/($P$9-$P$5)</f>
        <v>0.12312000000000001</v>
      </c>
      <c r="Y8" s="41">
        <f>$Y$5+(P8-$P$5)*($Y$9-$Y$5)/($P$9-$P$5)</f>
        <v>2.2499999999999994E-3</v>
      </c>
      <c r="Z8" s="41">
        <f>$Z$5+(P8-$P$5)*($Z$9-$Z$5)/($P$9-$P$5)</f>
        <v>0.29447999999999996</v>
      </c>
      <c r="AA8" s="41">
        <f>$AA$5+(P8-$P$5)*($AA$9-$AA$5)/($P$9-$P$5)</f>
        <v>0</v>
      </c>
      <c r="AB8" s="41">
        <f>$AB$5+(P8-$P$5)*($AB$9-$AB$5)/($P$9-$P$5)</f>
        <v>1.8899999999999993E-4</v>
      </c>
      <c r="AC8" s="41">
        <f>$AC$5+(P8-$P$5)*($AC$9-$AC$5)/($P$9-$P$5)</f>
        <v>1.2168E-2</v>
      </c>
      <c r="AD8" s="41">
        <f>$AD$5+(P8-$P$5)*($AD$9-$AD$5)/($P$9-$P$5)</f>
        <v>0</v>
      </c>
      <c r="AE8" s="41">
        <f>$AE$5+(P8-$P$5)*($AE$9-$AE$5)/($P$9-$P$5)</f>
        <v>1.8107999999999996E-3</v>
      </c>
      <c r="AF8" s="41">
        <f>$AF$5+(P8-$P$5)*($AF$9-$AF$5)/($P$9-$P$5)</f>
        <v>0</v>
      </c>
    </row>
    <row r="9" spans="1:33" x14ac:dyDescent="0.2">
      <c r="A9" s="18" t="s">
        <v>13</v>
      </c>
      <c r="B9" s="15" t="s">
        <v>51</v>
      </c>
      <c r="C9" s="13">
        <v>3020</v>
      </c>
      <c r="D9" s="13">
        <v>0</v>
      </c>
      <c r="E9" s="13">
        <v>0</v>
      </c>
      <c r="F9" s="25">
        <v>0</v>
      </c>
      <c r="G9" s="23">
        <f t="shared" si="0"/>
        <v>0.21599999999999997</v>
      </c>
      <c r="I9" s="3" t="s">
        <v>13</v>
      </c>
      <c r="J9" s="28" t="s">
        <v>24</v>
      </c>
      <c r="K9" s="3">
        <v>98000</v>
      </c>
      <c r="L9" s="71" t="s">
        <v>82</v>
      </c>
      <c r="M9" s="71"/>
      <c r="N9" s="71"/>
      <c r="O9" s="73" t="s">
        <v>58</v>
      </c>
      <c r="P9" s="45">
        <v>6</v>
      </c>
      <c r="Q9" s="45">
        <f>(E17*$G$17)/1000/0.3</f>
        <v>0</v>
      </c>
      <c r="R9" s="45">
        <f>(E6*$G$6)/1000/0.3</f>
        <v>1.0079999999999998E-3</v>
      </c>
      <c r="S9" s="45">
        <f>(E5*$G$5)/1000/0.3</f>
        <v>0</v>
      </c>
      <c r="T9" s="45">
        <f>(E12*$G$12)/1000/0.3</f>
        <v>7.631999999999999E-4</v>
      </c>
      <c r="U9" s="45">
        <f>(E14*G19)/1000/0.3</f>
        <v>1.9511999999999998E-2</v>
      </c>
      <c r="V9" s="45">
        <f>(E19*G24)/1000/0.3</f>
        <v>0</v>
      </c>
      <c r="W9" s="45">
        <f>(E21*$G$21)/1000/0.3</f>
        <v>3.6791999999999998E-2</v>
      </c>
      <c r="X9" s="45">
        <f>(E31*$G$31)/1000/0.3</f>
        <v>7.6319999999999985E-2</v>
      </c>
      <c r="Y9" s="45">
        <f>(E37*$G$37)/1000/0.3</f>
        <v>1.7279999999999995E-3</v>
      </c>
      <c r="Z9" s="45">
        <f>(E38*$G$38)/1000/0.3</f>
        <v>0.24551999999999996</v>
      </c>
      <c r="AA9" s="45">
        <f>(D11*$G$11)/1000/0.3</f>
        <v>0</v>
      </c>
      <c r="AB9" s="45">
        <f>(E13*$G$13)/1000/0.3</f>
        <v>0</v>
      </c>
      <c r="AC9" s="45">
        <f>(E24*$G$24)/1000/0.3</f>
        <v>8.4960000000000001E-3</v>
      </c>
      <c r="AD9" s="45">
        <f>(E26*$G$26)/1000/0.3</f>
        <v>0</v>
      </c>
      <c r="AE9" s="45">
        <f>(E4*$G$3)/1000/0.3</f>
        <v>1.1303999999999999E-3</v>
      </c>
      <c r="AF9" s="45">
        <f>(E9*$G$9)/1000/0.3</f>
        <v>0</v>
      </c>
    </row>
    <row r="10" spans="1:33" x14ac:dyDescent="0.2">
      <c r="A10" s="16" t="s">
        <v>28</v>
      </c>
      <c r="B10" s="17" t="s">
        <v>51</v>
      </c>
      <c r="C10" s="3">
        <v>42400</v>
      </c>
      <c r="D10" s="3">
        <v>53500</v>
      </c>
      <c r="E10" s="3">
        <v>24200</v>
      </c>
      <c r="F10" s="23">
        <v>18900</v>
      </c>
      <c r="G10" s="23">
        <f t="shared" si="0"/>
        <v>0.21599999999999997</v>
      </c>
      <c r="I10" s="28" t="s">
        <v>28</v>
      </c>
      <c r="J10" s="28" t="s">
        <v>24</v>
      </c>
      <c r="K10" s="3">
        <v>54425.3</v>
      </c>
      <c r="L10" s="44" t="s">
        <v>83</v>
      </c>
      <c r="M10" s="44">
        <v>0.8</v>
      </c>
      <c r="N10" s="44" t="s">
        <v>84</v>
      </c>
      <c r="O10" s="73"/>
      <c r="P10" s="41">
        <v>7</v>
      </c>
      <c r="Q10" s="41">
        <f>$Q$9+(P10-$P$9)*($Q$16-$Q$9)/($P$16-$P$9)</f>
        <v>0</v>
      </c>
      <c r="R10" s="41">
        <f>$R$9+(P10-$P$9)*($R$16-$R$9)/($P$16-$P$9)</f>
        <v>1.3268571428571426E-3</v>
      </c>
      <c r="S10" s="41">
        <f>$S$9+(P10-$P$9)*($S$16-$S$9)/($P$16-$P$9)</f>
        <v>0</v>
      </c>
      <c r="T10" s="41">
        <f>$T$9+(P10-$P$9)*($T$16-$T$9)/($P$16-$P$9)</f>
        <v>6.541714285714285E-4</v>
      </c>
      <c r="U10" s="41">
        <f>$U$9+(P10-$P$9)*($U$16-$U$9)/($P$16-$P$9)</f>
        <v>1.8946285714285714E-2</v>
      </c>
      <c r="V10" s="41">
        <f>$V$9+(P10-$P$9)*($V$16-$V$9)/($P$16-$P$9)</f>
        <v>0</v>
      </c>
      <c r="W10" s="41">
        <f>$W$9+(P10-$P$9)*($W$16-$W$9)/($P$16-$P$9)</f>
        <v>3.3994285714285713E-2</v>
      </c>
      <c r="X10" s="41">
        <f t="shared" ref="X10:X15" si="8">$X$9+(P10-$P$9)*($X$16-$X$9)/($P$16-$P$9)</f>
        <v>7.1732571428571409E-2</v>
      </c>
      <c r="Y10" s="41">
        <f t="shared" ref="Y10:Y15" si="9">$Y$9+(P10-$P$9)*($Y$16-$Y$9)/($P$16-$P$9)</f>
        <v>1.6354285714285711E-3</v>
      </c>
      <c r="Z10" s="41">
        <f t="shared" ref="Z10:Z15" si="10">$Z$9+(P10-$P$9)*($Z$16-$Z$9)/($P$16-$P$9)</f>
        <v>0.23533714285714283</v>
      </c>
      <c r="AA10" s="41">
        <f t="shared" ref="AA10:AA15" si="11">$AA$9+(P10-$P$9)*($AA$16-$AA$9)/($P$16-$P$9)</f>
        <v>0</v>
      </c>
      <c r="AB10" s="41">
        <f t="shared" ref="AB10:AB15" si="12">$AB$9+(P10-$P$9)*($AB$16-$AB$9)/($P$16-$P$9)</f>
        <v>0</v>
      </c>
      <c r="AC10" s="41">
        <f t="shared" ref="AC10:AC15" si="13">$AC$9+(P10-$P$9)*($AC$16-$AC$9)/($P$16-$P$9)</f>
        <v>7.9621714285714289E-3</v>
      </c>
      <c r="AD10" s="41">
        <f t="shared" ref="AD10:AD15" si="14">$AD$9+(P10-$P$9)*($AD$16-$AD$9)/($P$16-$P$9)</f>
        <v>0</v>
      </c>
      <c r="AE10" s="41">
        <f t="shared" ref="AE10:AE15" si="15">$AE$9+(P10-$P$9)*($AE$16-$AE$9)/($P$16-$P$9)</f>
        <v>9.6891428571428565E-4</v>
      </c>
      <c r="AF10" s="41">
        <f t="shared" ref="AF10:AF15" si="16">$AF$9+(P10-$P$9)*($AF$16-$AF$9)/($P$16-$P$9)</f>
        <v>0</v>
      </c>
    </row>
    <row r="11" spans="1:33" x14ac:dyDescent="0.2">
      <c r="A11" s="14" t="s">
        <v>8</v>
      </c>
      <c r="B11" s="15" t="s">
        <v>51</v>
      </c>
      <c r="C11" s="13">
        <v>5.6000000000000001E-2</v>
      </c>
      <c r="D11" s="13">
        <v>0</v>
      </c>
      <c r="E11" s="13">
        <v>0</v>
      </c>
      <c r="F11" s="25">
        <v>0</v>
      </c>
      <c r="G11" s="23">
        <f t="shared" si="0"/>
        <v>0.21599999999999997</v>
      </c>
      <c r="I11" s="28" t="s">
        <v>8</v>
      </c>
      <c r="J11" s="28" t="s">
        <v>24</v>
      </c>
      <c r="K11" s="3">
        <v>0</v>
      </c>
      <c r="L11" s="44" t="s">
        <v>85</v>
      </c>
      <c r="M11" s="44">
        <v>1</v>
      </c>
      <c r="N11" s="44" t="s">
        <v>71</v>
      </c>
      <c r="O11" s="73"/>
      <c r="P11" s="41">
        <v>8</v>
      </c>
      <c r="Q11" s="41">
        <f t="shared" ref="Q11:Q14" si="17">$Q$9+(P11-$P$9)*($Q$16-$Q$9)/($P$16-$P$9)</f>
        <v>0</v>
      </c>
      <c r="R11" s="41">
        <f>$R$9+(P11-$P$9)*($R$16-$R$9)/($P$16-$P$9)</f>
        <v>1.6457142857142855E-3</v>
      </c>
      <c r="S11" s="41">
        <f t="shared" ref="S11:S15" si="18">$S$9+(P11-$P$9)*($S$16-$S$9)/($P$16-$P$9)</f>
        <v>0</v>
      </c>
      <c r="T11" s="41">
        <f t="shared" ref="T11:T15" si="19">$T$9+(P11-$P$9)*($T$16-$T$9)/($P$16-$P$9)</f>
        <v>5.451428571428571E-4</v>
      </c>
      <c r="U11" s="41">
        <f t="shared" ref="U11:U15" si="20">$U$9+(P11-$P$9)*($U$16-$U$9)/($P$16-$P$9)</f>
        <v>1.8380571428571427E-2</v>
      </c>
      <c r="V11" s="41">
        <f t="shared" ref="V11:V15" si="21">$V$9+(P11-$P$9)*($V$16-$V$9)/($P$16-$P$9)</f>
        <v>0</v>
      </c>
      <c r="W11" s="41">
        <f t="shared" ref="W11:W14" si="22">$W$9+(P11-$P$9)*($W$16-$W$9)/($P$16-$P$9)</f>
        <v>3.1196571428571428E-2</v>
      </c>
      <c r="X11" s="41">
        <f t="shared" si="8"/>
        <v>6.7145142857142848E-2</v>
      </c>
      <c r="Y11" s="41">
        <f t="shared" si="9"/>
        <v>1.5428571428571425E-3</v>
      </c>
      <c r="Z11" s="41">
        <f t="shared" si="10"/>
        <v>0.22515428571428567</v>
      </c>
      <c r="AA11" s="41">
        <f t="shared" si="11"/>
        <v>0</v>
      </c>
      <c r="AB11" s="41">
        <f t="shared" si="12"/>
        <v>0</v>
      </c>
      <c r="AC11" s="41">
        <f t="shared" si="13"/>
        <v>7.4283428571428577E-3</v>
      </c>
      <c r="AD11" s="41">
        <f t="shared" si="14"/>
        <v>0</v>
      </c>
      <c r="AE11" s="41">
        <f t="shared" si="15"/>
        <v>8.0742857142857135E-4</v>
      </c>
      <c r="AF11" s="41">
        <f t="shared" si="16"/>
        <v>0</v>
      </c>
    </row>
    <row r="12" spans="1:33" x14ac:dyDescent="0.2">
      <c r="A12" s="14" t="s">
        <v>3</v>
      </c>
      <c r="B12" s="15" t="s">
        <v>51</v>
      </c>
      <c r="C12" s="13">
        <v>2.42</v>
      </c>
      <c r="D12" s="13">
        <v>3.17</v>
      </c>
      <c r="E12" s="13">
        <v>1.06</v>
      </c>
      <c r="F12" s="25">
        <v>0</v>
      </c>
      <c r="G12" s="23">
        <f t="shared" si="0"/>
        <v>0.21599999999999997</v>
      </c>
      <c r="I12" s="29" t="s">
        <v>3</v>
      </c>
      <c r="J12" s="29" t="s">
        <v>24</v>
      </c>
      <c r="K12" s="4">
        <v>8.1600000000000006E-2</v>
      </c>
      <c r="L12" s="44" t="s">
        <v>86</v>
      </c>
      <c r="M12" s="44">
        <v>4</v>
      </c>
      <c r="N12" s="44" t="s">
        <v>71</v>
      </c>
      <c r="O12" s="73"/>
      <c r="P12" s="41">
        <v>9</v>
      </c>
      <c r="Q12" s="41">
        <f t="shared" si="17"/>
        <v>0</v>
      </c>
      <c r="R12" s="41">
        <f t="shared" ref="R12:R15" si="23">$R$9+(P12-$P$9)*($R$16-$R$9)/($P$16-$P$9)</f>
        <v>1.9645714285714284E-3</v>
      </c>
      <c r="S12" s="41">
        <f t="shared" si="18"/>
        <v>0</v>
      </c>
      <c r="T12" s="41">
        <f t="shared" si="19"/>
        <v>4.3611428571428565E-4</v>
      </c>
      <c r="U12" s="41">
        <f t="shared" si="20"/>
        <v>1.7814857142857143E-2</v>
      </c>
      <c r="V12" s="41">
        <f t="shared" si="21"/>
        <v>0</v>
      </c>
      <c r="W12" s="41">
        <f t="shared" si="22"/>
        <v>2.8398857142857142E-2</v>
      </c>
      <c r="X12" s="41">
        <f t="shared" si="8"/>
        <v>6.2557714285714272E-2</v>
      </c>
      <c r="Y12" s="41">
        <f t="shared" si="9"/>
        <v>1.4502857142857141E-3</v>
      </c>
      <c r="Z12" s="41">
        <f t="shared" si="10"/>
        <v>0.21497142857142854</v>
      </c>
      <c r="AA12" s="41">
        <f t="shared" si="11"/>
        <v>0</v>
      </c>
      <c r="AB12" s="41">
        <f t="shared" si="12"/>
        <v>0</v>
      </c>
      <c r="AC12" s="41">
        <f t="shared" si="13"/>
        <v>6.8945142857142856E-3</v>
      </c>
      <c r="AD12" s="41">
        <f t="shared" si="14"/>
        <v>0</v>
      </c>
      <c r="AE12" s="41">
        <f t="shared" si="15"/>
        <v>6.4594285714285717E-4</v>
      </c>
      <c r="AF12" s="41">
        <f t="shared" si="16"/>
        <v>0</v>
      </c>
    </row>
    <row r="13" spans="1:33" s="1" customFormat="1" x14ac:dyDescent="0.2">
      <c r="A13" s="14" t="s">
        <v>9</v>
      </c>
      <c r="B13" s="15" t="s">
        <v>51</v>
      </c>
      <c r="C13" s="13">
        <v>0.81399999999999995</v>
      </c>
      <c r="D13" s="13">
        <v>1.05</v>
      </c>
      <c r="E13" s="13">
        <v>0</v>
      </c>
      <c r="F13" s="25">
        <v>0</v>
      </c>
      <c r="G13" s="23">
        <f t="shared" si="0"/>
        <v>0.21599999999999997</v>
      </c>
      <c r="H13"/>
      <c r="I13" s="28" t="s">
        <v>9</v>
      </c>
      <c r="J13" s="28" t="s">
        <v>24</v>
      </c>
      <c r="K13" s="3">
        <v>0.29880000000000001</v>
      </c>
      <c r="L13" s="44" t="s">
        <v>87</v>
      </c>
      <c r="M13" s="44">
        <v>8</v>
      </c>
      <c r="N13" s="44" t="s">
        <v>71</v>
      </c>
      <c r="O13"/>
      <c r="P13" s="41">
        <v>10</v>
      </c>
      <c r="Q13" s="41">
        <f t="shared" si="17"/>
        <v>0</v>
      </c>
      <c r="R13" s="41">
        <f t="shared" si="23"/>
        <v>2.2834285714285712E-3</v>
      </c>
      <c r="S13" s="41">
        <f t="shared" si="18"/>
        <v>0</v>
      </c>
      <c r="T13" s="41">
        <f t="shared" si="19"/>
        <v>3.2708571428571425E-4</v>
      </c>
      <c r="U13" s="41">
        <f t="shared" si="20"/>
        <v>1.7249142857142855E-2</v>
      </c>
      <c r="V13" s="41">
        <f t="shared" si="21"/>
        <v>0</v>
      </c>
      <c r="W13" s="41">
        <f t="shared" si="22"/>
        <v>2.5601142857142857E-2</v>
      </c>
      <c r="X13" s="41">
        <f t="shared" si="8"/>
        <v>5.7970285714285703E-2</v>
      </c>
      <c r="Y13" s="41">
        <f t="shared" si="9"/>
        <v>1.3577142857142854E-3</v>
      </c>
      <c r="Z13" s="41">
        <f t="shared" si="10"/>
        <v>0.2047885714285714</v>
      </c>
      <c r="AA13" s="41">
        <f t="shared" si="11"/>
        <v>0</v>
      </c>
      <c r="AB13" s="41">
        <f t="shared" si="12"/>
        <v>0</v>
      </c>
      <c r="AC13" s="41">
        <f t="shared" si="13"/>
        <v>6.3606857142857144E-3</v>
      </c>
      <c r="AD13" s="41">
        <f t="shared" si="14"/>
        <v>0</v>
      </c>
      <c r="AE13" s="41">
        <f t="shared" si="15"/>
        <v>4.8445714285714288E-4</v>
      </c>
      <c r="AF13" s="41">
        <f t="shared" si="16"/>
        <v>0</v>
      </c>
    </row>
    <row r="14" spans="1:33" x14ac:dyDescent="0.2">
      <c r="A14" s="14" t="s">
        <v>4</v>
      </c>
      <c r="B14" s="15" t="s">
        <v>51</v>
      </c>
      <c r="C14" s="13">
        <v>39</v>
      </c>
      <c r="D14" s="13">
        <v>17.2</v>
      </c>
      <c r="E14" s="13">
        <v>27.1</v>
      </c>
      <c r="F14" s="25">
        <v>21.6</v>
      </c>
      <c r="G14" s="23">
        <f t="shared" si="0"/>
        <v>0.21599999999999997</v>
      </c>
      <c r="I14" s="28" t="s">
        <v>4</v>
      </c>
      <c r="J14" s="28" t="s">
        <v>24</v>
      </c>
      <c r="K14" s="3">
        <v>0</v>
      </c>
      <c r="L14" s="44" t="s">
        <v>88</v>
      </c>
      <c r="M14" s="44">
        <f>(M13+M12)*M10/2</f>
        <v>4.8000000000000007</v>
      </c>
      <c r="N14" s="44" t="s">
        <v>89</v>
      </c>
      <c r="O14" s="70" t="s">
        <v>59</v>
      </c>
      <c r="P14" s="41">
        <v>11</v>
      </c>
      <c r="Q14" s="41">
        <f t="shared" si="17"/>
        <v>0</v>
      </c>
      <c r="R14" s="41">
        <f>$R$9+(P14-$P$9)*($R$16-$R$9)/($P$16-$P$9)</f>
        <v>2.6022857142857141E-3</v>
      </c>
      <c r="S14" s="41">
        <f t="shared" si="18"/>
        <v>0</v>
      </c>
      <c r="T14" s="41">
        <f t="shared" si="19"/>
        <v>2.180571428571428E-4</v>
      </c>
      <c r="U14" s="41">
        <f t="shared" si="20"/>
        <v>1.6683428571428571E-2</v>
      </c>
      <c r="V14" s="41">
        <f t="shared" si="21"/>
        <v>0</v>
      </c>
      <c r="W14" s="41">
        <f t="shared" si="22"/>
        <v>2.2803428571428568E-2</v>
      </c>
      <c r="X14" s="41">
        <f t="shared" si="8"/>
        <v>5.3382857142857135E-2</v>
      </c>
      <c r="Y14" s="41">
        <f t="shared" si="9"/>
        <v>1.265142857142857E-3</v>
      </c>
      <c r="Z14" s="41">
        <f t="shared" si="10"/>
        <v>0.19460571428571427</v>
      </c>
      <c r="AA14" s="41">
        <f t="shared" si="11"/>
        <v>0</v>
      </c>
      <c r="AB14" s="41">
        <f t="shared" si="12"/>
        <v>0</v>
      </c>
      <c r="AC14" s="41">
        <f t="shared" si="13"/>
        <v>5.8268571428571432E-3</v>
      </c>
      <c r="AD14" s="41">
        <f t="shared" si="14"/>
        <v>0</v>
      </c>
      <c r="AE14" s="41">
        <f t="shared" si="15"/>
        <v>3.2297142857142848E-4</v>
      </c>
      <c r="AF14" s="41">
        <f t="shared" si="16"/>
        <v>0</v>
      </c>
    </row>
    <row r="15" spans="1:33" x14ac:dyDescent="0.2">
      <c r="A15" s="16" t="s">
        <v>29</v>
      </c>
      <c r="B15" s="17" t="s">
        <v>51</v>
      </c>
      <c r="C15" s="3">
        <v>29</v>
      </c>
      <c r="D15" s="3">
        <v>34.200000000000003</v>
      </c>
      <c r="E15" s="3">
        <v>11.8</v>
      </c>
      <c r="F15" s="23">
        <v>64.2</v>
      </c>
      <c r="G15" s="23">
        <f t="shared" si="0"/>
        <v>0.21599999999999997</v>
      </c>
      <c r="I15" s="28" t="s">
        <v>29</v>
      </c>
      <c r="J15" s="28" t="s">
        <v>24</v>
      </c>
      <c r="K15" s="3">
        <v>192.18999999999997</v>
      </c>
      <c r="L15" s="44" t="s">
        <v>90</v>
      </c>
      <c r="M15" s="44">
        <f>(M12+M13)*M11/2</f>
        <v>6</v>
      </c>
      <c r="N15" s="44" t="s">
        <v>89</v>
      </c>
      <c r="O15" s="70"/>
      <c r="P15" s="41">
        <v>12</v>
      </c>
      <c r="Q15" s="41">
        <f>$Q$9+(P15-$P$9)*($Q$16-$Q$9)/($P$16-$P$9)</f>
        <v>0</v>
      </c>
      <c r="R15" s="41">
        <f t="shared" si="23"/>
        <v>2.9211428571428574E-3</v>
      </c>
      <c r="S15" s="41">
        <f t="shared" si="18"/>
        <v>0</v>
      </c>
      <c r="T15" s="41">
        <f t="shared" si="19"/>
        <v>1.090285714285714E-4</v>
      </c>
      <c r="U15" s="41">
        <f t="shared" si="20"/>
        <v>1.6117714285714284E-2</v>
      </c>
      <c r="V15" s="41">
        <f t="shared" si="21"/>
        <v>0</v>
      </c>
      <c r="W15" s="41">
        <f>$W$9+(P15-$P$9)*($W$16-$W$9)/($P$16-$P$9)</f>
        <v>2.0005714285714283E-2</v>
      </c>
      <c r="X15" s="41">
        <f t="shared" si="8"/>
        <v>4.8795428571428559E-2</v>
      </c>
      <c r="Y15" s="41">
        <f t="shared" si="9"/>
        <v>1.1725714285714286E-3</v>
      </c>
      <c r="Z15" s="41">
        <f t="shared" si="10"/>
        <v>0.18442285714285711</v>
      </c>
      <c r="AA15" s="41">
        <f t="shared" si="11"/>
        <v>0</v>
      </c>
      <c r="AB15" s="41">
        <f t="shared" si="12"/>
        <v>0</v>
      </c>
      <c r="AC15" s="41">
        <f t="shared" si="13"/>
        <v>5.2930285714285711E-3</v>
      </c>
      <c r="AD15" s="41">
        <f t="shared" si="14"/>
        <v>0</v>
      </c>
      <c r="AE15" s="41">
        <f t="shared" si="15"/>
        <v>1.6148571428571429E-4</v>
      </c>
      <c r="AF15" s="41">
        <f t="shared" si="16"/>
        <v>0</v>
      </c>
    </row>
    <row r="16" spans="1:33" x14ac:dyDescent="0.2">
      <c r="A16" s="16" t="s">
        <v>14</v>
      </c>
      <c r="B16" s="17" t="s">
        <v>51</v>
      </c>
      <c r="C16" s="3">
        <v>0</v>
      </c>
      <c r="D16" s="3">
        <v>0</v>
      </c>
      <c r="E16" s="3">
        <v>0</v>
      </c>
      <c r="F16" s="23">
        <v>0</v>
      </c>
      <c r="G16" s="23">
        <f t="shared" si="0"/>
        <v>0.21599999999999997</v>
      </c>
      <c r="I16" s="28" t="s">
        <v>14</v>
      </c>
      <c r="J16" s="28" t="s">
        <v>24</v>
      </c>
      <c r="K16" s="3">
        <v>0</v>
      </c>
      <c r="L16" s="44" t="s">
        <v>91</v>
      </c>
      <c r="M16" s="44">
        <v>1</v>
      </c>
      <c r="N16" s="44" t="s">
        <v>71</v>
      </c>
      <c r="O16" s="70"/>
      <c r="P16" s="45">
        <v>13</v>
      </c>
      <c r="Q16" s="45">
        <f>(F17*$G$17)/1000/0.3</f>
        <v>0</v>
      </c>
      <c r="R16" s="45">
        <f>(F6*$G$6)/1000/0.3</f>
        <v>3.2399999999999998E-3</v>
      </c>
      <c r="S16" s="45">
        <f>(F5*$G$5)/1000/0.3</f>
        <v>0</v>
      </c>
      <c r="T16" s="45">
        <f>(F12*$G$12)/1000/0.3</f>
        <v>0</v>
      </c>
      <c r="U16" s="45">
        <f>(F14*G26)/1000/0.3</f>
        <v>1.5552E-2</v>
      </c>
      <c r="V16" s="45">
        <f>(F19*G31)/1000/0.3</f>
        <v>0</v>
      </c>
      <c r="W16" s="45">
        <f>(F21*$G$21)/1000/0.3</f>
        <v>1.7207999999999998E-2</v>
      </c>
      <c r="X16" s="45">
        <f>(F31*$G$31)/1000/0.3</f>
        <v>4.420799999999999E-2</v>
      </c>
      <c r="Y16" s="45">
        <f>(F37*$G$37)/1000/0.3</f>
        <v>1.08E-3</v>
      </c>
      <c r="Z16" s="45">
        <f>(F38*$G$38)/1000/0.3</f>
        <v>0.17423999999999998</v>
      </c>
      <c r="AA16" s="45">
        <f>(F11*$G$11)/1000/0.3</f>
        <v>0</v>
      </c>
      <c r="AB16" s="45">
        <f>(F13*$G$13)/1000/0.3</f>
        <v>0</v>
      </c>
      <c r="AC16" s="45">
        <f>(F24*$G$24)/1000/0.3</f>
        <v>4.7591999999999999E-3</v>
      </c>
      <c r="AD16" s="45">
        <f>(F26*$H$26)/1000/0.3</f>
        <v>0</v>
      </c>
      <c r="AE16" s="45">
        <f>(F4*$G$4)/1000/0.3</f>
        <v>0</v>
      </c>
      <c r="AF16" s="45">
        <f>(F9*$G$9)/1000/0.3</f>
        <v>0</v>
      </c>
    </row>
    <row r="17" spans="1:32" x14ac:dyDescent="0.2">
      <c r="A17" s="14" t="s">
        <v>0</v>
      </c>
      <c r="B17" s="15" t="s">
        <v>51</v>
      </c>
      <c r="C17" s="13">
        <v>0</v>
      </c>
      <c r="D17" s="13">
        <v>0</v>
      </c>
      <c r="E17" s="13">
        <v>0</v>
      </c>
      <c r="F17" s="25">
        <v>0</v>
      </c>
      <c r="G17" s="23">
        <f t="shared" si="0"/>
        <v>0.21599999999999997</v>
      </c>
      <c r="I17" s="28" t="s">
        <v>0</v>
      </c>
      <c r="J17" s="28" t="s">
        <v>24</v>
      </c>
      <c r="K17" s="3">
        <v>0</v>
      </c>
      <c r="L17" s="44" t="s">
        <v>92</v>
      </c>
      <c r="M17" s="44">
        <f>M14*M16</f>
        <v>4.8000000000000007</v>
      </c>
      <c r="N17" s="44" t="s">
        <v>93</v>
      </c>
      <c r="O17" s="70"/>
      <c r="P17" s="43" t="s">
        <v>21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2" x14ac:dyDescent="0.2">
      <c r="A18" s="16" t="s">
        <v>31</v>
      </c>
      <c r="B18" s="17" t="s">
        <v>51</v>
      </c>
      <c r="C18" s="3">
        <v>4240</v>
      </c>
      <c r="D18" s="3">
        <v>3960</v>
      </c>
      <c r="E18" s="3">
        <v>966</v>
      </c>
      <c r="F18" s="23">
        <v>452</v>
      </c>
      <c r="G18" s="23">
        <f t="shared" si="0"/>
        <v>0.21599999999999997</v>
      </c>
      <c r="I18" s="28" t="s">
        <v>31</v>
      </c>
      <c r="J18" s="28" t="s">
        <v>24</v>
      </c>
      <c r="K18" s="3">
        <v>4658.3600000000006</v>
      </c>
      <c r="L18" s="44" t="s">
        <v>94</v>
      </c>
      <c r="M18" s="44">
        <f>M15*M16</f>
        <v>6</v>
      </c>
      <c r="N18" s="44" t="s">
        <v>89</v>
      </c>
      <c r="P18" s="43" t="s">
        <v>17</v>
      </c>
      <c r="Q18" s="43">
        <f t="shared" ref="Q18:AF18" si="24">Q4</f>
        <v>0</v>
      </c>
      <c r="R18" s="43">
        <f t="shared" si="24"/>
        <v>2.8655999999999998E-3</v>
      </c>
      <c r="S18" s="43">
        <f t="shared" si="24"/>
        <v>2.0879999999999999E-2</v>
      </c>
      <c r="T18" s="43">
        <f t="shared" si="24"/>
        <v>1.7423999999999999E-3</v>
      </c>
      <c r="U18" s="43">
        <f t="shared" si="24"/>
        <v>2.8079999999999997E-2</v>
      </c>
      <c r="V18" s="43">
        <f>V4</f>
        <v>1.4399999999999999E-3</v>
      </c>
      <c r="W18" s="43">
        <f t="shared" si="24"/>
        <v>6.3935999999999993E-2</v>
      </c>
      <c r="X18" s="43">
        <f>X4</f>
        <v>0.11447999999999998</v>
      </c>
      <c r="Y18" s="43">
        <f t="shared" si="24"/>
        <v>2.0879999999999996E-3</v>
      </c>
      <c r="Z18" s="43">
        <f t="shared" si="24"/>
        <v>0.26279999999999998</v>
      </c>
      <c r="AA18" s="43">
        <f t="shared" si="24"/>
        <v>4.032E-5</v>
      </c>
      <c r="AB18" s="43">
        <f t="shared" si="24"/>
        <v>5.8607999999999989E-4</v>
      </c>
      <c r="AC18" s="43">
        <f t="shared" si="24"/>
        <v>3.0887999999999999E-2</v>
      </c>
      <c r="AD18" s="43">
        <f t="shared" si="24"/>
        <v>0</v>
      </c>
      <c r="AE18" s="43">
        <f t="shared" si="24"/>
        <v>2.6423999999999996E-3</v>
      </c>
      <c r="AF18" s="43">
        <f t="shared" si="24"/>
        <v>2.1743999999999999</v>
      </c>
    </row>
    <row r="19" spans="1:32" x14ac:dyDescent="0.2">
      <c r="A19" s="14" t="s">
        <v>15</v>
      </c>
      <c r="B19" s="15" t="s">
        <v>51</v>
      </c>
      <c r="C19" s="13">
        <v>2</v>
      </c>
      <c r="D19" s="13">
        <v>3.1</v>
      </c>
      <c r="E19" s="13">
        <v>0</v>
      </c>
      <c r="F19" s="25">
        <v>0</v>
      </c>
      <c r="G19" s="23">
        <f t="shared" si="0"/>
        <v>0.21599999999999997</v>
      </c>
      <c r="I19" s="28" t="s">
        <v>15</v>
      </c>
      <c r="J19" s="28" t="s">
        <v>24</v>
      </c>
      <c r="K19" s="3">
        <v>0.38400000000000001</v>
      </c>
      <c r="L19" s="71" t="s">
        <v>95</v>
      </c>
      <c r="M19" s="71"/>
      <c r="N19" s="71"/>
      <c r="P19" s="43" t="s">
        <v>18</v>
      </c>
      <c r="Q19" s="43">
        <f t="shared" ref="Q19:AF19" si="25">Q18+Q5</f>
        <v>0</v>
      </c>
      <c r="R19" s="43">
        <f>R18+R5</f>
        <v>5.7456E-3</v>
      </c>
      <c r="S19" s="43">
        <f t="shared" si="25"/>
        <v>4.6079999999999996E-2</v>
      </c>
      <c r="T19" s="43">
        <f t="shared" si="25"/>
        <v>4.0247999999999994E-3</v>
      </c>
      <c r="U19" s="43">
        <f t="shared" si="25"/>
        <v>4.0463999999999993E-2</v>
      </c>
      <c r="V19" s="43">
        <f>V18+V5</f>
        <v>3.6719999999999999E-3</v>
      </c>
      <c r="W19" s="43">
        <f t="shared" si="25"/>
        <v>0.15897599999999998</v>
      </c>
      <c r="X19" s="43">
        <f t="shared" si="25"/>
        <v>0.37799999999999995</v>
      </c>
      <c r="Y19" s="43">
        <f t="shared" si="25"/>
        <v>5.9039999999999995E-3</v>
      </c>
      <c r="Z19" s="43">
        <f t="shared" si="25"/>
        <v>0.70416000000000001</v>
      </c>
      <c r="AA19" s="43">
        <f t="shared" si="25"/>
        <v>4.032E-5</v>
      </c>
      <c r="AB19" s="43">
        <f t="shared" si="25"/>
        <v>1.3420799999999998E-3</v>
      </c>
      <c r="AC19" s="43">
        <f t="shared" si="25"/>
        <v>5.4071999999999995E-2</v>
      </c>
      <c r="AD19" s="43">
        <f t="shared" si="25"/>
        <v>0</v>
      </c>
      <c r="AE19" s="43">
        <f t="shared" si="25"/>
        <v>6.4943999999999991E-3</v>
      </c>
      <c r="AF19" s="43">
        <f t="shared" si="25"/>
        <v>2.1743999999999999</v>
      </c>
    </row>
    <row r="20" spans="1:32" x14ac:dyDescent="0.2">
      <c r="A20" s="16" t="s">
        <v>32</v>
      </c>
      <c r="B20" s="17" t="s">
        <v>51</v>
      </c>
      <c r="C20" s="3">
        <v>19800</v>
      </c>
      <c r="D20" s="3">
        <v>53000</v>
      </c>
      <c r="E20" s="3">
        <v>28900</v>
      </c>
      <c r="F20" s="23">
        <v>14900</v>
      </c>
      <c r="G20" s="23">
        <f t="shared" si="0"/>
        <v>0.21599999999999997</v>
      </c>
      <c r="I20" s="30" t="s">
        <v>32</v>
      </c>
      <c r="J20" s="30" t="s">
        <v>24</v>
      </c>
      <c r="K20" s="5">
        <v>817.99999999999989</v>
      </c>
      <c r="L20" s="44" t="s">
        <v>83</v>
      </c>
      <c r="M20" s="44">
        <v>0.8</v>
      </c>
      <c r="N20" s="44" t="s">
        <v>84</v>
      </c>
      <c r="P20" s="43" t="s">
        <v>19</v>
      </c>
      <c r="Q20" s="43">
        <f t="shared" ref="Q20:AF20" si="26">Q19+Q9</f>
        <v>0</v>
      </c>
      <c r="R20" s="43">
        <f>R19+R9</f>
        <v>6.7536000000000002E-3</v>
      </c>
      <c r="S20" s="43">
        <f t="shared" si="26"/>
        <v>4.6079999999999996E-2</v>
      </c>
      <c r="T20" s="43">
        <f t="shared" si="26"/>
        <v>4.7879999999999989E-3</v>
      </c>
      <c r="U20" s="43">
        <f t="shared" si="26"/>
        <v>5.9975999999999988E-2</v>
      </c>
      <c r="V20" s="43">
        <f>V19+V9</f>
        <v>3.6719999999999999E-3</v>
      </c>
      <c r="W20" s="43">
        <f t="shared" si="26"/>
        <v>0.19576799999999997</v>
      </c>
      <c r="X20" s="43">
        <f t="shared" si="26"/>
        <v>0.45431999999999995</v>
      </c>
      <c r="Y20" s="43">
        <f t="shared" si="26"/>
        <v>7.631999999999999E-3</v>
      </c>
      <c r="Z20" s="43">
        <f t="shared" si="26"/>
        <v>0.94967999999999997</v>
      </c>
      <c r="AA20" s="43">
        <f t="shared" si="26"/>
        <v>4.032E-5</v>
      </c>
      <c r="AB20" s="43">
        <f t="shared" si="26"/>
        <v>1.3420799999999998E-3</v>
      </c>
      <c r="AC20" s="43">
        <f t="shared" si="26"/>
        <v>6.2567999999999999E-2</v>
      </c>
      <c r="AD20" s="43">
        <f t="shared" si="26"/>
        <v>0</v>
      </c>
      <c r="AE20" s="43">
        <f t="shared" si="26"/>
        <v>7.6247999999999993E-3</v>
      </c>
      <c r="AF20" s="43">
        <f t="shared" si="26"/>
        <v>2.1743999999999999</v>
      </c>
    </row>
    <row r="21" spans="1:32" x14ac:dyDescent="0.2">
      <c r="A21" s="14" t="s">
        <v>5</v>
      </c>
      <c r="B21" s="15" t="s">
        <v>51</v>
      </c>
      <c r="C21" s="13">
        <v>88.8</v>
      </c>
      <c r="D21" s="13">
        <v>132</v>
      </c>
      <c r="E21" s="13">
        <v>51.1</v>
      </c>
      <c r="F21" s="25">
        <v>23.9</v>
      </c>
      <c r="G21" s="23">
        <f t="shared" si="0"/>
        <v>0.21599999999999997</v>
      </c>
      <c r="I21" s="28" t="s">
        <v>5</v>
      </c>
      <c r="J21" s="28" t="s">
        <v>24</v>
      </c>
      <c r="K21" s="3">
        <v>17.149999999999999</v>
      </c>
      <c r="L21" s="44" t="s">
        <v>85</v>
      </c>
      <c r="M21" s="44">
        <v>1</v>
      </c>
      <c r="N21" s="44" t="s">
        <v>71</v>
      </c>
      <c r="P21" s="43" t="s">
        <v>65</v>
      </c>
      <c r="Q21" s="43">
        <f>SUM(Q4:Q16)</f>
        <v>0</v>
      </c>
      <c r="R21" s="43">
        <f>SUM(R4:R16)</f>
        <v>2.8569600000000001E-2</v>
      </c>
      <c r="S21" s="43">
        <f t="shared" ref="S21:AF21" si="27">SUM(S4:S16)</f>
        <v>8.3879999999999996E-2</v>
      </c>
      <c r="T21" s="43">
        <f t="shared" si="27"/>
        <v>1.1645999999999998E-2</v>
      </c>
      <c r="U21" s="43">
        <f t="shared" si="27"/>
        <v>0.22856399999999999</v>
      </c>
      <c r="V21" s="43">
        <f>SUM(V4:V16)</f>
        <v>7.0200000000000002E-3</v>
      </c>
      <c r="W21" s="43">
        <f t="shared" si="27"/>
        <v>0.57272400000000001</v>
      </c>
      <c r="X21" s="43">
        <f>SUM(X4:X16)</f>
        <v>1.3698719999999998</v>
      </c>
      <c r="Y21" s="43">
        <f t="shared" si="27"/>
        <v>2.5451999999999995E-2</v>
      </c>
      <c r="Z21" s="43">
        <f t="shared" si="27"/>
        <v>3.4135200000000001</v>
      </c>
      <c r="AA21" s="43">
        <f t="shared" si="27"/>
        <v>4.032E-5</v>
      </c>
      <c r="AB21" s="43">
        <f t="shared" si="27"/>
        <v>2.4760799999999999E-3</v>
      </c>
      <c r="AC21" s="43">
        <f t="shared" si="27"/>
        <v>0.15461279999999999</v>
      </c>
      <c r="AD21" s="43">
        <f t="shared" si="27"/>
        <v>0</v>
      </c>
      <c r="AE21" s="43">
        <f t="shared" si="27"/>
        <v>1.8489599999999995E-2</v>
      </c>
      <c r="AF21" s="43">
        <f t="shared" si="27"/>
        <v>2.1743999999999999</v>
      </c>
    </row>
    <row r="22" spans="1:32" x14ac:dyDescent="0.2">
      <c r="A22" s="16" t="s">
        <v>16</v>
      </c>
      <c r="B22" s="17" t="s">
        <v>51</v>
      </c>
      <c r="C22" s="3">
        <v>2.4</v>
      </c>
      <c r="D22" s="3">
        <v>5</v>
      </c>
      <c r="E22" s="3">
        <v>2.1</v>
      </c>
      <c r="F22" s="23">
        <v>0</v>
      </c>
      <c r="G22" s="23">
        <f t="shared" si="0"/>
        <v>0.21599999999999997</v>
      </c>
      <c r="I22" s="28" t="s">
        <v>16</v>
      </c>
      <c r="J22" s="28" t="s">
        <v>24</v>
      </c>
      <c r="K22" s="3">
        <v>0</v>
      </c>
      <c r="L22" s="44" t="s">
        <v>86</v>
      </c>
      <c r="M22" s="44">
        <v>5</v>
      </c>
      <c r="N22" s="44" t="s">
        <v>71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</row>
    <row r="23" spans="1:32" x14ac:dyDescent="0.2">
      <c r="A23" s="16" t="s">
        <v>33</v>
      </c>
      <c r="B23" s="17" t="s">
        <v>51</v>
      </c>
      <c r="C23" s="3">
        <v>175000</v>
      </c>
      <c r="D23" s="3">
        <v>181000</v>
      </c>
      <c r="E23" s="3">
        <v>172000</v>
      </c>
      <c r="F23" s="23">
        <v>174000</v>
      </c>
      <c r="G23" s="23">
        <f t="shared" si="0"/>
        <v>0.21599999999999997</v>
      </c>
      <c r="I23" s="30" t="s">
        <v>33</v>
      </c>
      <c r="J23" s="30" t="s">
        <v>24</v>
      </c>
      <c r="K23" s="5">
        <v>1504.2</v>
      </c>
      <c r="L23" s="44" t="s">
        <v>87</v>
      </c>
      <c r="M23" s="44">
        <v>10</v>
      </c>
      <c r="N23" s="44" t="s">
        <v>71</v>
      </c>
      <c r="P23" s="41" t="s">
        <v>77</v>
      </c>
      <c r="Q23" s="41">
        <f>Q21</f>
        <v>0</v>
      </c>
      <c r="R23" s="41">
        <f>R21</f>
        <v>2.8569600000000001E-2</v>
      </c>
      <c r="S23" s="41">
        <f t="shared" ref="S23:AE23" si="28">S21</f>
        <v>8.3879999999999996E-2</v>
      </c>
      <c r="T23" s="41">
        <f t="shared" si="28"/>
        <v>1.1645999999999998E-2</v>
      </c>
      <c r="U23" s="41">
        <f t="shared" si="28"/>
        <v>0.22856399999999999</v>
      </c>
      <c r="V23" s="41">
        <f>V21</f>
        <v>7.0200000000000002E-3</v>
      </c>
      <c r="W23" s="41">
        <f t="shared" si="28"/>
        <v>0.57272400000000001</v>
      </c>
      <c r="X23" s="41">
        <f t="shared" si="28"/>
        <v>1.3698719999999998</v>
      </c>
      <c r="Y23" s="41">
        <f t="shared" si="28"/>
        <v>2.5451999999999995E-2</v>
      </c>
      <c r="Z23" s="41">
        <f t="shared" si="28"/>
        <v>3.4135200000000001</v>
      </c>
      <c r="AA23" s="41">
        <f t="shared" si="28"/>
        <v>4.032E-5</v>
      </c>
      <c r="AB23" s="41">
        <f t="shared" si="28"/>
        <v>2.4760799999999999E-3</v>
      </c>
      <c r="AC23" s="41">
        <f t="shared" si="28"/>
        <v>0.15461279999999999</v>
      </c>
      <c r="AD23" s="41">
        <f t="shared" si="28"/>
        <v>0</v>
      </c>
      <c r="AE23" s="41">
        <f t="shared" si="28"/>
        <v>1.8489599999999995E-2</v>
      </c>
      <c r="AF23" s="41">
        <f>AF21</f>
        <v>2.1743999999999999</v>
      </c>
    </row>
    <row r="24" spans="1:32" x14ac:dyDescent="0.2">
      <c r="A24" s="14" t="s">
        <v>10</v>
      </c>
      <c r="B24" s="15" t="s">
        <v>51</v>
      </c>
      <c r="C24" s="13">
        <v>42.9</v>
      </c>
      <c r="D24" s="13">
        <v>32.200000000000003</v>
      </c>
      <c r="E24" s="13">
        <v>11.8</v>
      </c>
      <c r="F24" s="25">
        <v>6.61</v>
      </c>
      <c r="G24" s="23">
        <f t="shared" si="0"/>
        <v>0.21599999999999997</v>
      </c>
      <c r="I24" s="28" t="s">
        <v>10</v>
      </c>
      <c r="J24" s="28" t="s">
        <v>24</v>
      </c>
      <c r="K24" s="3">
        <v>0</v>
      </c>
      <c r="L24" s="44" t="s">
        <v>96</v>
      </c>
      <c r="M24" s="44">
        <f>(M23+M22)*M20/2</f>
        <v>6</v>
      </c>
      <c r="N24" s="44" t="s">
        <v>89</v>
      </c>
      <c r="P24" s="41" t="s">
        <v>78</v>
      </c>
      <c r="Q24" s="41">
        <f>Q23*$M$7</f>
        <v>0</v>
      </c>
      <c r="R24" s="41">
        <f>R23*$M$7</f>
        <v>2.94838272E-2</v>
      </c>
      <c r="S24" s="41">
        <f t="shared" ref="S24:AE24" si="29">S23*$M$7</f>
        <v>8.6564160000000001E-2</v>
      </c>
      <c r="T24" s="41">
        <f t="shared" si="29"/>
        <v>1.2018671999999999E-2</v>
      </c>
      <c r="U24" s="41">
        <f t="shared" si="29"/>
        <v>0.23587804800000001</v>
      </c>
      <c r="V24" s="41">
        <f>V23*$M$7</f>
        <v>7.2446400000000001E-3</v>
      </c>
      <c r="W24" s="41">
        <f t="shared" si="29"/>
        <v>0.59105116800000002</v>
      </c>
      <c r="X24" s="41">
        <f t="shared" si="29"/>
        <v>1.4137079039999998</v>
      </c>
      <c r="Y24" s="41">
        <f t="shared" si="29"/>
        <v>2.6266463999999996E-2</v>
      </c>
      <c r="Z24" s="41">
        <f t="shared" si="29"/>
        <v>3.5227526400000002</v>
      </c>
      <c r="AA24" s="41">
        <f t="shared" si="29"/>
        <v>4.161024E-5</v>
      </c>
      <c r="AB24" s="41">
        <f t="shared" si="29"/>
        <v>2.5553145599999999E-3</v>
      </c>
      <c r="AC24" s="41">
        <f t="shared" si="29"/>
        <v>0.15956040960000001</v>
      </c>
      <c r="AD24" s="41">
        <f t="shared" si="29"/>
        <v>0</v>
      </c>
      <c r="AE24" s="41">
        <f t="shared" si="29"/>
        <v>1.9081267199999995E-2</v>
      </c>
      <c r="AF24" s="41">
        <f>AF23*$M$7</f>
        <v>2.2439808000000001</v>
      </c>
    </row>
    <row r="25" spans="1:32" x14ac:dyDescent="0.2">
      <c r="A25" s="16" t="s">
        <v>34</v>
      </c>
      <c r="B25" s="17" t="s">
        <v>51</v>
      </c>
      <c r="C25" s="3">
        <v>131000</v>
      </c>
      <c r="D25" s="3">
        <v>128000</v>
      </c>
      <c r="E25" s="3">
        <v>133000</v>
      </c>
      <c r="F25" s="23">
        <v>139000</v>
      </c>
      <c r="G25" s="23">
        <f t="shared" si="0"/>
        <v>0.21599999999999997</v>
      </c>
      <c r="I25" s="30" t="s">
        <v>34</v>
      </c>
      <c r="J25" s="30" t="s">
        <v>24</v>
      </c>
      <c r="K25" s="5">
        <v>504.8</v>
      </c>
      <c r="L25" s="44" t="s">
        <v>97</v>
      </c>
      <c r="M25" s="44">
        <f>(M23+M22)*M21/2</f>
        <v>7.5</v>
      </c>
      <c r="N25" s="44" t="s">
        <v>89</v>
      </c>
      <c r="P25" s="41" t="s">
        <v>79</v>
      </c>
      <c r="Q25" s="41">
        <f>Q23*$M$8</f>
        <v>0</v>
      </c>
      <c r="R25" s="41">
        <f>R23*$M$8</f>
        <v>8.8451481600000006E-2</v>
      </c>
      <c r="S25" s="41">
        <f t="shared" ref="S25:AF25" si="30">S23*$M$8</f>
        <v>0.25969248</v>
      </c>
      <c r="T25" s="41">
        <f t="shared" si="30"/>
        <v>3.6056015999999996E-2</v>
      </c>
      <c r="U25" s="41">
        <f t="shared" si="30"/>
        <v>0.70763414400000002</v>
      </c>
      <c r="V25" s="41">
        <f>V23*$M$8</f>
        <v>2.173392E-2</v>
      </c>
      <c r="W25" s="41">
        <f t="shared" si="30"/>
        <v>1.7731535040000002</v>
      </c>
      <c r="X25" s="41">
        <f t="shared" si="30"/>
        <v>4.2411237119999994</v>
      </c>
      <c r="Y25" s="41">
        <f t="shared" si="30"/>
        <v>7.8799391999999982E-2</v>
      </c>
      <c r="Z25" s="41">
        <f t="shared" si="30"/>
        <v>10.568257920000001</v>
      </c>
      <c r="AA25" s="41">
        <f t="shared" si="30"/>
        <v>1.2483072000000001E-4</v>
      </c>
      <c r="AB25" s="41">
        <f t="shared" si="30"/>
        <v>7.6659436799999996E-3</v>
      </c>
      <c r="AC25" s="41">
        <f t="shared" si="30"/>
        <v>0.47868122879999997</v>
      </c>
      <c r="AD25" s="41">
        <f t="shared" si="30"/>
        <v>0</v>
      </c>
      <c r="AE25" s="41">
        <f t="shared" si="30"/>
        <v>5.7243801599999984E-2</v>
      </c>
      <c r="AF25" s="41">
        <f t="shared" si="30"/>
        <v>6.7319423999999994</v>
      </c>
    </row>
    <row r="26" spans="1:32" x14ac:dyDescent="0.2">
      <c r="A26" s="16" t="s">
        <v>11</v>
      </c>
      <c r="B26" s="17" t="s">
        <v>51</v>
      </c>
      <c r="C26" s="3">
        <v>0</v>
      </c>
      <c r="D26" s="3">
        <v>0</v>
      </c>
      <c r="E26" s="3">
        <v>0</v>
      </c>
      <c r="F26" s="23">
        <v>0</v>
      </c>
      <c r="G26" s="23">
        <f t="shared" si="0"/>
        <v>0.21599999999999997</v>
      </c>
      <c r="I26" s="28" t="s">
        <v>11</v>
      </c>
      <c r="J26" s="28" t="s">
        <v>24</v>
      </c>
      <c r="K26" s="3">
        <v>0.81600000000000006</v>
      </c>
      <c r="L26" s="44" t="s">
        <v>91</v>
      </c>
      <c r="M26" s="44">
        <v>1</v>
      </c>
      <c r="N26" s="44" t="s">
        <v>71</v>
      </c>
      <c r="P26" s="46" t="s">
        <v>80</v>
      </c>
      <c r="Q26" s="46">
        <f>Q24/$M$17</f>
        <v>0</v>
      </c>
      <c r="R26" s="46">
        <f>R24/$M$17</f>
        <v>6.1424639999999994E-3</v>
      </c>
      <c r="S26" s="46">
        <f t="shared" ref="S26:AF26" si="31">S24/$M$17</f>
        <v>1.8034199999999997E-2</v>
      </c>
      <c r="T26" s="46">
        <f t="shared" si="31"/>
        <v>2.5038899999999995E-3</v>
      </c>
      <c r="U26" s="46">
        <f t="shared" si="31"/>
        <v>4.9141259999999992E-2</v>
      </c>
      <c r="V26" s="46">
        <f>V24/$M$17</f>
        <v>1.5092999999999999E-3</v>
      </c>
      <c r="W26" s="46">
        <f t="shared" si="31"/>
        <v>0.12313565999999998</v>
      </c>
      <c r="X26" s="46">
        <f t="shared" si="31"/>
        <v>0.29452247999999992</v>
      </c>
      <c r="Y26" s="46">
        <f t="shared" si="31"/>
        <v>5.4721799999999984E-3</v>
      </c>
      <c r="Z26" s="46">
        <f t="shared" si="31"/>
        <v>0.73390679999999997</v>
      </c>
      <c r="AA26" s="46">
        <f t="shared" si="31"/>
        <v>8.6687999999999991E-6</v>
      </c>
      <c r="AB26" s="46">
        <f t="shared" si="31"/>
        <v>5.3235719999999986E-4</v>
      </c>
      <c r="AC26" s="46">
        <f t="shared" si="31"/>
        <v>3.3241751999999999E-2</v>
      </c>
      <c r="AD26" s="46">
        <f t="shared" si="31"/>
        <v>0</v>
      </c>
      <c r="AE26" s="46">
        <f t="shared" si="31"/>
        <v>3.9752639999999983E-3</v>
      </c>
      <c r="AF26" s="46">
        <f t="shared" si="31"/>
        <v>0.46749599999999997</v>
      </c>
    </row>
    <row r="27" spans="1:32" x14ac:dyDescent="0.2">
      <c r="A27" s="16" t="s">
        <v>35</v>
      </c>
      <c r="B27" s="17" t="s">
        <v>51</v>
      </c>
      <c r="C27" s="3">
        <v>0</v>
      </c>
      <c r="D27" s="3">
        <v>0</v>
      </c>
      <c r="E27" s="3">
        <v>0</v>
      </c>
      <c r="F27" s="23">
        <v>0</v>
      </c>
      <c r="G27" s="23">
        <f t="shared" si="0"/>
        <v>0.21599999999999997</v>
      </c>
      <c r="I27" s="28" t="s">
        <v>35</v>
      </c>
      <c r="J27" s="28" t="s">
        <v>24</v>
      </c>
      <c r="K27" s="3">
        <v>482.6</v>
      </c>
      <c r="L27" s="44" t="s">
        <v>98</v>
      </c>
      <c r="M27" s="44">
        <f>M24*M26</f>
        <v>6</v>
      </c>
      <c r="N27" s="44" t="s">
        <v>93</v>
      </c>
      <c r="P27" s="46" t="s">
        <v>81</v>
      </c>
      <c r="Q27" s="46">
        <f>Q25/$M$18</f>
        <v>0</v>
      </c>
      <c r="R27" s="46">
        <f>R25/$M$18</f>
        <v>1.4741913600000002E-2</v>
      </c>
      <c r="S27" s="46">
        <f t="shared" ref="S27:AF27" si="32">S25/$M$18</f>
        <v>4.3282080000000001E-2</v>
      </c>
      <c r="T27" s="46">
        <f t="shared" si="32"/>
        <v>6.0093359999999997E-3</v>
      </c>
      <c r="U27" s="46">
        <f t="shared" si="32"/>
        <v>0.117939024</v>
      </c>
      <c r="V27" s="46">
        <f>V25/$M$18</f>
        <v>3.6223200000000001E-3</v>
      </c>
      <c r="W27" s="46">
        <f t="shared" si="32"/>
        <v>0.29552558400000001</v>
      </c>
      <c r="X27" s="46">
        <f t="shared" si="32"/>
        <v>0.7068539519999999</v>
      </c>
      <c r="Y27" s="46">
        <f t="shared" si="32"/>
        <v>1.3133231999999996E-2</v>
      </c>
      <c r="Z27" s="46">
        <f t="shared" si="32"/>
        <v>1.7613763200000001</v>
      </c>
      <c r="AA27" s="46">
        <f t="shared" si="32"/>
        <v>2.080512E-5</v>
      </c>
      <c r="AB27" s="46">
        <f t="shared" si="32"/>
        <v>1.2776572799999999E-3</v>
      </c>
      <c r="AC27" s="46">
        <f t="shared" si="32"/>
        <v>7.978020479999999E-2</v>
      </c>
      <c r="AD27" s="46">
        <f t="shared" si="32"/>
        <v>0</v>
      </c>
      <c r="AE27" s="46">
        <f t="shared" si="32"/>
        <v>9.5406335999999974E-3</v>
      </c>
      <c r="AF27" s="46">
        <f t="shared" si="32"/>
        <v>1.1219903999999998</v>
      </c>
    </row>
    <row r="28" spans="1:32" x14ac:dyDescent="0.2">
      <c r="A28" s="16" t="s">
        <v>36</v>
      </c>
      <c r="B28" s="17" t="s">
        <v>51</v>
      </c>
      <c r="C28" s="3">
        <v>3.49</v>
      </c>
      <c r="D28" s="3">
        <v>2.5499999999999998</v>
      </c>
      <c r="E28" s="3">
        <v>1.21</v>
      </c>
      <c r="F28" s="23">
        <v>0.72799999999999998</v>
      </c>
      <c r="G28" s="23">
        <f t="shared" si="0"/>
        <v>0.21599999999999997</v>
      </c>
      <c r="I28" s="28" t="s">
        <v>36</v>
      </c>
      <c r="J28" s="28" t="s">
        <v>24</v>
      </c>
      <c r="K28" s="3">
        <v>0</v>
      </c>
      <c r="L28" s="44" t="s">
        <v>99</v>
      </c>
      <c r="M28" s="44">
        <f>M25*M26</f>
        <v>7.5</v>
      </c>
      <c r="N28" s="44" t="s">
        <v>89</v>
      </c>
      <c r="P28" s="41" t="s">
        <v>100</v>
      </c>
      <c r="Q28" s="47">
        <v>5.7000000000000002E-2</v>
      </c>
      <c r="R28" s="47">
        <v>114.7</v>
      </c>
      <c r="S28" s="48">
        <v>2900</v>
      </c>
      <c r="T28" s="49">
        <v>1.06</v>
      </c>
      <c r="U28" s="49">
        <v>6.3</v>
      </c>
      <c r="V28" s="49">
        <v>1650</v>
      </c>
      <c r="W28" s="49">
        <v>34</v>
      </c>
      <c r="X28" s="49">
        <v>37</v>
      </c>
      <c r="Y28" s="49">
        <v>4.0999999999999996</v>
      </c>
      <c r="Z28" s="49">
        <v>14.4</v>
      </c>
      <c r="AA28" s="49">
        <v>0.19</v>
      </c>
      <c r="AB28" s="49">
        <v>6.5</v>
      </c>
      <c r="AC28" s="49">
        <v>20</v>
      </c>
      <c r="AD28" s="49">
        <v>2.4</v>
      </c>
      <c r="AE28" s="49">
        <v>5.6</v>
      </c>
      <c r="AF28" s="49">
        <v>28</v>
      </c>
    </row>
    <row r="29" spans="1:32" x14ac:dyDescent="0.2">
      <c r="A29" s="16" t="s">
        <v>37</v>
      </c>
      <c r="B29" s="17" t="s">
        <v>51</v>
      </c>
      <c r="C29" s="3">
        <v>0</v>
      </c>
      <c r="D29" s="3">
        <v>0</v>
      </c>
      <c r="E29" s="3">
        <v>0</v>
      </c>
      <c r="F29" s="23">
        <v>0</v>
      </c>
      <c r="G29" s="23">
        <f t="shared" si="0"/>
        <v>0.21599999999999997</v>
      </c>
      <c r="I29" s="28" t="s">
        <v>37</v>
      </c>
      <c r="J29" s="28" t="s">
        <v>24</v>
      </c>
      <c r="K29" s="3">
        <v>0</v>
      </c>
      <c r="P29" s="41" t="s">
        <v>101</v>
      </c>
      <c r="Q29" s="41">
        <f>Q26/Q28</f>
        <v>0</v>
      </c>
      <c r="R29" s="41">
        <f>R26/R28</f>
        <v>5.3552432432432424E-5</v>
      </c>
      <c r="S29" s="41">
        <f t="shared" ref="S29:AF29" si="33">S26/S28</f>
        <v>6.2186896551724124E-6</v>
      </c>
      <c r="T29" s="41">
        <f t="shared" si="33"/>
        <v>2.3621603773584898E-3</v>
      </c>
      <c r="U29" s="41">
        <f t="shared" si="33"/>
        <v>7.8001999999999993E-3</v>
      </c>
      <c r="V29" s="41">
        <f>V26/V28</f>
        <v>9.147272727272727E-7</v>
      </c>
      <c r="W29" s="41">
        <f t="shared" si="33"/>
        <v>3.621637058823529E-3</v>
      </c>
      <c r="X29" s="41">
        <f t="shared" si="33"/>
        <v>7.9600670270270242E-3</v>
      </c>
      <c r="Y29" s="41">
        <f t="shared" si="33"/>
        <v>1.3346780487804876E-3</v>
      </c>
      <c r="Z29" s="41">
        <f t="shared" si="33"/>
        <v>5.0965749999999997E-2</v>
      </c>
      <c r="AA29" s="41">
        <f t="shared" si="33"/>
        <v>4.5625263157894731E-5</v>
      </c>
      <c r="AB29" s="41">
        <f t="shared" si="33"/>
        <v>8.1901107692307668E-5</v>
      </c>
      <c r="AC29" s="41">
        <f t="shared" si="33"/>
        <v>1.6620876E-3</v>
      </c>
      <c r="AD29" s="41">
        <f t="shared" si="33"/>
        <v>0</v>
      </c>
      <c r="AE29" s="41">
        <f t="shared" si="33"/>
        <v>7.0986857142857113E-4</v>
      </c>
      <c r="AF29" s="41">
        <f t="shared" si="33"/>
        <v>1.6696285714285712E-2</v>
      </c>
    </row>
    <row r="30" spans="1:32" x14ac:dyDescent="0.2">
      <c r="A30" s="16" t="s">
        <v>38</v>
      </c>
      <c r="B30" s="17" t="s">
        <v>51</v>
      </c>
      <c r="C30" s="3">
        <v>0</v>
      </c>
      <c r="D30" s="3">
        <v>0</v>
      </c>
      <c r="E30" s="3">
        <v>0</v>
      </c>
      <c r="F30" s="23">
        <v>0</v>
      </c>
      <c r="G30" s="23">
        <f t="shared" si="0"/>
        <v>0.21599999999999997</v>
      </c>
      <c r="I30" s="28" t="s">
        <v>38</v>
      </c>
      <c r="J30" s="28" t="s">
        <v>24</v>
      </c>
      <c r="K30" s="3">
        <v>444</v>
      </c>
      <c r="P30" s="41" t="s">
        <v>102</v>
      </c>
      <c r="Q30" s="41">
        <f>Q27/Q28</f>
        <v>0</v>
      </c>
      <c r="R30" s="41">
        <f t="shared" ref="R30:AF30" si="34">R27/R28</f>
        <v>1.2852583783783784E-4</v>
      </c>
      <c r="S30" s="41">
        <f t="shared" si="34"/>
        <v>1.4924855172413794E-5</v>
      </c>
      <c r="T30" s="41">
        <f t="shared" si="34"/>
        <v>5.6691849056603764E-3</v>
      </c>
      <c r="U30" s="41">
        <f t="shared" si="34"/>
        <v>1.8720480000000001E-2</v>
      </c>
      <c r="V30" s="41">
        <f>V27/V28</f>
        <v>2.1953454545454544E-6</v>
      </c>
      <c r="W30" s="41">
        <f t="shared" si="34"/>
        <v>8.6919289411764716E-3</v>
      </c>
      <c r="X30" s="41">
        <f t="shared" si="34"/>
        <v>1.9104160864864862E-2</v>
      </c>
      <c r="Y30" s="41">
        <f t="shared" si="34"/>
        <v>3.2032273170731701E-3</v>
      </c>
      <c r="Z30" s="41">
        <f t="shared" si="34"/>
        <v>0.1223178</v>
      </c>
      <c r="AA30" s="41">
        <f t="shared" si="34"/>
        <v>1.0950063157894736E-4</v>
      </c>
      <c r="AB30" s="41">
        <f t="shared" si="34"/>
        <v>1.9656265846153845E-4</v>
      </c>
      <c r="AC30" s="41">
        <f t="shared" si="34"/>
        <v>3.9890102399999993E-3</v>
      </c>
      <c r="AD30" s="41">
        <f t="shared" si="34"/>
        <v>0</v>
      </c>
      <c r="AE30" s="41">
        <f t="shared" si="34"/>
        <v>1.7036845714285711E-3</v>
      </c>
      <c r="AF30" s="41">
        <f t="shared" si="34"/>
        <v>4.0071085714285706E-2</v>
      </c>
    </row>
    <row r="31" spans="1:32" x14ac:dyDescent="0.2">
      <c r="A31" s="14" t="s">
        <v>22</v>
      </c>
      <c r="B31" s="15" t="s">
        <v>51</v>
      </c>
      <c r="C31" s="13">
        <v>159</v>
      </c>
      <c r="D31" s="13">
        <v>366</v>
      </c>
      <c r="E31" s="13">
        <v>106</v>
      </c>
      <c r="F31" s="25">
        <v>61.4</v>
      </c>
      <c r="G31" s="23">
        <f t="shared" si="0"/>
        <v>0.21599999999999997</v>
      </c>
      <c r="I31" s="28" t="s">
        <v>22</v>
      </c>
      <c r="J31" s="28" t="s">
        <v>24</v>
      </c>
      <c r="K31" s="3">
        <v>0</v>
      </c>
      <c r="P31" s="22" t="s">
        <v>104</v>
      </c>
      <c r="Q31" s="22" t="s">
        <v>0</v>
      </c>
      <c r="R31" s="22" t="s">
        <v>1</v>
      </c>
      <c r="S31" s="22" t="s">
        <v>2</v>
      </c>
      <c r="T31" s="22" t="s">
        <v>3</v>
      </c>
      <c r="U31" s="22" t="s">
        <v>4</v>
      </c>
      <c r="V31" s="22" t="s">
        <v>15</v>
      </c>
      <c r="W31" s="22" t="s">
        <v>5</v>
      </c>
      <c r="X31" s="22" t="s">
        <v>22</v>
      </c>
      <c r="Y31" s="22" t="s">
        <v>6</v>
      </c>
      <c r="Z31" s="22" t="s">
        <v>7</v>
      </c>
      <c r="AA31" s="22" t="s">
        <v>8</v>
      </c>
      <c r="AB31" s="22" t="s">
        <v>9</v>
      </c>
      <c r="AC31" s="22" t="s">
        <v>10</v>
      </c>
      <c r="AD31" s="22" t="s">
        <v>11</v>
      </c>
      <c r="AE31" s="22" t="s">
        <v>12</v>
      </c>
      <c r="AF31" s="22" t="s">
        <v>13</v>
      </c>
    </row>
    <row r="32" spans="1:32" x14ac:dyDescent="0.2">
      <c r="A32" s="16" t="s">
        <v>39</v>
      </c>
      <c r="B32" s="17" t="s">
        <v>51</v>
      </c>
      <c r="C32" s="3">
        <v>0</v>
      </c>
      <c r="D32" s="3">
        <v>0</v>
      </c>
      <c r="E32" s="3">
        <v>0</v>
      </c>
      <c r="F32" s="23">
        <v>0</v>
      </c>
      <c r="G32" s="23">
        <f t="shared" si="0"/>
        <v>0.21599999999999997</v>
      </c>
      <c r="I32" s="28" t="s">
        <v>39</v>
      </c>
      <c r="J32" s="28" t="s">
        <v>24</v>
      </c>
      <c r="K32" s="3">
        <v>15.72</v>
      </c>
      <c r="P32" s="41"/>
      <c r="Q32" s="41">
        <f>Q4</f>
        <v>0</v>
      </c>
      <c r="R32" s="41">
        <f>R4</f>
        <v>2.8655999999999998E-3</v>
      </c>
      <c r="S32" s="41">
        <f t="shared" ref="S32:AE32" si="35">S4</f>
        <v>2.0879999999999999E-2</v>
      </c>
      <c r="T32" s="41">
        <f t="shared" si="35"/>
        <v>1.7423999999999999E-3</v>
      </c>
      <c r="U32" s="41">
        <f t="shared" si="35"/>
        <v>2.8079999999999997E-2</v>
      </c>
      <c r="V32" s="41">
        <f t="shared" si="35"/>
        <v>1.4399999999999999E-3</v>
      </c>
      <c r="W32" s="41">
        <f t="shared" si="35"/>
        <v>6.3935999999999993E-2</v>
      </c>
      <c r="X32" s="41">
        <f t="shared" si="35"/>
        <v>0.11447999999999998</v>
      </c>
      <c r="Y32" s="41">
        <f t="shared" si="35"/>
        <v>2.0879999999999996E-3</v>
      </c>
      <c r="Z32" s="63">
        <f>Z4</f>
        <v>0.26279999999999998</v>
      </c>
      <c r="AA32" s="41">
        <f t="shared" si="35"/>
        <v>4.032E-5</v>
      </c>
      <c r="AB32" s="67">
        <f t="shared" si="35"/>
        <v>5.8607999999999989E-4</v>
      </c>
      <c r="AC32" s="41">
        <f t="shared" si="35"/>
        <v>3.0887999999999999E-2</v>
      </c>
      <c r="AD32" s="41">
        <f t="shared" si="35"/>
        <v>0</v>
      </c>
      <c r="AE32" s="41">
        <f t="shared" si="35"/>
        <v>2.6423999999999996E-3</v>
      </c>
      <c r="AF32" s="41">
        <f>AF4</f>
        <v>2.1743999999999999</v>
      </c>
    </row>
    <row r="33" spans="1:32" x14ac:dyDescent="0.2">
      <c r="A33" s="16" t="s">
        <v>40</v>
      </c>
      <c r="B33" s="17" t="s">
        <v>51</v>
      </c>
      <c r="C33" s="3">
        <v>0</v>
      </c>
      <c r="D33" s="3">
        <v>0</v>
      </c>
      <c r="E33" s="3">
        <v>0</v>
      </c>
      <c r="F33" s="23">
        <v>0</v>
      </c>
      <c r="G33" s="23">
        <f t="shared" si="0"/>
        <v>0.21599999999999997</v>
      </c>
      <c r="I33" s="28" t="s">
        <v>40</v>
      </c>
      <c r="J33" s="28" t="s">
        <v>24</v>
      </c>
      <c r="K33" s="3">
        <v>0</v>
      </c>
      <c r="P33" s="63"/>
      <c r="Q33" s="63">
        <f>Q32+Q5</f>
        <v>0</v>
      </c>
      <c r="R33" s="63">
        <f>R32+R5</f>
        <v>5.7456E-3</v>
      </c>
      <c r="S33" s="63">
        <f t="shared" ref="R33:Y44" si="36">S32+S5</f>
        <v>4.6079999999999996E-2</v>
      </c>
      <c r="T33" s="63">
        <f t="shared" si="36"/>
        <v>4.0247999999999994E-3</v>
      </c>
      <c r="U33" s="63">
        <f t="shared" si="36"/>
        <v>4.0463999999999993E-2</v>
      </c>
      <c r="V33" s="63">
        <f t="shared" si="36"/>
        <v>3.6719999999999999E-3</v>
      </c>
      <c r="W33" s="63">
        <f t="shared" si="36"/>
        <v>0.15897599999999998</v>
      </c>
      <c r="X33" s="63">
        <f t="shared" si="36"/>
        <v>0.37799999999999995</v>
      </c>
      <c r="Y33" s="63">
        <f t="shared" si="36"/>
        <v>5.9039999999999995E-3</v>
      </c>
      <c r="Z33" s="63">
        <f>Z32+Z5</f>
        <v>0.70416000000000001</v>
      </c>
      <c r="AA33" s="63">
        <f t="shared" ref="AA33:AA44" si="37">AA32+AA5</f>
        <v>4.032E-5</v>
      </c>
      <c r="AB33" s="68">
        <f t="shared" ref="AB33:AB44" si="38">AB32+AB5</f>
        <v>1.3420799999999998E-3</v>
      </c>
      <c r="AC33" s="63">
        <f t="shared" ref="AC33:AC44" si="39">AC32+AC5</f>
        <v>5.4071999999999995E-2</v>
      </c>
      <c r="AD33" s="63">
        <f t="shared" ref="AD33:AD44" si="40">AD32+AD5</f>
        <v>0</v>
      </c>
      <c r="AE33" s="63">
        <f>AE32+AE5</f>
        <v>6.4943999999999991E-3</v>
      </c>
      <c r="AF33" s="63">
        <f t="shared" ref="AF33:AF44" si="41">AF32+AF5</f>
        <v>2.1743999999999999</v>
      </c>
    </row>
    <row r="34" spans="1:32" x14ac:dyDescent="0.2">
      <c r="A34" s="16" t="s">
        <v>41</v>
      </c>
      <c r="B34" s="17" t="s">
        <v>51</v>
      </c>
      <c r="C34" s="3">
        <v>5</v>
      </c>
      <c r="D34" s="3">
        <v>5.0999999999999996</v>
      </c>
      <c r="E34" s="3">
        <v>5.4</v>
      </c>
      <c r="F34" s="23">
        <v>5.2</v>
      </c>
      <c r="G34" s="23">
        <f t="shared" si="0"/>
        <v>0.21599999999999997</v>
      </c>
      <c r="I34" s="30" t="s">
        <v>41</v>
      </c>
      <c r="J34" s="30" t="s">
        <v>24</v>
      </c>
      <c r="K34" s="5">
        <v>0.11399999999999999</v>
      </c>
      <c r="L34" s="5"/>
      <c r="M34" s="5"/>
      <c r="N34" s="5"/>
      <c r="P34" s="63"/>
      <c r="Q34" s="63">
        <f t="shared" ref="Q34:Q44" si="42">Q33+Q6</f>
        <v>0</v>
      </c>
      <c r="R34" s="63">
        <f t="shared" si="36"/>
        <v>8.1575999999999992E-3</v>
      </c>
      <c r="S34" s="63">
        <f t="shared" si="36"/>
        <v>6.4979999999999996E-2</v>
      </c>
      <c r="T34" s="63">
        <f t="shared" si="36"/>
        <v>5.9273999999999993E-3</v>
      </c>
      <c r="U34" s="63">
        <f t="shared" si="36"/>
        <v>5.4629999999999991E-2</v>
      </c>
      <c r="V34" s="63">
        <f t="shared" si="36"/>
        <v>5.3460000000000001E-3</v>
      </c>
      <c r="W34" s="63">
        <f t="shared" si="36"/>
        <v>0.23945399999999997</v>
      </c>
      <c r="X34" s="63">
        <f t="shared" si="36"/>
        <v>0.59471999999999992</v>
      </c>
      <c r="Y34" s="63">
        <f t="shared" si="36"/>
        <v>9.1979999999999996E-3</v>
      </c>
      <c r="Z34" s="63">
        <f t="shared" ref="Z34:Z44" si="43">Z33+Z6</f>
        <v>1.09656</v>
      </c>
      <c r="AA34" s="63">
        <f t="shared" si="37"/>
        <v>4.032E-5</v>
      </c>
      <c r="AB34" s="68">
        <f t="shared" si="38"/>
        <v>1.9090799999999998E-3</v>
      </c>
      <c r="AC34" s="63">
        <f t="shared" si="39"/>
        <v>7.3583999999999997E-2</v>
      </c>
      <c r="AD34" s="63">
        <f t="shared" si="40"/>
        <v>0</v>
      </c>
      <c r="AE34" s="63">
        <f t="shared" ref="AE34:AE44" si="44">AE33+AE6</f>
        <v>9.6659999999999975E-3</v>
      </c>
      <c r="AF34" s="63">
        <f t="shared" si="41"/>
        <v>2.1743999999999999</v>
      </c>
    </row>
    <row r="35" spans="1:32" x14ac:dyDescent="0.2">
      <c r="A35" s="16" t="s">
        <v>42</v>
      </c>
      <c r="B35" s="17" t="s">
        <v>51</v>
      </c>
      <c r="C35" s="3">
        <v>0</v>
      </c>
      <c r="D35" s="3">
        <v>0</v>
      </c>
      <c r="E35" s="3">
        <v>0</v>
      </c>
      <c r="F35" s="23">
        <v>0</v>
      </c>
      <c r="G35" s="23">
        <f t="shared" si="0"/>
        <v>0.21599999999999997</v>
      </c>
      <c r="I35" s="28" t="s">
        <v>42</v>
      </c>
      <c r="J35" s="28" t="s">
        <v>24</v>
      </c>
      <c r="K35" s="3">
        <v>0</v>
      </c>
      <c r="P35" s="41"/>
      <c r="Q35" s="63">
        <f t="shared" si="42"/>
        <v>0</v>
      </c>
      <c r="R35" s="63">
        <f t="shared" si="36"/>
        <v>1.0101599999999999E-2</v>
      </c>
      <c r="S35" s="63">
        <f t="shared" si="36"/>
        <v>7.7579999999999996E-2</v>
      </c>
      <c r="T35" s="63">
        <f t="shared" si="36"/>
        <v>7.4501999999999988E-3</v>
      </c>
      <c r="U35" s="63">
        <f t="shared" si="36"/>
        <v>7.0577999999999988E-2</v>
      </c>
      <c r="V35" s="63">
        <f t="shared" si="36"/>
        <v>6.4619999999999999E-3</v>
      </c>
      <c r="W35" s="63">
        <f t="shared" si="36"/>
        <v>0.30536999999999997</v>
      </c>
      <c r="X35" s="63">
        <f t="shared" si="36"/>
        <v>0.76463999999999988</v>
      </c>
      <c r="Y35" s="63">
        <f t="shared" si="36"/>
        <v>1.1969999999999998E-2</v>
      </c>
      <c r="Z35" s="63">
        <f t="shared" si="43"/>
        <v>1.44</v>
      </c>
      <c r="AA35" s="63">
        <f t="shared" si="37"/>
        <v>4.032E-5</v>
      </c>
      <c r="AB35" s="68">
        <f t="shared" si="38"/>
        <v>2.2870799999999999E-3</v>
      </c>
      <c r="AC35" s="63">
        <f t="shared" si="39"/>
        <v>8.9424000000000003E-2</v>
      </c>
      <c r="AD35" s="63">
        <f t="shared" si="40"/>
        <v>0</v>
      </c>
      <c r="AE35" s="63">
        <f t="shared" si="44"/>
        <v>1.2157199999999996E-2</v>
      </c>
      <c r="AF35" s="63">
        <f t="shared" si="41"/>
        <v>2.1743999999999999</v>
      </c>
    </row>
    <row r="36" spans="1:32" x14ac:dyDescent="0.2">
      <c r="A36" s="16" t="s">
        <v>43</v>
      </c>
      <c r="B36" s="17" t="s">
        <v>51</v>
      </c>
      <c r="C36" s="3">
        <v>0</v>
      </c>
      <c r="D36" s="3">
        <v>0</v>
      </c>
      <c r="E36" s="3">
        <v>0</v>
      </c>
      <c r="F36" s="23">
        <v>0</v>
      </c>
      <c r="G36" s="23">
        <f t="shared" si="0"/>
        <v>0.21599999999999997</v>
      </c>
      <c r="I36" s="3" t="s">
        <v>43</v>
      </c>
      <c r="J36" s="28" t="s">
        <v>24</v>
      </c>
      <c r="K36" s="3">
        <v>0</v>
      </c>
      <c r="P36" s="41"/>
      <c r="Q36" s="63">
        <f t="shared" si="42"/>
        <v>0</v>
      </c>
      <c r="R36" s="63">
        <f t="shared" si="36"/>
        <v>1.1577599999999999E-2</v>
      </c>
      <c r="S36" s="63">
        <f t="shared" si="36"/>
        <v>8.3879999999999996E-2</v>
      </c>
      <c r="T36" s="63">
        <f t="shared" si="36"/>
        <v>8.5931999999999988E-3</v>
      </c>
      <c r="U36" s="63">
        <f t="shared" si="36"/>
        <v>8.8307999999999984E-2</v>
      </c>
      <c r="V36" s="63">
        <f t="shared" si="36"/>
        <v>7.0200000000000002E-3</v>
      </c>
      <c r="W36" s="63">
        <f t="shared" si="36"/>
        <v>0.35672399999999999</v>
      </c>
      <c r="X36" s="63">
        <f t="shared" si="36"/>
        <v>0.88775999999999988</v>
      </c>
      <c r="Y36" s="63">
        <f t="shared" si="36"/>
        <v>1.4219999999999997E-2</v>
      </c>
      <c r="Z36" s="63">
        <f t="shared" si="43"/>
        <v>1.73448</v>
      </c>
      <c r="AA36" s="63">
        <f t="shared" si="37"/>
        <v>4.032E-5</v>
      </c>
      <c r="AB36" s="68">
        <f t="shared" si="38"/>
        <v>2.4760799999999999E-3</v>
      </c>
      <c r="AC36" s="63">
        <f t="shared" si="39"/>
        <v>0.101592</v>
      </c>
      <c r="AD36" s="63">
        <f t="shared" si="40"/>
        <v>0</v>
      </c>
      <c r="AE36" s="63">
        <f t="shared" si="44"/>
        <v>1.3967999999999996E-2</v>
      </c>
      <c r="AF36" s="63">
        <f t="shared" si="41"/>
        <v>2.1743999999999999</v>
      </c>
    </row>
    <row r="37" spans="1:32" x14ac:dyDescent="0.2">
      <c r="A37" s="14" t="s">
        <v>6</v>
      </c>
      <c r="B37" s="15" t="s">
        <v>51</v>
      </c>
      <c r="C37" s="13">
        <v>2.9</v>
      </c>
      <c r="D37" s="13">
        <v>5.3</v>
      </c>
      <c r="E37" s="13">
        <v>2.4</v>
      </c>
      <c r="F37" s="25">
        <v>1.5</v>
      </c>
      <c r="G37" s="23">
        <f t="shared" si="0"/>
        <v>0.21599999999999997</v>
      </c>
      <c r="I37" s="28" t="s">
        <v>6</v>
      </c>
      <c r="J37" s="28" t="s">
        <v>24</v>
      </c>
      <c r="K37" s="3">
        <v>0.2727</v>
      </c>
      <c r="P37" s="41"/>
      <c r="Q37" s="63">
        <f t="shared" si="42"/>
        <v>0</v>
      </c>
      <c r="R37" s="63">
        <f t="shared" si="36"/>
        <v>1.2585599999999999E-2</v>
      </c>
      <c r="S37" s="63">
        <f t="shared" si="36"/>
        <v>8.3879999999999996E-2</v>
      </c>
      <c r="T37" s="63">
        <f t="shared" si="36"/>
        <v>9.3563999999999991E-3</v>
      </c>
      <c r="U37" s="63">
        <f t="shared" si="36"/>
        <v>0.10781999999999999</v>
      </c>
      <c r="V37" s="63">
        <f t="shared" si="36"/>
        <v>7.0200000000000002E-3</v>
      </c>
      <c r="W37" s="63">
        <f t="shared" si="36"/>
        <v>0.39351599999999998</v>
      </c>
      <c r="X37" s="63">
        <f t="shared" si="36"/>
        <v>0.96407999999999983</v>
      </c>
      <c r="Y37" s="63">
        <f t="shared" si="36"/>
        <v>1.5947999999999997E-2</v>
      </c>
      <c r="Z37" s="63">
        <f t="shared" si="43"/>
        <v>1.98</v>
      </c>
      <c r="AA37" s="63">
        <f t="shared" si="37"/>
        <v>4.032E-5</v>
      </c>
      <c r="AB37" s="68">
        <f t="shared" si="38"/>
        <v>2.4760799999999999E-3</v>
      </c>
      <c r="AC37" s="63">
        <f t="shared" si="39"/>
        <v>0.11008800000000001</v>
      </c>
      <c r="AD37" s="63">
        <f t="shared" si="40"/>
        <v>0</v>
      </c>
      <c r="AE37" s="63">
        <f t="shared" si="44"/>
        <v>1.5098399999999996E-2</v>
      </c>
      <c r="AF37" s="63">
        <f t="shared" si="41"/>
        <v>2.1743999999999999</v>
      </c>
    </row>
    <row r="38" spans="1:32" x14ac:dyDescent="0.2">
      <c r="A38" s="20" t="s">
        <v>7</v>
      </c>
      <c r="B38" s="15" t="s">
        <v>51</v>
      </c>
      <c r="C38" s="13">
        <v>365</v>
      </c>
      <c r="D38" s="13">
        <v>613</v>
      </c>
      <c r="E38" s="13">
        <v>341</v>
      </c>
      <c r="F38" s="25">
        <v>242</v>
      </c>
      <c r="G38" s="23">
        <f t="shared" si="0"/>
        <v>0.21599999999999997</v>
      </c>
      <c r="I38" s="29" t="s">
        <v>7</v>
      </c>
      <c r="J38" s="29" t="s">
        <v>24</v>
      </c>
      <c r="K38" s="4">
        <v>19.329999999999998</v>
      </c>
      <c r="L38" s="4"/>
      <c r="M38" s="4"/>
      <c r="N38" s="4"/>
      <c r="P38" s="41"/>
      <c r="Q38" s="63">
        <f t="shared" si="42"/>
        <v>0</v>
      </c>
      <c r="R38" s="63">
        <f t="shared" si="36"/>
        <v>1.3912457142857142E-2</v>
      </c>
      <c r="S38" s="63">
        <f t="shared" si="36"/>
        <v>8.3879999999999996E-2</v>
      </c>
      <c r="T38" s="63">
        <f t="shared" si="36"/>
        <v>1.0010571428571428E-2</v>
      </c>
      <c r="U38" s="63">
        <f t="shared" si="36"/>
        <v>0.12676628571428569</v>
      </c>
      <c r="V38" s="63">
        <f t="shared" si="36"/>
        <v>7.0200000000000002E-3</v>
      </c>
      <c r="W38" s="63">
        <f t="shared" si="36"/>
        <v>0.42751028571428568</v>
      </c>
      <c r="X38" s="63">
        <f t="shared" si="36"/>
        <v>1.0358125714285713</v>
      </c>
      <c r="Y38" s="63">
        <f t="shared" si="36"/>
        <v>1.7583428571428569E-2</v>
      </c>
      <c r="Z38" s="63">
        <f t="shared" si="43"/>
        <v>2.2153371428571429</v>
      </c>
      <c r="AA38" s="63">
        <f t="shared" si="37"/>
        <v>4.032E-5</v>
      </c>
      <c r="AB38" s="68">
        <f t="shared" si="38"/>
        <v>2.4760799999999999E-3</v>
      </c>
      <c r="AC38" s="63">
        <f t="shared" si="39"/>
        <v>0.11805017142857144</v>
      </c>
      <c r="AD38" s="63">
        <f t="shared" si="40"/>
        <v>0</v>
      </c>
      <c r="AE38" s="63">
        <f t="shared" si="44"/>
        <v>1.6067314285714281E-2</v>
      </c>
      <c r="AF38" s="63">
        <f t="shared" si="41"/>
        <v>2.1743999999999999</v>
      </c>
    </row>
    <row r="39" spans="1:32" x14ac:dyDescent="0.2">
      <c r="A39" s="21" t="s">
        <v>44</v>
      </c>
      <c r="B39" s="17" t="s">
        <v>51</v>
      </c>
      <c r="C39" s="3">
        <v>0</v>
      </c>
      <c r="D39" s="3">
        <v>0</v>
      </c>
      <c r="E39" s="3">
        <v>0</v>
      </c>
      <c r="F39" s="23">
        <v>0</v>
      </c>
      <c r="G39" s="23">
        <f t="shared" si="0"/>
        <v>0.21599999999999997</v>
      </c>
      <c r="I39" s="28" t="s">
        <v>44</v>
      </c>
      <c r="J39" s="28" t="s">
        <v>24</v>
      </c>
      <c r="K39" s="3">
        <v>0</v>
      </c>
      <c r="P39" s="41"/>
      <c r="Q39" s="63">
        <f t="shared" si="42"/>
        <v>0</v>
      </c>
      <c r="R39" s="63">
        <f t="shared" si="36"/>
        <v>1.5558171428571427E-2</v>
      </c>
      <c r="S39" s="63">
        <f t="shared" si="36"/>
        <v>8.3879999999999996E-2</v>
      </c>
      <c r="T39" s="63">
        <f t="shared" si="36"/>
        <v>1.0555714285714285E-2</v>
      </c>
      <c r="U39" s="63">
        <f t="shared" si="36"/>
        <v>0.14514685714285713</v>
      </c>
      <c r="V39" s="63">
        <f t="shared" si="36"/>
        <v>7.0200000000000002E-3</v>
      </c>
      <c r="W39" s="63">
        <f t="shared" si="36"/>
        <v>0.45870685714285708</v>
      </c>
      <c r="X39" s="63">
        <f t="shared" si="36"/>
        <v>1.1029577142857141</v>
      </c>
      <c r="Y39" s="63">
        <f t="shared" si="36"/>
        <v>1.912628571428571E-2</v>
      </c>
      <c r="Z39" s="63">
        <f t="shared" si="43"/>
        <v>2.4404914285714288</v>
      </c>
      <c r="AA39" s="63">
        <f t="shared" si="37"/>
        <v>4.032E-5</v>
      </c>
      <c r="AB39" s="68">
        <f t="shared" si="38"/>
        <v>2.4760799999999999E-3</v>
      </c>
      <c r="AC39" s="63">
        <f t="shared" si="39"/>
        <v>0.1254785142857143</v>
      </c>
      <c r="AD39" s="63">
        <f t="shared" si="40"/>
        <v>0</v>
      </c>
      <c r="AE39" s="63">
        <f t="shared" si="44"/>
        <v>1.6874742857142851E-2</v>
      </c>
      <c r="AF39" s="63">
        <f t="shared" si="41"/>
        <v>2.1743999999999999</v>
      </c>
    </row>
    <row r="40" spans="1:32" x14ac:dyDescent="0.2">
      <c r="P40" s="41"/>
      <c r="Q40" s="63">
        <f t="shared" si="42"/>
        <v>0</v>
      </c>
      <c r="R40" s="63">
        <f t="shared" si="36"/>
        <v>1.7522742857142858E-2</v>
      </c>
      <c r="S40" s="63">
        <f t="shared" si="36"/>
        <v>8.3879999999999996E-2</v>
      </c>
      <c r="T40" s="63">
        <f t="shared" si="36"/>
        <v>1.099182857142857E-2</v>
      </c>
      <c r="U40" s="63">
        <f t="shared" si="36"/>
        <v>0.16296171428571427</v>
      </c>
      <c r="V40" s="63">
        <f t="shared" si="36"/>
        <v>7.0200000000000002E-3</v>
      </c>
      <c r="W40" s="63">
        <f t="shared" si="36"/>
        <v>0.48710571428571425</v>
      </c>
      <c r="X40" s="63">
        <f t="shared" si="36"/>
        <v>1.1655154285714284</v>
      </c>
      <c r="Y40" s="63">
        <f t="shared" si="36"/>
        <v>2.0576571428571423E-2</v>
      </c>
      <c r="Z40" s="63">
        <f t="shared" si="43"/>
        <v>2.6554628571428571</v>
      </c>
      <c r="AA40" s="63">
        <f t="shared" si="37"/>
        <v>4.032E-5</v>
      </c>
      <c r="AB40" s="68">
        <f t="shared" si="38"/>
        <v>2.4760799999999999E-3</v>
      </c>
      <c r="AC40" s="63">
        <f t="shared" si="39"/>
        <v>0.13237302857142857</v>
      </c>
      <c r="AD40" s="63">
        <f t="shared" si="40"/>
        <v>0</v>
      </c>
      <c r="AE40" s="63">
        <f t="shared" si="44"/>
        <v>1.7520685714285708E-2</v>
      </c>
      <c r="AF40" s="63">
        <f t="shared" si="41"/>
        <v>2.1743999999999999</v>
      </c>
    </row>
    <row r="41" spans="1:32" x14ac:dyDescent="0.2">
      <c r="P41" s="41"/>
      <c r="Q41" s="63">
        <f t="shared" si="42"/>
        <v>0</v>
      </c>
      <c r="R41" s="63">
        <f t="shared" si="36"/>
        <v>1.9806171428571429E-2</v>
      </c>
      <c r="S41" s="63">
        <f t="shared" si="36"/>
        <v>8.3879999999999996E-2</v>
      </c>
      <c r="T41" s="63">
        <f t="shared" si="36"/>
        <v>1.1318914285714283E-2</v>
      </c>
      <c r="U41" s="63">
        <f t="shared" si="36"/>
        <v>0.18021085714285712</v>
      </c>
      <c r="V41" s="63">
        <f t="shared" si="36"/>
        <v>7.0200000000000002E-3</v>
      </c>
      <c r="W41" s="63">
        <f t="shared" si="36"/>
        <v>0.51270685714285713</v>
      </c>
      <c r="X41" s="63">
        <f t="shared" si="36"/>
        <v>1.2234857142857141</v>
      </c>
      <c r="Y41" s="63">
        <f t="shared" si="36"/>
        <v>2.1934285714285708E-2</v>
      </c>
      <c r="Z41" s="63">
        <f t="shared" si="43"/>
        <v>2.8602514285714284</v>
      </c>
      <c r="AA41" s="63">
        <f t="shared" si="37"/>
        <v>4.032E-5</v>
      </c>
      <c r="AB41" s="68">
        <f t="shared" si="38"/>
        <v>2.4760799999999999E-3</v>
      </c>
      <c r="AC41" s="63">
        <f t="shared" si="39"/>
        <v>0.13873371428571429</v>
      </c>
      <c r="AD41" s="63">
        <f t="shared" si="40"/>
        <v>0</v>
      </c>
      <c r="AE41" s="63">
        <f t="shared" si="44"/>
        <v>1.8005142857142852E-2</v>
      </c>
      <c r="AF41" s="63">
        <f t="shared" si="41"/>
        <v>2.1743999999999999</v>
      </c>
    </row>
    <row r="42" spans="1:32" x14ac:dyDescent="0.2">
      <c r="P42" s="41"/>
      <c r="Q42" s="63">
        <f t="shared" si="42"/>
        <v>0</v>
      </c>
      <c r="R42" s="63">
        <f>R41+R14</f>
        <v>2.2408457142857142E-2</v>
      </c>
      <c r="S42" s="63">
        <f t="shared" si="36"/>
        <v>8.3879999999999996E-2</v>
      </c>
      <c r="T42" s="63">
        <f t="shared" si="36"/>
        <v>1.1536971428571427E-2</v>
      </c>
      <c r="U42" s="63">
        <f t="shared" si="36"/>
        <v>0.19689428571428569</v>
      </c>
      <c r="V42" s="63">
        <f t="shared" si="36"/>
        <v>7.0200000000000002E-3</v>
      </c>
      <c r="W42" s="63">
        <f t="shared" si="36"/>
        <v>0.53551028571428572</v>
      </c>
      <c r="X42" s="63">
        <f t="shared" si="36"/>
        <v>1.2768685714285712</v>
      </c>
      <c r="Y42" s="63">
        <f t="shared" si="36"/>
        <v>2.3199428571428565E-2</v>
      </c>
      <c r="Z42" s="63">
        <f t="shared" si="43"/>
        <v>3.0548571428571427</v>
      </c>
      <c r="AA42" s="63">
        <f t="shared" si="37"/>
        <v>4.032E-5</v>
      </c>
      <c r="AB42" s="68">
        <f t="shared" si="38"/>
        <v>2.4760799999999999E-3</v>
      </c>
      <c r="AC42" s="63">
        <f t="shared" si="39"/>
        <v>0.14456057142857143</v>
      </c>
      <c r="AD42" s="63">
        <f t="shared" si="40"/>
        <v>0</v>
      </c>
      <c r="AE42" s="63">
        <f t="shared" si="44"/>
        <v>1.8328114285714282E-2</v>
      </c>
      <c r="AF42" s="63">
        <f t="shared" si="41"/>
        <v>2.1743999999999999</v>
      </c>
    </row>
    <row r="43" spans="1:32" x14ac:dyDescent="0.2">
      <c r="P43" s="41"/>
      <c r="Q43" s="63">
        <f t="shared" si="42"/>
        <v>0</v>
      </c>
      <c r="R43" s="63">
        <f t="shared" si="36"/>
        <v>2.5329600000000001E-2</v>
      </c>
      <c r="S43" s="63">
        <f t="shared" si="36"/>
        <v>8.3879999999999996E-2</v>
      </c>
      <c r="T43" s="63">
        <f t="shared" si="36"/>
        <v>1.1645999999999998E-2</v>
      </c>
      <c r="U43" s="63">
        <f t="shared" si="36"/>
        <v>0.21301199999999998</v>
      </c>
      <c r="V43" s="63">
        <f t="shared" si="36"/>
        <v>7.0200000000000002E-3</v>
      </c>
      <c r="W43" s="63">
        <f t="shared" si="36"/>
        <v>0.55551600000000001</v>
      </c>
      <c r="X43" s="63">
        <f t="shared" si="36"/>
        <v>1.3256639999999997</v>
      </c>
      <c r="Y43" s="63">
        <f t="shared" si="36"/>
        <v>2.4371999999999994E-2</v>
      </c>
      <c r="Z43" s="63">
        <f t="shared" si="43"/>
        <v>3.2392799999999999</v>
      </c>
      <c r="AA43" s="63">
        <f t="shared" si="37"/>
        <v>4.032E-5</v>
      </c>
      <c r="AB43" s="68">
        <f t="shared" si="38"/>
        <v>2.4760799999999999E-3</v>
      </c>
      <c r="AC43" s="63">
        <f t="shared" si="39"/>
        <v>0.1498536</v>
      </c>
      <c r="AD43" s="63">
        <f t="shared" si="40"/>
        <v>0</v>
      </c>
      <c r="AE43" s="63">
        <f t="shared" si="44"/>
        <v>1.8489599999999995E-2</v>
      </c>
      <c r="AF43" s="63">
        <f t="shared" si="41"/>
        <v>2.1743999999999999</v>
      </c>
    </row>
    <row r="44" spans="1:32" x14ac:dyDescent="0.2">
      <c r="P44" s="41"/>
      <c r="Q44" s="63">
        <f t="shared" si="42"/>
        <v>0</v>
      </c>
      <c r="R44" s="63">
        <f>R43+R16</f>
        <v>2.8569600000000001E-2</v>
      </c>
      <c r="S44" s="63">
        <f t="shared" si="36"/>
        <v>8.3879999999999996E-2</v>
      </c>
      <c r="T44" s="63">
        <f t="shared" si="36"/>
        <v>1.1645999999999998E-2</v>
      </c>
      <c r="U44" s="63">
        <f t="shared" si="36"/>
        <v>0.22856399999999999</v>
      </c>
      <c r="V44" s="63">
        <f t="shared" si="36"/>
        <v>7.0200000000000002E-3</v>
      </c>
      <c r="W44" s="63">
        <f t="shared" si="36"/>
        <v>0.57272400000000001</v>
      </c>
      <c r="X44" s="63">
        <f t="shared" si="36"/>
        <v>1.3698719999999998</v>
      </c>
      <c r="Y44" s="63">
        <f t="shared" si="36"/>
        <v>2.5451999999999995E-2</v>
      </c>
      <c r="Z44" s="63">
        <f t="shared" si="43"/>
        <v>3.4135200000000001</v>
      </c>
      <c r="AA44" s="63">
        <f t="shared" si="37"/>
        <v>4.032E-5</v>
      </c>
      <c r="AB44" s="68">
        <f t="shared" si="38"/>
        <v>2.4760799999999999E-3</v>
      </c>
      <c r="AC44" s="63">
        <f t="shared" si="39"/>
        <v>0.15461279999999999</v>
      </c>
      <c r="AD44" s="63">
        <f t="shared" si="40"/>
        <v>0</v>
      </c>
      <c r="AE44" s="63">
        <f t="shared" si="44"/>
        <v>1.8489599999999995E-2</v>
      </c>
      <c r="AF44" s="63">
        <f t="shared" si="41"/>
        <v>2.1743999999999999</v>
      </c>
    </row>
  </sheetData>
  <mergeCells count="6">
    <mergeCell ref="L19:N19"/>
    <mergeCell ref="O4:O7"/>
    <mergeCell ref="O9:O12"/>
    <mergeCell ref="O14:O17"/>
    <mergeCell ref="L1:N1"/>
    <mergeCell ref="L9:N9"/>
  </mergeCells>
  <conditionalFormatting sqref="Q29:AF30">
    <cfRule type="cellIs" dxfId="5" priority="1" operator="lessThan">
      <formula>1</formula>
    </cfRule>
    <cfRule type="cellIs" dxfId="4" priority="2" operator="greaterThan">
      <formula>1</formula>
    </cfRule>
  </conditionalFormatting>
  <conditionalFormatting sqref="R29:AF30">
    <cfRule type="cellIs" dxfId="3" priority="7" operator="lessThan">
      <formula>1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76BAB-5802-4F43-B302-6AA6A0559109}">
  <sheetPr codeName="Sheet4"/>
  <dimension ref="A1:AH44"/>
  <sheetViews>
    <sheetView tabSelected="1" zoomScale="58" zoomScaleNormal="110" workbookViewId="0">
      <pane ySplit="1" topLeftCell="A2" activePane="bottomLeft" state="frozen"/>
      <selection activeCell="N1" sqref="N1"/>
      <selection pane="bottomLeft" activeCell="K2" sqref="K2"/>
    </sheetView>
  </sheetViews>
  <sheetFormatPr baseColWidth="10" defaultColWidth="10.6640625" defaultRowHeight="16" x14ac:dyDescent="0.2"/>
  <cols>
    <col min="1" max="1" width="10.6640625" style="3"/>
    <col min="2" max="5" width="10.6640625" style="3" customWidth="1"/>
    <col min="6" max="6" width="13" style="3" customWidth="1"/>
    <col min="7" max="8" width="10.1640625" customWidth="1"/>
    <col min="9" max="9" width="11.83203125" style="3" customWidth="1"/>
    <col min="10" max="10" width="10.6640625" style="3" customWidth="1"/>
    <col min="11" max="11" width="8.6640625" style="3" customWidth="1"/>
    <col min="12" max="12" width="19.83203125" style="3" bestFit="1" customWidth="1"/>
    <col min="13" max="14" width="8.6640625" style="3" customWidth="1"/>
    <col min="15" max="15" width="8.6640625" customWidth="1"/>
    <col min="16" max="16" width="13.6640625" customWidth="1"/>
    <col min="17" max="17" width="23.33203125" bestFit="1" customWidth="1"/>
    <col min="18" max="33" width="14.6640625" bestFit="1" customWidth="1"/>
  </cols>
  <sheetData>
    <row r="1" spans="1:33" x14ac:dyDescent="0.2">
      <c r="A1" s="6" t="s">
        <v>45</v>
      </c>
      <c r="B1" s="6" t="s">
        <v>46</v>
      </c>
      <c r="C1" s="6" t="s">
        <v>47</v>
      </c>
      <c r="D1" s="6" t="s">
        <v>48</v>
      </c>
      <c r="E1" s="6" t="s">
        <v>49</v>
      </c>
      <c r="F1" s="6" t="s">
        <v>50</v>
      </c>
      <c r="G1" s="6" t="s">
        <v>62</v>
      </c>
      <c r="H1" s="6" t="s">
        <v>52</v>
      </c>
      <c r="I1" s="6" t="s">
        <v>45</v>
      </c>
      <c r="J1" s="6" t="s">
        <v>53</v>
      </c>
      <c r="K1" s="6" t="s">
        <v>108</v>
      </c>
      <c r="L1" s="71" t="s">
        <v>66</v>
      </c>
      <c r="M1" s="71"/>
      <c r="N1" s="71"/>
      <c r="Q1" s="22"/>
      <c r="R1" s="22" t="s">
        <v>0</v>
      </c>
      <c r="S1" s="22" t="s">
        <v>1</v>
      </c>
      <c r="T1" s="22" t="s">
        <v>2</v>
      </c>
      <c r="U1" s="22" t="s">
        <v>3</v>
      </c>
      <c r="V1" s="22" t="s">
        <v>4</v>
      </c>
      <c r="W1" s="22" t="s">
        <v>15</v>
      </c>
      <c r="X1" s="22" t="s">
        <v>5</v>
      </c>
      <c r="Y1" s="22" t="s">
        <v>22</v>
      </c>
      <c r="Z1" s="22" t="s">
        <v>6</v>
      </c>
      <c r="AA1" s="22" t="s">
        <v>7</v>
      </c>
      <c r="AB1" s="22" t="s">
        <v>8</v>
      </c>
      <c r="AC1" s="22" t="s">
        <v>9</v>
      </c>
      <c r="AD1" s="22" t="s">
        <v>10</v>
      </c>
      <c r="AE1" s="22" t="s">
        <v>11</v>
      </c>
      <c r="AF1" s="22" t="s">
        <v>12</v>
      </c>
      <c r="AG1" s="22" t="s">
        <v>14</v>
      </c>
    </row>
    <row r="2" spans="1:33" x14ac:dyDescent="0.2">
      <c r="A2" s="7" t="s">
        <v>23</v>
      </c>
      <c r="B2" s="8" t="s">
        <v>51</v>
      </c>
      <c r="C2" s="3">
        <v>0</v>
      </c>
      <c r="D2" s="3">
        <v>0</v>
      </c>
      <c r="E2" s="3">
        <v>0</v>
      </c>
      <c r="F2" s="23">
        <v>0</v>
      </c>
      <c r="G2" s="23">
        <f>9/1000*24</f>
        <v>0.21599999999999997</v>
      </c>
      <c r="H2" s="3">
        <v>1380</v>
      </c>
      <c r="I2" s="31" t="s">
        <v>23</v>
      </c>
      <c r="J2" s="31" t="s">
        <v>24</v>
      </c>
      <c r="K2" s="3">
        <v>0</v>
      </c>
      <c r="L2" s="41" t="s">
        <v>67</v>
      </c>
      <c r="M2" s="41">
        <v>0.1</v>
      </c>
      <c r="N2" s="41" t="s">
        <v>71</v>
      </c>
      <c r="Q2" s="42" t="s">
        <v>20</v>
      </c>
      <c r="R2" s="42">
        <v>0.11600000000000001</v>
      </c>
      <c r="S2" s="42">
        <v>6.3335999999999997</v>
      </c>
      <c r="T2" s="42">
        <v>4.524</v>
      </c>
      <c r="U2" s="42">
        <v>0.15776000000000001</v>
      </c>
      <c r="V2" s="42">
        <v>0.57999999999999996</v>
      </c>
      <c r="W2" s="42" t="str">
        <f>A19</f>
        <v>Li</v>
      </c>
      <c r="X2" s="42">
        <v>21.053999999999998</v>
      </c>
      <c r="Y2" s="42" t="str">
        <f>A31</f>
        <v>Sn</v>
      </c>
      <c r="Z2" s="42">
        <v>0.52722000000000002</v>
      </c>
      <c r="AA2" s="42">
        <v>33.292000000000002</v>
      </c>
      <c r="AB2" s="42">
        <v>0.23200000000000001</v>
      </c>
      <c r="AC2" s="42">
        <v>0.57767999999999997</v>
      </c>
      <c r="AD2" s="42">
        <v>0</v>
      </c>
      <c r="AE2" s="42">
        <v>1.5775999999999999</v>
      </c>
      <c r="AF2" s="42">
        <v>0.28999999999999998</v>
      </c>
      <c r="AG2" s="42">
        <v>5200</v>
      </c>
    </row>
    <row r="3" spans="1:33" x14ac:dyDescent="0.2">
      <c r="A3" s="10" t="s">
        <v>25</v>
      </c>
      <c r="B3" s="8" t="s">
        <v>51</v>
      </c>
      <c r="C3" s="3">
        <v>1210</v>
      </c>
      <c r="D3" s="3">
        <v>2440</v>
      </c>
      <c r="E3" s="3">
        <v>898</v>
      </c>
      <c r="F3" s="23">
        <v>16.8</v>
      </c>
      <c r="G3" s="23">
        <f t="shared" ref="G3:G39" si="0">9/1000*24</f>
        <v>0.21599999999999997</v>
      </c>
      <c r="I3" s="32" t="s">
        <v>25</v>
      </c>
      <c r="J3" s="32" t="s">
        <v>24</v>
      </c>
      <c r="K3" s="5">
        <v>49.950599999999994</v>
      </c>
      <c r="L3" s="41" t="s">
        <v>68</v>
      </c>
      <c r="M3" s="41">
        <v>0.3</v>
      </c>
      <c r="N3" s="41" t="s">
        <v>71</v>
      </c>
      <c r="Q3" s="42" t="s">
        <v>63</v>
      </c>
      <c r="R3" s="42" t="s">
        <v>64</v>
      </c>
      <c r="S3" s="42" t="s">
        <v>64</v>
      </c>
      <c r="T3" s="42" t="s">
        <v>64</v>
      </c>
      <c r="U3" s="42" t="s">
        <v>64</v>
      </c>
      <c r="V3" s="42" t="s">
        <v>64</v>
      </c>
      <c r="W3" s="42" t="s">
        <v>64</v>
      </c>
      <c r="X3" s="42" t="s">
        <v>64</v>
      </c>
      <c r="Y3" s="42" t="s">
        <v>64</v>
      </c>
      <c r="Z3" s="42" t="s">
        <v>64</v>
      </c>
      <c r="AA3" s="42" t="s">
        <v>64</v>
      </c>
      <c r="AB3" s="42" t="s">
        <v>64</v>
      </c>
      <c r="AC3" s="42" t="s">
        <v>64</v>
      </c>
      <c r="AD3" s="42" t="s">
        <v>64</v>
      </c>
      <c r="AE3" s="42" t="s">
        <v>64</v>
      </c>
      <c r="AF3" s="42" t="s">
        <v>64</v>
      </c>
      <c r="AG3" s="42" t="s">
        <v>64</v>
      </c>
    </row>
    <row r="4" spans="1:33" x14ac:dyDescent="0.2">
      <c r="A4" s="11" t="s">
        <v>12</v>
      </c>
      <c r="B4" s="12" t="s">
        <v>51</v>
      </c>
      <c r="C4" s="13">
        <v>4.47</v>
      </c>
      <c r="D4" s="13">
        <v>6.32</v>
      </c>
      <c r="E4" s="13">
        <v>2.2999999999999998</v>
      </c>
      <c r="F4" s="25">
        <v>0</v>
      </c>
      <c r="G4" s="23">
        <f t="shared" si="0"/>
        <v>0.21599999999999997</v>
      </c>
      <c r="I4" s="31" t="s">
        <v>12</v>
      </c>
      <c r="J4" s="31" t="s">
        <v>24</v>
      </c>
      <c r="K4" s="3">
        <v>0</v>
      </c>
      <c r="L4" s="41" t="s">
        <v>69</v>
      </c>
      <c r="M4" s="41">
        <v>6.0000000000000001E-3</v>
      </c>
      <c r="N4" s="41"/>
      <c r="P4" s="72" t="s">
        <v>57</v>
      </c>
      <c r="Q4" s="45">
        <v>1</v>
      </c>
      <c r="R4" s="45">
        <f>(C17*$G$17)/1000/0.3</f>
        <v>1.3679999999999998E-5</v>
      </c>
      <c r="S4" s="45">
        <f>(C6*$G$6)/1000/0.3</f>
        <v>7.4880000000000002E-2</v>
      </c>
      <c r="T4" s="45">
        <f>(C5*$G$5)/1000/0.3</f>
        <v>0.10224</v>
      </c>
      <c r="U4" s="45">
        <f>(C12*$G$12)/1000/0.3</f>
        <v>1.5983999999999998E-2</v>
      </c>
      <c r="V4" s="45">
        <f>(C14*$G$14)/1000/0.3</f>
        <v>0.22968</v>
      </c>
      <c r="W4" s="45">
        <f>(C19*$G$19)/1000/0.3</f>
        <v>1.2527999999999997E-2</v>
      </c>
      <c r="X4" s="45">
        <f>(C21*$G$21)/1000/0.3</f>
        <v>0.58607999999999993</v>
      </c>
      <c r="Y4" s="45">
        <f>(C31*$G$31)/1000/0.3</f>
        <v>0</v>
      </c>
      <c r="Z4" s="45">
        <f>(C37*$G$37)/1000/0.3</f>
        <v>2.0879999999999996E-3</v>
      </c>
      <c r="AA4" s="45">
        <f>(C38*$G$38)/1000/0.3</f>
        <v>1.2527999999999999</v>
      </c>
      <c r="AB4" s="45">
        <f>(C11*$G$11)/1000/0.3</f>
        <v>1.3463999999999998E-3</v>
      </c>
      <c r="AC4" s="45">
        <f>(C13*$G$13)/1000/0.3</f>
        <v>9.4319999999999994E-3</v>
      </c>
      <c r="AD4" s="45">
        <f>(C24*$G$24)/1000/0.3</f>
        <v>6.4295999999999992E-2</v>
      </c>
      <c r="AE4" s="45">
        <f>(C26*$G$26)/1000/0.3</f>
        <v>1.2959999999999999E-2</v>
      </c>
      <c r="AF4" s="45">
        <f>(C4*$G$4)/1000/0.3</f>
        <v>3.2183999999999997E-3</v>
      </c>
      <c r="AG4" s="45">
        <f>(C15*$G$15)/1000/0.3</f>
        <v>17.738136000000001</v>
      </c>
    </row>
    <row r="5" spans="1:33" x14ac:dyDescent="0.2">
      <c r="A5" s="14" t="s">
        <v>2</v>
      </c>
      <c r="B5" s="15" t="s">
        <v>51</v>
      </c>
      <c r="C5" s="13">
        <v>142</v>
      </c>
      <c r="D5" s="13">
        <v>252</v>
      </c>
      <c r="E5" s="13">
        <v>139</v>
      </c>
      <c r="F5" s="25">
        <v>60</v>
      </c>
      <c r="G5" s="23">
        <f t="shared" si="0"/>
        <v>0.21599999999999997</v>
      </c>
      <c r="I5" s="33" t="s">
        <v>2</v>
      </c>
      <c r="J5" s="33" t="s">
        <v>24</v>
      </c>
      <c r="K5" s="4">
        <v>0.18720000000000001</v>
      </c>
      <c r="L5" s="41" t="s">
        <v>70</v>
      </c>
      <c r="M5" s="41">
        <v>1</v>
      </c>
      <c r="N5" s="41" t="s">
        <v>71</v>
      </c>
      <c r="P5" s="72"/>
      <c r="Q5" s="45">
        <v>2</v>
      </c>
      <c r="R5" s="45">
        <f>(D17*$G$17)/1000/0.3</f>
        <v>7.8479999999999984E-6</v>
      </c>
      <c r="S5" s="45">
        <f>(D6*$G$6)/1000/0.3</f>
        <v>8.3519999999999997E-2</v>
      </c>
      <c r="T5" s="45">
        <f>(D5*$G$5)/1000/0.3</f>
        <v>0.18143999999999999</v>
      </c>
      <c r="U5" s="45">
        <f>(D12*$G$12)/1000/0.3</f>
        <v>1.4039999999999999E-2</v>
      </c>
      <c r="V5" s="45">
        <f>(D14*$G$14)/1000/0.3</f>
        <v>0.10439999999999998</v>
      </c>
      <c r="W5" s="45">
        <f>(D19*$G$19)/1000/0.3</f>
        <v>2.0232E-2</v>
      </c>
      <c r="X5" s="45">
        <f>(D21*$G$21)/1000/0.3</f>
        <v>0.72</v>
      </c>
      <c r="Y5" s="45">
        <f>(D31*$G$31)/1000/0.3</f>
        <v>0</v>
      </c>
      <c r="Z5" s="45">
        <f>(D37*$G$37)/1000/0.3</f>
        <v>2.5919999999999997E-3</v>
      </c>
      <c r="AA5" s="45">
        <f>(D38*$G$38)/1000/0.3</f>
        <v>1.3895999999999997</v>
      </c>
      <c r="AB5" s="45">
        <f>(D11*$G$11)/1000/0.3</f>
        <v>1.4471999999999996E-3</v>
      </c>
      <c r="AC5" s="45">
        <f>(D13*$G$13)/1000/0.3</f>
        <v>1.3103999999999998E-2</v>
      </c>
      <c r="AD5" s="45">
        <f>(D24*$G$24)/1000/0.3</f>
        <v>6.3503999999999991E-2</v>
      </c>
      <c r="AE5" s="45">
        <f>(D26*$G$26)/1000/0.3</f>
        <v>2.3975999999999994E-2</v>
      </c>
      <c r="AF5" s="45">
        <f>(D4*$G$4)/1000/0.3</f>
        <v>4.5503999999999996E-3</v>
      </c>
      <c r="AG5" s="45">
        <f>(D15*$G$15)/1000/0.3</f>
        <v>0</v>
      </c>
    </row>
    <row r="6" spans="1:33" x14ac:dyDescent="0.2">
      <c r="A6" s="14" t="s">
        <v>1</v>
      </c>
      <c r="B6" s="15" t="s">
        <v>51</v>
      </c>
      <c r="C6" s="13">
        <v>104</v>
      </c>
      <c r="D6" s="13">
        <v>116</v>
      </c>
      <c r="E6" s="13">
        <v>12.5</v>
      </c>
      <c r="F6" s="25">
        <v>2.1</v>
      </c>
      <c r="G6" s="23">
        <f t="shared" si="0"/>
        <v>0.21599999999999997</v>
      </c>
      <c r="I6" s="31" t="s">
        <v>1</v>
      </c>
      <c r="J6" s="31" t="s">
        <v>24</v>
      </c>
      <c r="K6" s="3">
        <v>17.707500000000003</v>
      </c>
      <c r="L6" s="41" t="s">
        <v>75</v>
      </c>
      <c r="M6" s="41">
        <v>1720</v>
      </c>
      <c r="N6" s="41" t="s">
        <v>76</v>
      </c>
      <c r="P6" s="72"/>
      <c r="Q6" s="41">
        <v>3</v>
      </c>
      <c r="R6" s="58">
        <f>$R$5+(Q6-$Q$5)*($R$9-$R$5)/($Q$9-$Q$6)</f>
        <v>6.6959999999999991E-6</v>
      </c>
      <c r="S6" s="41">
        <f>$S$5+(Q6-$Q$5)*($S$9-$S$5)/($Q$9-$Q$5)</f>
        <v>6.4890000000000003E-2</v>
      </c>
      <c r="T6" s="41">
        <f>$T$5+(Q6-$Q$5)*($T$9-$T$5)/($Q$9-$Q$5)</f>
        <v>0.16109999999999999</v>
      </c>
      <c r="U6" s="41">
        <f>$U$5+(Q6-$Q$5)*($U$9-$U$5)/($Q$9-$Q$5)</f>
        <v>1.1194199999999998E-2</v>
      </c>
      <c r="V6" s="41">
        <f>$V$5+(Q7-$Q$6)*($V$9-$V$5)/($Q$9-$Q$6)</f>
        <v>7.4879999999999988E-2</v>
      </c>
      <c r="W6" s="41">
        <f>$W$5+(Q7-$Q$6)*($W$9-$W$5)/($Q$9-$Q$6)</f>
        <v>1.6344000000000001E-2</v>
      </c>
      <c r="X6" s="41">
        <f>$X$5+(Q7-$Q$6)*($X$9-$X$5)/($Q$9-$Q$6)</f>
        <v>0.54815999999999998</v>
      </c>
      <c r="Y6" s="41">
        <f>$Y$5+(Q7-$Q$6)*($Y$9-$Y$5)/($Q$9-$Q$6)</f>
        <v>0</v>
      </c>
      <c r="Z6" s="41">
        <f>$Z$5+(Q7-$Q$6)*($Z$9-$Z$5)/($Q$9-$Q$6)</f>
        <v>1.9919999999999998E-3</v>
      </c>
      <c r="AA6" s="41">
        <f>$AA$5+(Q7-$Q$6)*($AA$9-$AA$5)/($Q$9-$Q$6)</f>
        <v>1.0797599999999998</v>
      </c>
      <c r="AB6" s="41">
        <f>$AB$5+(Q7-$Q$6)*($AB$9-$AB$5)/($Q$9-$Q$6)</f>
        <v>9.6479999999999982E-4</v>
      </c>
      <c r="AC6" s="41">
        <f>$AC$5+(Q7-$Q$6)*($AC$9-$AC$5)/($Q$9-$Q$6)</f>
        <v>1.0058399999999999E-2</v>
      </c>
      <c r="AD6" s="41">
        <f>$AD$5+(Q7-$Q$6)*($AD$9-$AD$5)/($Q$9-$Q$6)</f>
        <v>5.9111999999999991E-2</v>
      </c>
      <c r="AE6" s="41">
        <f>$AE$5+(Q7-$Q$6)*($AE$9-$AE$5)/($Q$9-$Q$6)</f>
        <v>1.6226399999999995E-2</v>
      </c>
      <c r="AF6" s="41">
        <f>$AF$5+(Q7-$Q$6)*($AF$9-$AF$5)/($Q$9-$Q$6)</f>
        <v>3.5855999999999996E-3</v>
      </c>
      <c r="AG6" s="41">
        <f>$AG$5+(Q7-$Q$6)*($AG$9-$AG$5)/($Q$9-$Q$6)</f>
        <v>0</v>
      </c>
    </row>
    <row r="7" spans="1:33" x14ac:dyDescent="0.2">
      <c r="A7" s="16" t="s">
        <v>26</v>
      </c>
      <c r="B7" s="17" t="s">
        <v>51</v>
      </c>
      <c r="C7" s="3">
        <v>0</v>
      </c>
      <c r="D7" s="3">
        <v>0</v>
      </c>
      <c r="E7" s="3">
        <v>1.04</v>
      </c>
      <c r="F7" s="23">
        <v>0</v>
      </c>
      <c r="G7" s="23">
        <f t="shared" si="0"/>
        <v>0.21599999999999997</v>
      </c>
      <c r="I7" s="31" t="s">
        <v>26</v>
      </c>
      <c r="J7" s="31" t="s">
        <v>24</v>
      </c>
      <c r="K7" s="3">
        <v>2.4239999999999999E-3</v>
      </c>
      <c r="L7" s="44" t="s">
        <v>72</v>
      </c>
      <c r="M7" s="44">
        <f>M6*M5*M4*M2</f>
        <v>1.032</v>
      </c>
      <c r="N7" s="44" t="s">
        <v>73</v>
      </c>
      <c r="P7" s="72"/>
      <c r="Q7" s="41">
        <v>4</v>
      </c>
      <c r="R7" s="58">
        <f>$R$5+(Q7-$Q$5)*($R$9-$R$5)/($Q$9-$Q$5)</f>
        <v>6.119999999999999E-6</v>
      </c>
      <c r="S7" s="41">
        <f>$S$5+(Q7-$Q$5)*($S$9-$S$5)/($Q$9-$Q$5)</f>
        <v>4.6259999999999996E-2</v>
      </c>
      <c r="T7" s="41">
        <f>$T$5+(Q7-$Q$5)*($T$9-$T$5)/($Q$9-$Q$5)</f>
        <v>0.14076</v>
      </c>
      <c r="U7" s="41">
        <f>$U$5+(Q7-$Q$5)*($U$9-$U$5)/($Q$9-$Q$5)</f>
        <v>8.3483999999999989E-3</v>
      </c>
      <c r="V7" s="41">
        <f>$V$5+(Q8-$Q$6)*($V$9-$V$5)/($Q$9-$Q$6)</f>
        <v>4.5359999999999998E-2</v>
      </c>
      <c r="W7" s="41">
        <f>$W$5+(Q8-$Q$6)*($W$9-$W$5)/($Q$9-$Q$6)</f>
        <v>1.2455999999999998E-2</v>
      </c>
      <c r="X7" s="41">
        <f>$X$5+(Q8-$Q$6)*($X$9-$X$5)/($Q$9-$Q$6)</f>
        <v>0.37631999999999999</v>
      </c>
      <c r="Y7" s="41">
        <f>$Y$5+(Q8-$Q$6)*($Y$9-$Y$5)/($Q$9-$Q$6)</f>
        <v>0</v>
      </c>
      <c r="Z7" s="41">
        <f>$Z$5+(Q8-$Q$6)*($Z$9-$Z$5)/($Q$9-$Q$6)</f>
        <v>1.3919999999999998E-3</v>
      </c>
      <c r="AA7" s="41">
        <f>$AA$5+(Q8-$Q$6)*($AA$9-$AA$5)/($Q$9-$Q$6)</f>
        <v>0.76991999999999983</v>
      </c>
      <c r="AB7" s="41">
        <f>$AB$5+(Q8-$Q$6)*($AB$9-$AB$5)/($Q$9-$Q$6)</f>
        <v>4.8239999999999991E-4</v>
      </c>
      <c r="AC7" s="41">
        <f>$AC$5+(Q8-$Q$6)*($AC$9-$AC$5)/($Q$9-$Q$6)</f>
        <v>7.0127999999999996E-3</v>
      </c>
      <c r="AD7" s="41">
        <f>$AD$5+(Q8-$Q$6)*($AD$9-$AD$5)/($Q$9-$Q$6)</f>
        <v>5.4719999999999998E-2</v>
      </c>
      <c r="AE7" s="41">
        <f>$AE$5+(Q8-$Q$6)*($AE$9-$AE$5)/($Q$9-$Q$6)</f>
        <v>8.4767999999999979E-3</v>
      </c>
      <c r="AF7" s="41">
        <f>$AF$5+(Q8-$Q$6)*($AF$9-$AF$5)/($Q$9-$Q$6)</f>
        <v>2.6207999999999995E-3</v>
      </c>
      <c r="AG7" s="41">
        <f>$AG$5+(Q8-$Q$6)*($AG$9-$AG$5)/($Q$9-$Q$6)</f>
        <v>0</v>
      </c>
    </row>
    <row r="8" spans="1:33" x14ac:dyDescent="0.2">
      <c r="A8" s="16" t="s">
        <v>27</v>
      </c>
      <c r="B8" s="17" t="s">
        <v>51</v>
      </c>
      <c r="C8" s="3">
        <v>0</v>
      </c>
      <c r="D8" s="3">
        <v>0</v>
      </c>
      <c r="E8" s="3">
        <v>0</v>
      </c>
      <c r="F8" s="23">
        <v>0</v>
      </c>
      <c r="G8" s="23">
        <f t="shared" si="0"/>
        <v>0.21599999999999997</v>
      </c>
      <c r="I8" s="31" t="s">
        <v>27</v>
      </c>
      <c r="J8" s="31" t="s">
        <v>24</v>
      </c>
      <c r="K8" s="3">
        <v>0.18479999999999999</v>
      </c>
      <c r="L8" s="44" t="s">
        <v>74</v>
      </c>
      <c r="M8" s="44">
        <f>M6*M5*M4*M3</f>
        <v>3.0960000000000001</v>
      </c>
      <c r="N8" s="44" t="s">
        <v>73</v>
      </c>
      <c r="Q8" s="41">
        <v>5</v>
      </c>
      <c r="R8" s="58">
        <f>$R$5+(Q8-$Q$5)*($R$9-$R$5)/($Q$9-$Q$5)</f>
        <v>5.2559999999999993E-6</v>
      </c>
      <c r="S8" s="41">
        <f>$S$5+(Q8-$Q$5)*($S$9-$S$5)/($Q$9-$Q$5)</f>
        <v>2.7629999999999995E-2</v>
      </c>
      <c r="T8" s="41">
        <f>$T$5+(Q8-$Q$5)*($T$9-$T$5)/($Q$9-$Q$5)</f>
        <v>0.12042</v>
      </c>
      <c r="U8" s="41">
        <f>$U$5+(Q8-$Q$5)*($U$9-$U$5)/($Q$9-$Q$5)</f>
        <v>5.5025999999999981E-3</v>
      </c>
      <c r="V8" s="41">
        <f>$V$5+(Q9-$Q$6)*($V$9-$V$5)/($Q$9-$Q$6)</f>
        <v>1.5840000000000007E-2</v>
      </c>
      <c r="W8" s="41">
        <f>$W$5+(Q9-$Q$6)*($W$9-$W$5)/($Q$9-$Q$6)</f>
        <v>8.5679999999999992E-3</v>
      </c>
      <c r="X8" s="41">
        <f>$X$5+(Q9-$Q$6)*($X$9-$X$5)/($Q$9-$Q$6)</f>
        <v>0.20448</v>
      </c>
      <c r="Y8" s="41">
        <f>$Y$5+(Q9-$Q$6)*($Y$9-$Y$5)/($Q$9-$Q$6)</f>
        <v>0</v>
      </c>
      <c r="Z8" s="41">
        <f>$Z$5+(Q9-$Q$6)*($Z$9-$Z$5)/($Q$9-$Q$6)</f>
        <v>7.9199999999999995E-4</v>
      </c>
      <c r="AA8" s="41">
        <f>$AA$5+(Q9-$Q$6)*($AA$9-$AA$5)/($Q$9-$Q$6)</f>
        <v>0.46007999999999993</v>
      </c>
      <c r="AB8" s="41">
        <f>$AB$5+(Q9-$Q$6)*($AB$9-$AB$5)/($Q$9-$Q$6)</f>
        <v>0</v>
      </c>
      <c r="AC8" s="41">
        <f>$AC$5+(Q9-$Q$6)*($AC$9-$AC$5)/($Q$9-$Q$6)</f>
        <v>3.9672000000000006E-3</v>
      </c>
      <c r="AD8" s="41">
        <f>$AD$5+(Q9-$Q$6)*($AD$9-$AD$5)/($Q$9-$Q$6)</f>
        <v>5.0327999999999998E-2</v>
      </c>
      <c r="AE8" s="41">
        <f>$AE$5+(Q9-$Q$6)*($AE$9-$AE$5)/($Q$9-$Q$6)</f>
        <v>7.2719999999999729E-4</v>
      </c>
      <c r="AF8" s="41">
        <f>$AF$5+(Q9-$Q$6)*($AF$9-$AF$5)/($Q$9-$Q$6)</f>
        <v>1.6559999999999999E-3</v>
      </c>
      <c r="AG8" s="41">
        <f>$AG$5+(Q9-$Q$6)*($AG$9-$AG$5)/($Q$9-$Q$6)</f>
        <v>0</v>
      </c>
    </row>
    <row r="9" spans="1:33" x14ac:dyDescent="0.2">
      <c r="A9" s="16" t="s">
        <v>13</v>
      </c>
      <c r="B9" s="16" t="s">
        <v>51</v>
      </c>
      <c r="C9" s="16">
        <v>0</v>
      </c>
      <c r="D9" s="16">
        <v>0</v>
      </c>
      <c r="E9" s="16">
        <v>0</v>
      </c>
      <c r="F9" s="16">
        <v>0</v>
      </c>
      <c r="G9" s="23">
        <f t="shared" si="0"/>
        <v>0.21599999999999997</v>
      </c>
      <c r="I9" s="24" t="s">
        <v>13</v>
      </c>
      <c r="J9" s="31" t="s">
        <v>24</v>
      </c>
      <c r="K9" s="3" t="e">
        <f>MAX(#REF!)</f>
        <v>#REF!</v>
      </c>
      <c r="L9" s="71" t="s">
        <v>82</v>
      </c>
      <c r="M9" s="71"/>
      <c r="N9" s="71"/>
      <c r="P9" s="73" t="s">
        <v>58</v>
      </c>
      <c r="Q9" s="45">
        <v>6</v>
      </c>
      <c r="R9" s="45">
        <f>(E17*$G$17)/1000/0.3</f>
        <v>4.3919999999999996E-6</v>
      </c>
      <c r="S9" s="45">
        <f>(E6*$G$6)/1000/0.3</f>
        <v>8.9999999999999993E-3</v>
      </c>
      <c r="T9" s="45">
        <f>(E5*$G$5)/1000/0.3</f>
        <v>0.10008</v>
      </c>
      <c r="U9" s="45">
        <f>(E12*$G$12)/1000/0.3</f>
        <v>2.6567999999999995E-3</v>
      </c>
      <c r="V9" s="45">
        <f>(E14*$G$14)/1000/0.3</f>
        <v>1.584E-2</v>
      </c>
      <c r="W9" s="45">
        <f>(E19*$G$19)/1000/0.3</f>
        <v>8.5679999999999992E-3</v>
      </c>
      <c r="X9" s="45">
        <f>(E21*$G$21)/1000/0.3</f>
        <v>0.20448</v>
      </c>
      <c r="Y9" s="45">
        <f>(E31*$G$31)/1000/0.3</f>
        <v>0</v>
      </c>
      <c r="Z9" s="45">
        <f>(E37*$G$37)/1000/0.3</f>
        <v>7.9199999999999995E-4</v>
      </c>
      <c r="AA9" s="45">
        <f>(E38*$G$38)/1000/0.3</f>
        <v>0.46007999999999993</v>
      </c>
      <c r="AB9" s="45">
        <f>(E11*$G$11)/1000/0.3</f>
        <v>0</v>
      </c>
      <c r="AC9" s="45">
        <f>(E13*$G$13)/1000/0.3</f>
        <v>3.9671999999999997E-3</v>
      </c>
      <c r="AD9" s="45">
        <f>(E24*$G$24)/1000/0.3</f>
        <v>5.0327999999999998E-2</v>
      </c>
      <c r="AE9" s="45">
        <f>(E26*$G$26)/1000/0.3</f>
        <v>7.271999999999999E-4</v>
      </c>
      <c r="AF9" s="45">
        <f>(E4*$G$3)/1000/0.3</f>
        <v>1.6559999999999999E-3</v>
      </c>
      <c r="AG9" s="45">
        <f>(E15*$G$9)/1000/0.3</f>
        <v>0</v>
      </c>
    </row>
    <row r="10" spans="1:33" x14ac:dyDescent="0.2">
      <c r="A10" s="16" t="s">
        <v>28</v>
      </c>
      <c r="B10" s="17" t="s">
        <v>51</v>
      </c>
      <c r="C10" s="3">
        <v>963000</v>
      </c>
      <c r="D10" s="3">
        <v>912000</v>
      </c>
      <c r="E10" s="3">
        <v>505000</v>
      </c>
      <c r="F10" s="23">
        <v>259000</v>
      </c>
      <c r="G10" s="23">
        <f t="shared" si="0"/>
        <v>0.21599999999999997</v>
      </c>
      <c r="I10" s="32" t="s">
        <v>28</v>
      </c>
      <c r="J10" s="32" t="s">
        <v>24</v>
      </c>
      <c r="K10" s="5">
        <v>49337.25</v>
      </c>
      <c r="L10" s="44" t="s">
        <v>83</v>
      </c>
      <c r="M10" s="44">
        <v>0.8</v>
      </c>
      <c r="N10" s="44" t="s">
        <v>84</v>
      </c>
      <c r="P10" s="73"/>
      <c r="Q10" s="41">
        <v>7</v>
      </c>
      <c r="R10" s="41">
        <f t="shared" ref="R10:R15" si="1">$R$9+(Q10-$Q$9)*($R$16-$R$9)/($Q$16-$Q$9)</f>
        <v>3.7645714285714284E-6</v>
      </c>
      <c r="S10" s="41">
        <f t="shared" ref="S10:S15" si="2">$S$9+(Q10-$Q$9)*($S$16-$S$9)/($Q$16-$Q$9)</f>
        <v>7.9302857142857144E-3</v>
      </c>
      <c r="T10" s="41">
        <f t="shared" ref="T10:T15" si="3">$T$9+(Q10-$Q$9)*($T$16-$T$9)/($Q$16-$Q$9)</f>
        <v>9.1954285714285711E-2</v>
      </c>
      <c r="U10" s="41">
        <f t="shared" ref="U10:U15" si="4">$U$9+(Q10-$Q$9)*($U$16-$U$9)/($Q$16-$Q$9)</f>
        <v>2.2772571428571423E-3</v>
      </c>
      <c r="V10" s="41">
        <f t="shared" ref="V10:V15" si="5">$V$9+(Q10-$Q$9)*($V$16-$V$9)/($Q$16-$Q$9)</f>
        <v>1.584E-2</v>
      </c>
      <c r="W10" s="41">
        <f t="shared" ref="W10:W15" si="6">$W$9+(Q10-$Q$9)*($W$16-$W$9)/($Q$16-$Q$9)</f>
        <v>7.3439999999999998E-3</v>
      </c>
      <c r="X10" s="41">
        <f t="shared" ref="X10:X15" si="7">$X$9+(Q10-$Q$9)*($X$16-$X$9)/($Q$16-$Q$9)</f>
        <v>0.18173828571428571</v>
      </c>
      <c r="Y10" s="41">
        <f t="shared" ref="Y10:Y15" si="8">$Y$9+(Q10-$Q$9)*($Y$16-$Y$9)/($Q$16-$Q$9)</f>
        <v>0</v>
      </c>
      <c r="Z10" s="41">
        <f t="shared" ref="Z10:Z15" si="9">$Z$9+(Q10-$Q$9)*($Z$16-$Z$9)/($Q$16-$Q$9)</f>
        <v>6.7885714285714283E-4</v>
      </c>
      <c r="AA10" s="41">
        <f t="shared" ref="AA10:AA15" si="10">$AA$9+(Q10-$Q$9)*($AA$16-$AA$9)/($Q$16-$Q$9)</f>
        <v>0.40741714285714281</v>
      </c>
      <c r="AB10" s="41">
        <f t="shared" ref="AB10:AB15" si="11">$AB$9+(Q10-$Q$9)*($AB$16-$AB$9)/($Q$16-$Q$9)</f>
        <v>0</v>
      </c>
      <c r="AC10" s="41">
        <f t="shared" ref="AC10:AC15" si="12">$AC$9+(Q10-$Q$9)*($AC$16-$AC$9)/($Q$16-$Q$9)</f>
        <v>3.5043428571428568E-3</v>
      </c>
      <c r="AD10" s="41">
        <f t="shared" ref="AD10:AD15" si="13">$AD$9+(Q10-$Q$9)*($AD$16-$AD$9)/($Q$16-$Q$9)</f>
        <v>4.4670857142857144E-2</v>
      </c>
      <c r="AE10" s="41">
        <f t="shared" ref="AE10:AE15" si="14">$AE$9+(Q10-$Q$9)*($AE$16-$AE$9)/($Q$16-$Q$9)</f>
        <v>6.2331428571428559E-4</v>
      </c>
      <c r="AF10" s="41">
        <f t="shared" ref="AF10:AF15" si="15">$AF$9+(Q10-$Q$9)*($AF$16-$AF$9)/($Q$16-$Q$9)</f>
        <v>1.4194285714285713E-3</v>
      </c>
      <c r="AG10" s="41">
        <f t="shared" ref="AG10:AG15" si="16">$AG$9+(Q10-$Q$9)*($AG$16-$AG$9)/($Q$16-$Q$9)</f>
        <v>0</v>
      </c>
    </row>
    <row r="11" spans="1:33" x14ac:dyDescent="0.2">
      <c r="A11" s="14" t="s">
        <v>8</v>
      </c>
      <c r="B11" s="15" t="s">
        <v>51</v>
      </c>
      <c r="C11" s="13">
        <v>1.87</v>
      </c>
      <c r="D11" s="13">
        <v>2.0099999999999998</v>
      </c>
      <c r="E11" s="13">
        <v>0</v>
      </c>
      <c r="F11" s="25">
        <v>0</v>
      </c>
      <c r="G11" s="23">
        <f t="shared" si="0"/>
        <v>0.21599999999999997</v>
      </c>
      <c r="I11" s="31" t="s">
        <v>8</v>
      </c>
      <c r="J11" s="31" t="s">
        <v>24</v>
      </c>
      <c r="K11" s="3">
        <v>0</v>
      </c>
      <c r="L11" s="44" t="s">
        <v>85</v>
      </c>
      <c r="M11" s="44">
        <v>1</v>
      </c>
      <c r="N11" s="44" t="s">
        <v>71</v>
      </c>
      <c r="P11" s="73"/>
      <c r="Q11" s="41">
        <v>8</v>
      </c>
      <c r="R11" s="41">
        <f t="shared" si="1"/>
        <v>3.1371428571428571E-6</v>
      </c>
      <c r="S11" s="41">
        <f t="shared" si="2"/>
        <v>6.8605714285714277E-3</v>
      </c>
      <c r="T11" s="41">
        <f t="shared" si="3"/>
        <v>8.3828571428571433E-2</v>
      </c>
      <c r="U11" s="41">
        <f t="shared" si="4"/>
        <v>1.8977142857142853E-3</v>
      </c>
      <c r="V11" s="41">
        <f t="shared" si="5"/>
        <v>1.584E-2</v>
      </c>
      <c r="W11" s="41">
        <f t="shared" si="6"/>
        <v>6.1199999999999996E-3</v>
      </c>
      <c r="X11" s="41">
        <f t="shared" si="7"/>
        <v>0.15899657142857143</v>
      </c>
      <c r="Y11" s="41">
        <f t="shared" si="8"/>
        <v>0</v>
      </c>
      <c r="Z11" s="41">
        <f t="shared" si="9"/>
        <v>5.6571428571428571E-4</v>
      </c>
      <c r="AA11" s="41">
        <f t="shared" si="10"/>
        <v>0.35475428571428569</v>
      </c>
      <c r="AB11" s="41">
        <f t="shared" si="11"/>
        <v>0</v>
      </c>
      <c r="AC11" s="41">
        <f t="shared" si="12"/>
        <v>3.0414857142857139E-3</v>
      </c>
      <c r="AD11" s="41">
        <f t="shared" si="13"/>
        <v>3.9013714285714284E-2</v>
      </c>
      <c r="AE11" s="41">
        <f t="shared" si="14"/>
        <v>5.1942857142857129E-4</v>
      </c>
      <c r="AF11" s="41">
        <f t="shared" si="15"/>
        <v>1.1828571428571428E-3</v>
      </c>
      <c r="AG11" s="41">
        <f t="shared" si="16"/>
        <v>0</v>
      </c>
    </row>
    <row r="12" spans="1:33" x14ac:dyDescent="0.2">
      <c r="A12" s="14" t="s">
        <v>3</v>
      </c>
      <c r="B12" s="15" t="s">
        <v>51</v>
      </c>
      <c r="C12" s="13">
        <v>22.2</v>
      </c>
      <c r="D12" s="13">
        <v>19.5</v>
      </c>
      <c r="E12" s="13">
        <v>3.69</v>
      </c>
      <c r="F12" s="25">
        <v>0</v>
      </c>
      <c r="G12" s="23">
        <f t="shared" si="0"/>
        <v>0.21599999999999997</v>
      </c>
      <c r="I12" s="33" t="s">
        <v>3</v>
      </c>
      <c r="J12" s="33" t="s">
        <v>24</v>
      </c>
      <c r="K12" s="4">
        <v>2.964E-2</v>
      </c>
      <c r="L12" s="44" t="s">
        <v>86</v>
      </c>
      <c r="M12" s="44">
        <v>4</v>
      </c>
      <c r="N12" s="44" t="s">
        <v>71</v>
      </c>
      <c r="P12" s="73"/>
      <c r="Q12" s="41">
        <v>9</v>
      </c>
      <c r="R12" s="41">
        <f t="shared" si="1"/>
        <v>2.5097142857142854E-6</v>
      </c>
      <c r="S12" s="41">
        <f t="shared" si="2"/>
        <v>5.7908571428571427E-3</v>
      </c>
      <c r="T12" s="41">
        <f t="shared" si="3"/>
        <v>7.5702857142857141E-2</v>
      </c>
      <c r="U12" s="41">
        <f t="shared" si="4"/>
        <v>1.5181714285714281E-3</v>
      </c>
      <c r="V12" s="41">
        <f t="shared" si="5"/>
        <v>1.584E-2</v>
      </c>
      <c r="W12" s="41">
        <f t="shared" si="6"/>
        <v>4.8959999999999993E-3</v>
      </c>
      <c r="X12" s="41">
        <f t="shared" si="7"/>
        <v>0.13625485714285712</v>
      </c>
      <c r="Y12" s="41">
        <f t="shared" si="8"/>
        <v>0</v>
      </c>
      <c r="Z12" s="41">
        <f t="shared" si="9"/>
        <v>4.5257142857142859E-4</v>
      </c>
      <c r="AA12" s="41">
        <f t="shared" si="10"/>
        <v>0.30209142857142857</v>
      </c>
      <c r="AB12" s="41">
        <f t="shared" si="11"/>
        <v>0</v>
      </c>
      <c r="AC12" s="41">
        <f t="shared" si="12"/>
        <v>2.5786285714285715E-3</v>
      </c>
      <c r="AD12" s="41">
        <f t="shared" si="13"/>
        <v>3.335657142857143E-2</v>
      </c>
      <c r="AE12" s="41">
        <f t="shared" si="14"/>
        <v>4.155428571428571E-4</v>
      </c>
      <c r="AF12" s="41">
        <f t="shared" si="15"/>
        <v>9.4628571428571418E-4</v>
      </c>
      <c r="AG12" s="41">
        <f t="shared" si="16"/>
        <v>0</v>
      </c>
    </row>
    <row r="13" spans="1:33" s="1" customFormat="1" x14ac:dyDescent="0.2">
      <c r="A13" s="14" t="s">
        <v>9</v>
      </c>
      <c r="B13" s="15" t="s">
        <v>51</v>
      </c>
      <c r="C13" s="13">
        <v>13.1</v>
      </c>
      <c r="D13" s="13">
        <v>18.2</v>
      </c>
      <c r="E13" s="13">
        <v>5.51</v>
      </c>
      <c r="F13" s="25">
        <v>1.01</v>
      </c>
      <c r="G13" s="23">
        <f t="shared" si="0"/>
        <v>0.21599999999999997</v>
      </c>
      <c r="H13"/>
      <c r="I13" s="33" t="s">
        <v>9</v>
      </c>
      <c r="J13" s="33" t="s">
        <v>24</v>
      </c>
      <c r="K13" s="4">
        <v>0.36839999999999995</v>
      </c>
      <c r="L13" s="44" t="s">
        <v>87</v>
      </c>
      <c r="M13" s="44">
        <v>8</v>
      </c>
      <c r="N13" s="44" t="s">
        <v>71</v>
      </c>
      <c r="O13"/>
      <c r="P13"/>
      <c r="Q13" s="41">
        <v>10</v>
      </c>
      <c r="R13" s="41">
        <f t="shared" si="1"/>
        <v>1.8822857142857142E-6</v>
      </c>
      <c r="S13" s="41">
        <f t="shared" si="2"/>
        <v>4.7211428571428569E-3</v>
      </c>
      <c r="T13" s="41">
        <f t="shared" si="3"/>
        <v>6.7577142857142863E-2</v>
      </c>
      <c r="U13" s="41">
        <f t="shared" si="4"/>
        <v>1.1386285714285712E-3</v>
      </c>
      <c r="V13" s="41">
        <f t="shared" si="5"/>
        <v>1.584E-2</v>
      </c>
      <c r="W13" s="41">
        <f t="shared" si="6"/>
        <v>3.6719999999999999E-3</v>
      </c>
      <c r="X13" s="41">
        <f t="shared" si="7"/>
        <v>0.11351314285714285</v>
      </c>
      <c r="Y13" s="41">
        <f t="shared" si="8"/>
        <v>0</v>
      </c>
      <c r="Z13" s="41">
        <f t="shared" si="9"/>
        <v>3.3942857142857142E-4</v>
      </c>
      <c r="AA13" s="41">
        <f t="shared" si="10"/>
        <v>0.24942857142857139</v>
      </c>
      <c r="AB13" s="41">
        <f t="shared" si="11"/>
        <v>0</v>
      </c>
      <c r="AC13" s="41">
        <f t="shared" si="12"/>
        <v>2.1157714285714281E-3</v>
      </c>
      <c r="AD13" s="41">
        <f t="shared" si="13"/>
        <v>2.7699428571428573E-2</v>
      </c>
      <c r="AE13" s="41">
        <f t="shared" si="14"/>
        <v>3.116571428571428E-4</v>
      </c>
      <c r="AF13" s="41">
        <f t="shared" si="15"/>
        <v>7.0971428571428563E-4</v>
      </c>
      <c r="AG13" s="41">
        <f t="shared" si="16"/>
        <v>0</v>
      </c>
    </row>
    <row r="14" spans="1:33" x14ac:dyDescent="0.2">
      <c r="A14" s="14" t="s">
        <v>4</v>
      </c>
      <c r="B14" s="15" t="s">
        <v>51</v>
      </c>
      <c r="C14" s="13">
        <v>319</v>
      </c>
      <c r="D14" s="13">
        <v>145</v>
      </c>
      <c r="E14" s="13">
        <v>22</v>
      </c>
      <c r="F14" s="25">
        <v>0</v>
      </c>
      <c r="G14" s="23">
        <f t="shared" si="0"/>
        <v>0.21599999999999997</v>
      </c>
      <c r="I14" s="33" t="s">
        <v>4</v>
      </c>
      <c r="J14" s="33" t="s">
        <v>24</v>
      </c>
      <c r="K14" s="4">
        <v>4.2839999999999998</v>
      </c>
      <c r="L14" s="44" t="s">
        <v>88</v>
      </c>
      <c r="M14" s="44">
        <f>(M13+M12)*M10/2</f>
        <v>4.8000000000000007</v>
      </c>
      <c r="N14" s="44" t="s">
        <v>89</v>
      </c>
      <c r="P14" s="70" t="s">
        <v>59</v>
      </c>
      <c r="Q14" s="41">
        <v>11</v>
      </c>
      <c r="R14" s="41">
        <f t="shared" si="1"/>
        <v>1.2548571428571425E-6</v>
      </c>
      <c r="S14" s="41">
        <f t="shared" si="2"/>
        <v>3.6514285714285702E-3</v>
      </c>
      <c r="T14" s="41">
        <f t="shared" si="3"/>
        <v>5.9451428571428565E-2</v>
      </c>
      <c r="U14" s="41">
        <f t="shared" si="4"/>
        <v>7.5908571428571418E-4</v>
      </c>
      <c r="V14" s="41">
        <f t="shared" si="5"/>
        <v>1.584E-2</v>
      </c>
      <c r="W14" s="41">
        <f t="shared" si="6"/>
        <v>2.4479999999999997E-3</v>
      </c>
      <c r="X14" s="41">
        <f t="shared" si="7"/>
        <v>9.0771428571428572E-2</v>
      </c>
      <c r="Y14" s="41">
        <f t="shared" si="8"/>
        <v>0</v>
      </c>
      <c r="Z14" s="41">
        <f t="shared" si="9"/>
        <v>2.2628571428571424E-4</v>
      </c>
      <c r="AA14" s="41">
        <f t="shared" si="10"/>
        <v>0.19676571428571421</v>
      </c>
      <c r="AB14" s="41">
        <f t="shared" si="11"/>
        <v>0</v>
      </c>
      <c r="AC14" s="41">
        <f t="shared" si="12"/>
        <v>1.6529142857142857E-3</v>
      </c>
      <c r="AD14" s="41">
        <f t="shared" si="13"/>
        <v>2.2042285714285716E-2</v>
      </c>
      <c r="AE14" s="41">
        <f t="shared" si="14"/>
        <v>2.0777142857142849E-4</v>
      </c>
      <c r="AF14" s="41">
        <f t="shared" si="15"/>
        <v>4.7314285714285709E-4</v>
      </c>
      <c r="AG14" s="41">
        <f t="shared" si="16"/>
        <v>0</v>
      </c>
    </row>
    <row r="15" spans="1:33" x14ac:dyDescent="0.2">
      <c r="A15" s="14" t="s">
        <v>14</v>
      </c>
      <c r="B15" s="14" t="s">
        <v>51</v>
      </c>
      <c r="C15" s="14">
        <v>24636.3</v>
      </c>
      <c r="D15" s="14">
        <v>0</v>
      </c>
      <c r="E15" s="14">
        <v>0</v>
      </c>
      <c r="F15" s="14">
        <v>0</v>
      </c>
      <c r="G15" s="23">
        <f t="shared" si="0"/>
        <v>0.21599999999999997</v>
      </c>
      <c r="I15" s="3" t="s">
        <v>14</v>
      </c>
      <c r="J15" s="3" t="s">
        <v>24</v>
      </c>
      <c r="K15" s="3">
        <v>5200</v>
      </c>
      <c r="L15" s="44" t="s">
        <v>90</v>
      </c>
      <c r="M15" s="44">
        <f>(M12+M13)*M11/2</f>
        <v>6</v>
      </c>
      <c r="N15" s="44" t="s">
        <v>89</v>
      </c>
      <c r="P15" s="70"/>
      <c r="Q15" s="41">
        <v>12</v>
      </c>
      <c r="R15" s="41">
        <f t="shared" si="1"/>
        <v>6.2742857142857125E-7</v>
      </c>
      <c r="S15" s="41">
        <f t="shared" si="2"/>
        <v>2.5817142857142853E-3</v>
      </c>
      <c r="T15" s="41">
        <f t="shared" si="3"/>
        <v>5.1325714285714287E-2</v>
      </c>
      <c r="U15" s="41">
        <f t="shared" si="4"/>
        <v>3.7954285714285677E-4</v>
      </c>
      <c r="V15" s="41">
        <f t="shared" si="5"/>
        <v>1.584E-2</v>
      </c>
      <c r="W15" s="41">
        <f t="shared" si="6"/>
        <v>1.2240000000000003E-3</v>
      </c>
      <c r="X15" s="41">
        <f t="shared" si="7"/>
        <v>6.8029714285714277E-2</v>
      </c>
      <c r="Y15" s="41">
        <f t="shared" si="8"/>
        <v>0</v>
      </c>
      <c r="Z15" s="41">
        <f t="shared" si="9"/>
        <v>1.1314285714285723E-4</v>
      </c>
      <c r="AA15" s="41">
        <f t="shared" si="10"/>
        <v>0.14410285714285714</v>
      </c>
      <c r="AB15" s="41">
        <f t="shared" si="11"/>
        <v>0</v>
      </c>
      <c r="AC15" s="41">
        <f t="shared" si="12"/>
        <v>1.1900571428571428E-3</v>
      </c>
      <c r="AD15" s="41">
        <f t="shared" si="13"/>
        <v>1.6385142857142855E-2</v>
      </c>
      <c r="AE15" s="41">
        <f t="shared" si="14"/>
        <v>1.038857142857143E-4</v>
      </c>
      <c r="AF15" s="41">
        <f t="shared" si="15"/>
        <v>2.3657142857142844E-4</v>
      </c>
      <c r="AG15" s="41">
        <f t="shared" si="16"/>
        <v>0</v>
      </c>
    </row>
    <row r="16" spans="1:33" x14ac:dyDescent="0.2">
      <c r="A16" s="16" t="s">
        <v>29</v>
      </c>
      <c r="B16" s="17" t="s">
        <v>51</v>
      </c>
      <c r="C16" s="3">
        <v>1310</v>
      </c>
      <c r="D16" s="3">
        <v>2910</v>
      </c>
      <c r="E16" s="3">
        <v>1600</v>
      </c>
      <c r="F16" s="23">
        <v>264</v>
      </c>
      <c r="G16" s="23">
        <f t="shared" si="0"/>
        <v>0.21599999999999997</v>
      </c>
      <c r="I16" s="3" t="s">
        <v>29</v>
      </c>
      <c r="J16" s="3" t="s">
        <v>24</v>
      </c>
      <c r="K16" s="3">
        <v>162.35999999999999</v>
      </c>
      <c r="L16" s="44" t="s">
        <v>91</v>
      </c>
      <c r="M16" s="44">
        <v>1</v>
      </c>
      <c r="N16" s="44" t="s">
        <v>71</v>
      </c>
      <c r="P16" s="70"/>
      <c r="Q16" s="45">
        <v>13</v>
      </c>
      <c r="R16" s="45">
        <f>(F17*$G$17)/1000/0.3</f>
        <v>0</v>
      </c>
      <c r="S16" s="45">
        <f>(F6*$G$6)/1000/0.3</f>
        <v>1.5119999999999999E-3</v>
      </c>
      <c r="T16" s="45">
        <f>(F5*$G$5)/1000/0.3</f>
        <v>4.3199999999999995E-2</v>
      </c>
      <c r="U16" s="45">
        <f>(F12*$G$12)/1000/0.3</f>
        <v>0</v>
      </c>
      <c r="V16" s="45">
        <f>(E14*$G$14)/1000/0.3</f>
        <v>1.584E-2</v>
      </c>
      <c r="W16" s="45">
        <f>(F19*$G$19)/1000/0.3</f>
        <v>0</v>
      </c>
      <c r="X16" s="45">
        <f>(F21*$G$21)/1000/0.3</f>
        <v>4.5287999999999988E-2</v>
      </c>
      <c r="Y16" s="45">
        <f>(F31*$G$31)/1000/0.3</f>
        <v>0</v>
      </c>
      <c r="Z16" s="45">
        <f>(F37*$G$37)/1000/0.3</f>
        <v>0</v>
      </c>
      <c r="AA16" s="45">
        <f>(F38*$G$38)/1000/0.3</f>
        <v>9.143999999999998E-2</v>
      </c>
      <c r="AB16" s="45">
        <f>(F11*$G$11)/1000/0.3</f>
        <v>0</v>
      </c>
      <c r="AC16" s="45">
        <f>(F13*$G$13)/1000/0.3</f>
        <v>7.271999999999999E-4</v>
      </c>
      <c r="AD16" s="45">
        <f>(F24*$G$24)/1000/0.3</f>
        <v>1.0727999999999998E-2</v>
      </c>
      <c r="AE16" s="45">
        <f>(F26*$H$26)/1000/0.3</f>
        <v>0</v>
      </c>
      <c r="AF16" s="45">
        <f>(F4*$G$4)/1000/0.3</f>
        <v>0</v>
      </c>
      <c r="AG16" s="45">
        <f>(F15*$G$9)/1000/0.3</f>
        <v>0</v>
      </c>
    </row>
    <row r="17" spans="1:33" x14ac:dyDescent="0.2">
      <c r="A17" s="14" t="s">
        <v>0</v>
      </c>
      <c r="B17" s="15" t="s">
        <v>51</v>
      </c>
      <c r="C17" s="13">
        <v>1.9E-2</v>
      </c>
      <c r="D17" s="13">
        <v>1.09E-2</v>
      </c>
      <c r="E17" s="13">
        <v>6.1000000000000004E-3</v>
      </c>
      <c r="F17" s="25">
        <v>0</v>
      </c>
      <c r="G17" s="23">
        <f t="shared" si="0"/>
        <v>0.21599999999999997</v>
      </c>
      <c r="I17" s="31" t="s">
        <v>0</v>
      </c>
      <c r="J17" s="31" t="s">
        <v>24</v>
      </c>
      <c r="K17" s="3">
        <v>0</v>
      </c>
      <c r="L17" s="44" t="s">
        <v>92</v>
      </c>
      <c r="M17" s="44">
        <f>M14*M16</f>
        <v>4.8000000000000007</v>
      </c>
      <c r="N17" s="44" t="s">
        <v>93</v>
      </c>
      <c r="P17" s="70"/>
      <c r="Q17" s="43" t="s">
        <v>21</v>
      </c>
    </row>
    <row r="18" spans="1:33" x14ac:dyDescent="0.2">
      <c r="A18" s="16" t="s">
        <v>31</v>
      </c>
      <c r="B18" s="17" t="s">
        <v>51</v>
      </c>
      <c r="C18" s="3">
        <v>168000</v>
      </c>
      <c r="D18" s="3">
        <v>266000</v>
      </c>
      <c r="E18" s="3">
        <v>92300</v>
      </c>
      <c r="F18" s="23">
        <v>16500</v>
      </c>
      <c r="G18" s="23">
        <f t="shared" si="0"/>
        <v>0.21599999999999997</v>
      </c>
      <c r="I18" s="32" t="s">
        <v>31</v>
      </c>
      <c r="J18" s="32" t="s">
        <v>24</v>
      </c>
      <c r="K18" s="5">
        <v>13.886999999999999</v>
      </c>
      <c r="L18" s="44" t="s">
        <v>94</v>
      </c>
      <c r="M18" s="44">
        <f>M15*M16</f>
        <v>6</v>
      </c>
      <c r="N18" s="44" t="s">
        <v>89</v>
      </c>
      <c r="Q18" s="43" t="s">
        <v>17</v>
      </c>
      <c r="R18" s="43">
        <f t="shared" ref="R18:AG18" si="17">R4</f>
        <v>1.3679999999999998E-5</v>
      </c>
      <c r="S18" s="43">
        <f t="shared" si="17"/>
        <v>7.4880000000000002E-2</v>
      </c>
      <c r="T18" s="43">
        <f t="shared" si="17"/>
        <v>0.10224</v>
      </c>
      <c r="U18" s="43">
        <f t="shared" si="17"/>
        <v>1.5983999999999998E-2</v>
      </c>
      <c r="V18" s="43">
        <f t="shared" si="17"/>
        <v>0.22968</v>
      </c>
      <c r="W18" s="43">
        <f t="shared" si="17"/>
        <v>1.2527999999999997E-2</v>
      </c>
      <c r="X18" s="43">
        <f t="shared" si="17"/>
        <v>0.58607999999999993</v>
      </c>
      <c r="Y18" s="43">
        <f t="shared" si="17"/>
        <v>0</v>
      </c>
      <c r="Z18" s="43">
        <f t="shared" si="17"/>
        <v>2.0879999999999996E-3</v>
      </c>
      <c r="AA18" s="43">
        <f t="shared" si="17"/>
        <v>1.2527999999999999</v>
      </c>
      <c r="AB18" s="43">
        <f t="shared" si="17"/>
        <v>1.3463999999999998E-3</v>
      </c>
      <c r="AC18" s="43">
        <f t="shared" si="17"/>
        <v>9.4319999999999994E-3</v>
      </c>
      <c r="AD18" s="43">
        <f t="shared" si="17"/>
        <v>6.4295999999999992E-2</v>
      </c>
      <c r="AE18" s="43">
        <f t="shared" si="17"/>
        <v>1.2959999999999999E-2</v>
      </c>
      <c r="AF18" s="43">
        <f t="shared" si="17"/>
        <v>3.2183999999999997E-3</v>
      </c>
      <c r="AG18" s="43">
        <f t="shared" si="17"/>
        <v>17.738136000000001</v>
      </c>
    </row>
    <row r="19" spans="1:33" x14ac:dyDescent="0.2">
      <c r="A19" s="14" t="s">
        <v>15</v>
      </c>
      <c r="B19" s="15" t="s">
        <v>51</v>
      </c>
      <c r="C19" s="13">
        <v>17.399999999999999</v>
      </c>
      <c r="D19" s="13">
        <v>28.1</v>
      </c>
      <c r="E19" s="13">
        <v>11.9</v>
      </c>
      <c r="F19" s="25">
        <v>0</v>
      </c>
      <c r="G19" s="23">
        <f t="shared" si="0"/>
        <v>0.21599999999999997</v>
      </c>
      <c r="I19" s="31" t="s">
        <v>15</v>
      </c>
      <c r="J19" s="31" t="s">
        <v>24</v>
      </c>
      <c r="K19" s="3">
        <v>0</v>
      </c>
      <c r="L19" s="71" t="s">
        <v>95</v>
      </c>
      <c r="M19" s="71"/>
      <c r="N19" s="71"/>
      <c r="Q19" s="43" t="s">
        <v>18</v>
      </c>
      <c r="R19" s="43">
        <f t="shared" ref="R19:AG19" si="18">R18+R5</f>
        <v>2.1527999999999994E-5</v>
      </c>
      <c r="S19" s="43">
        <f t="shared" si="18"/>
        <v>0.15839999999999999</v>
      </c>
      <c r="T19" s="43">
        <f t="shared" si="18"/>
        <v>0.28367999999999999</v>
      </c>
      <c r="U19" s="43">
        <f t="shared" si="18"/>
        <v>3.0023999999999995E-2</v>
      </c>
      <c r="V19" s="43">
        <f t="shared" si="18"/>
        <v>0.33407999999999999</v>
      </c>
      <c r="W19" s="43">
        <f t="shared" si="18"/>
        <v>3.2759999999999997E-2</v>
      </c>
      <c r="X19" s="43">
        <f t="shared" si="18"/>
        <v>1.3060799999999999</v>
      </c>
      <c r="Y19" s="43">
        <f t="shared" si="18"/>
        <v>0</v>
      </c>
      <c r="Z19" s="43">
        <f t="shared" si="18"/>
        <v>4.6799999999999993E-3</v>
      </c>
      <c r="AA19" s="43">
        <f t="shared" si="18"/>
        <v>2.6423999999999994</v>
      </c>
      <c r="AB19" s="43">
        <f t="shared" si="18"/>
        <v>2.7935999999999994E-3</v>
      </c>
      <c r="AC19" s="43">
        <f t="shared" si="18"/>
        <v>2.2535999999999997E-2</v>
      </c>
      <c r="AD19" s="43">
        <f t="shared" si="18"/>
        <v>0.12779999999999997</v>
      </c>
      <c r="AE19" s="43">
        <f t="shared" si="18"/>
        <v>3.6935999999999997E-2</v>
      </c>
      <c r="AF19" s="43">
        <f t="shared" si="18"/>
        <v>7.7687999999999993E-3</v>
      </c>
      <c r="AG19" s="43">
        <f t="shared" si="18"/>
        <v>17.738136000000001</v>
      </c>
    </row>
    <row r="20" spans="1:33" x14ac:dyDescent="0.2">
      <c r="A20" s="16" t="s">
        <v>32</v>
      </c>
      <c r="B20" s="17" t="s">
        <v>51</v>
      </c>
      <c r="C20" s="3">
        <v>18400</v>
      </c>
      <c r="D20" s="3">
        <v>27400</v>
      </c>
      <c r="E20" s="3">
        <v>12000</v>
      </c>
      <c r="F20" s="23">
        <v>2950</v>
      </c>
      <c r="G20" s="23">
        <f t="shared" si="0"/>
        <v>0.21599999999999997</v>
      </c>
      <c r="I20" s="32" t="s">
        <v>32</v>
      </c>
      <c r="J20" s="32" t="s">
        <v>24</v>
      </c>
      <c r="K20" s="5">
        <v>394.62000000000006</v>
      </c>
      <c r="L20" s="44" t="s">
        <v>83</v>
      </c>
      <c r="M20" s="44">
        <v>0.8</v>
      </c>
      <c r="N20" s="44" t="s">
        <v>84</v>
      </c>
      <c r="Q20" s="43" t="s">
        <v>19</v>
      </c>
      <c r="R20" s="43">
        <f t="shared" ref="R20:AG20" si="19">R19+R9</f>
        <v>2.5919999999999996E-5</v>
      </c>
      <c r="S20" s="43">
        <f t="shared" si="19"/>
        <v>0.16739999999999999</v>
      </c>
      <c r="T20" s="43">
        <f t="shared" si="19"/>
        <v>0.38375999999999999</v>
      </c>
      <c r="U20" s="43">
        <f t="shared" si="19"/>
        <v>3.2680799999999996E-2</v>
      </c>
      <c r="V20" s="43">
        <f t="shared" si="19"/>
        <v>0.34992000000000001</v>
      </c>
      <c r="W20" s="43">
        <f t="shared" si="19"/>
        <v>4.1327999999999997E-2</v>
      </c>
      <c r="X20" s="43">
        <f t="shared" si="19"/>
        <v>1.5105599999999999</v>
      </c>
      <c r="Y20" s="43">
        <f t="shared" si="19"/>
        <v>0</v>
      </c>
      <c r="Z20" s="43">
        <f t="shared" si="19"/>
        <v>5.4719999999999994E-3</v>
      </c>
      <c r="AA20" s="43">
        <f t="shared" si="19"/>
        <v>3.1024799999999995</v>
      </c>
      <c r="AB20" s="43">
        <f t="shared" si="19"/>
        <v>2.7935999999999994E-3</v>
      </c>
      <c r="AC20" s="43">
        <f t="shared" si="19"/>
        <v>2.6503199999999998E-2</v>
      </c>
      <c r="AD20" s="43">
        <f t="shared" si="19"/>
        <v>0.17812799999999995</v>
      </c>
      <c r="AE20" s="43">
        <f t="shared" si="19"/>
        <v>3.7663199999999994E-2</v>
      </c>
      <c r="AF20" s="43">
        <f t="shared" si="19"/>
        <v>9.4247999999999988E-3</v>
      </c>
      <c r="AG20" s="43">
        <f t="shared" si="19"/>
        <v>17.738136000000001</v>
      </c>
    </row>
    <row r="21" spans="1:33" x14ac:dyDescent="0.2">
      <c r="A21" s="14" t="s">
        <v>5</v>
      </c>
      <c r="B21" s="15" t="s">
        <v>51</v>
      </c>
      <c r="C21" s="13">
        <v>814</v>
      </c>
      <c r="D21" s="13">
        <v>1000</v>
      </c>
      <c r="E21" s="13">
        <v>284</v>
      </c>
      <c r="F21" s="25">
        <v>62.9</v>
      </c>
      <c r="G21" s="23">
        <f t="shared" si="0"/>
        <v>0.21599999999999997</v>
      </c>
      <c r="I21" s="33" t="s">
        <v>5</v>
      </c>
      <c r="J21" s="33" t="s">
        <v>24</v>
      </c>
      <c r="K21" s="4">
        <v>3.9833999999999996</v>
      </c>
      <c r="L21" s="44" t="s">
        <v>85</v>
      </c>
      <c r="M21" s="44">
        <v>1</v>
      </c>
      <c r="N21" s="44" t="s">
        <v>71</v>
      </c>
      <c r="Q21" s="43" t="s">
        <v>65</v>
      </c>
      <c r="R21" s="59">
        <f t="shared" ref="R21:AG21" si="20">SUM(R4:R16)</f>
        <v>5.7167999999999992E-5</v>
      </c>
      <c r="S21" s="43">
        <f t="shared" si="20"/>
        <v>0.33922800000000003</v>
      </c>
      <c r="T21" s="43">
        <f t="shared" si="20"/>
        <v>1.2790799999999996</v>
      </c>
      <c r="U21" s="43">
        <f t="shared" si="20"/>
        <v>6.5696400000000002E-2</v>
      </c>
      <c r="V21" s="43">
        <f t="shared" si="20"/>
        <v>0.59687999999999986</v>
      </c>
      <c r="W21" s="43">
        <f t="shared" si="20"/>
        <v>0.10439999999999999</v>
      </c>
      <c r="X21" s="43">
        <f t="shared" si="20"/>
        <v>3.4341119999999998</v>
      </c>
      <c r="Y21" s="43">
        <f t="shared" si="20"/>
        <v>0</v>
      </c>
      <c r="Z21" s="43">
        <f t="shared" si="20"/>
        <v>1.2023999999999996E-2</v>
      </c>
      <c r="AA21" s="43">
        <f t="shared" si="20"/>
        <v>7.1582399999999984</v>
      </c>
      <c r="AB21" s="43">
        <f t="shared" si="20"/>
        <v>4.2407999999999994E-3</v>
      </c>
      <c r="AC21" s="43">
        <f t="shared" si="20"/>
        <v>6.2351999999999991E-2</v>
      </c>
      <c r="AD21" s="43">
        <f t="shared" si="20"/>
        <v>0.53618399999999988</v>
      </c>
      <c r="AE21" s="43">
        <f t="shared" si="20"/>
        <v>6.5275199999999992E-2</v>
      </c>
      <c r="AF21" s="43">
        <f t="shared" si="20"/>
        <v>2.2255199999999999E-2</v>
      </c>
      <c r="AG21" s="43">
        <f t="shared" si="20"/>
        <v>17.738136000000001</v>
      </c>
    </row>
    <row r="22" spans="1:33" x14ac:dyDescent="0.2">
      <c r="A22" s="16" t="s">
        <v>16</v>
      </c>
      <c r="B22" s="17" t="s">
        <v>51</v>
      </c>
      <c r="C22" s="3">
        <v>0</v>
      </c>
      <c r="D22" s="3">
        <v>0</v>
      </c>
      <c r="E22" s="3">
        <v>0</v>
      </c>
      <c r="F22" s="23">
        <v>0</v>
      </c>
      <c r="G22" s="23">
        <f t="shared" si="0"/>
        <v>0.21599999999999997</v>
      </c>
      <c r="I22" s="31" t="s">
        <v>16</v>
      </c>
      <c r="J22" s="31" t="s">
        <v>24</v>
      </c>
      <c r="K22" s="3">
        <v>4.8719999999999999E-2</v>
      </c>
      <c r="L22" s="44" t="s">
        <v>86</v>
      </c>
      <c r="M22" s="44">
        <v>5</v>
      </c>
      <c r="N22" s="44" t="s">
        <v>71</v>
      </c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3" x14ac:dyDescent="0.2">
      <c r="A23" s="16" t="s">
        <v>33</v>
      </c>
      <c r="B23" s="17" t="s">
        <v>51</v>
      </c>
      <c r="C23" s="3">
        <v>278000</v>
      </c>
      <c r="D23" s="3">
        <v>331000</v>
      </c>
      <c r="E23" s="3">
        <v>231000</v>
      </c>
      <c r="F23" s="23">
        <v>188000</v>
      </c>
      <c r="G23" s="23">
        <f t="shared" si="0"/>
        <v>0.21599999999999997</v>
      </c>
      <c r="I23" s="32" t="s">
        <v>33</v>
      </c>
      <c r="J23" s="32" t="s">
        <v>24</v>
      </c>
      <c r="K23" s="5">
        <v>160.65</v>
      </c>
      <c r="L23" s="44" t="s">
        <v>87</v>
      </c>
      <c r="M23" s="44">
        <v>10</v>
      </c>
      <c r="N23" s="44" t="s">
        <v>71</v>
      </c>
      <c r="Q23" s="41" t="s">
        <v>77</v>
      </c>
      <c r="R23" s="60">
        <f>R21</f>
        <v>5.7167999999999992E-5</v>
      </c>
      <c r="S23" s="41">
        <f t="shared" ref="S23:AF23" si="21">S21</f>
        <v>0.33922800000000003</v>
      </c>
      <c r="T23" s="41">
        <f t="shared" si="21"/>
        <v>1.2790799999999996</v>
      </c>
      <c r="U23" s="41">
        <f t="shared" si="21"/>
        <v>6.5696400000000002E-2</v>
      </c>
      <c r="V23" s="41">
        <f t="shared" si="21"/>
        <v>0.59687999999999986</v>
      </c>
      <c r="W23" s="41">
        <f>W21</f>
        <v>0.10439999999999999</v>
      </c>
      <c r="X23" s="41">
        <f t="shared" si="21"/>
        <v>3.4341119999999998</v>
      </c>
      <c r="Y23" s="41">
        <f t="shared" si="21"/>
        <v>0</v>
      </c>
      <c r="Z23" s="41">
        <f t="shared" si="21"/>
        <v>1.2023999999999996E-2</v>
      </c>
      <c r="AA23" s="41">
        <f t="shared" si="21"/>
        <v>7.1582399999999984</v>
      </c>
      <c r="AB23" s="41">
        <f t="shared" si="21"/>
        <v>4.2407999999999994E-3</v>
      </c>
      <c r="AC23" s="41">
        <f t="shared" si="21"/>
        <v>6.2351999999999991E-2</v>
      </c>
      <c r="AD23" s="41">
        <f t="shared" si="21"/>
        <v>0.53618399999999988</v>
      </c>
      <c r="AE23" s="41">
        <f t="shared" si="21"/>
        <v>6.5275199999999992E-2</v>
      </c>
      <c r="AF23" s="41">
        <f t="shared" si="21"/>
        <v>2.2255199999999999E-2</v>
      </c>
      <c r="AG23" s="41">
        <f>AG21</f>
        <v>17.738136000000001</v>
      </c>
    </row>
    <row r="24" spans="1:33" x14ac:dyDescent="0.2">
      <c r="A24" s="14" t="s">
        <v>10</v>
      </c>
      <c r="B24" s="15" t="s">
        <v>51</v>
      </c>
      <c r="C24" s="13">
        <v>89.3</v>
      </c>
      <c r="D24" s="13">
        <v>88.2</v>
      </c>
      <c r="E24" s="13">
        <v>69.900000000000006</v>
      </c>
      <c r="F24" s="25">
        <v>14.9</v>
      </c>
      <c r="G24" s="23">
        <f t="shared" si="0"/>
        <v>0.21599999999999997</v>
      </c>
      <c r="I24" s="31" t="s">
        <v>10</v>
      </c>
      <c r="J24" s="31" t="s">
        <v>24</v>
      </c>
      <c r="K24" s="3">
        <v>0.38159999999999999</v>
      </c>
      <c r="L24" s="44" t="s">
        <v>96</v>
      </c>
      <c r="M24" s="44">
        <f>(M23+M22)*M20/2</f>
        <v>6</v>
      </c>
      <c r="N24" s="44" t="s">
        <v>89</v>
      </c>
      <c r="Q24" s="41" t="s">
        <v>78</v>
      </c>
      <c r="R24" s="60">
        <f>R23*$M$7</f>
        <v>5.8997375999999993E-5</v>
      </c>
      <c r="S24" s="60">
        <f t="shared" ref="S24:AB24" si="22">S23*$M$7</f>
        <v>0.35008329600000004</v>
      </c>
      <c r="T24" s="60">
        <f t="shared" si="22"/>
        <v>1.3200105599999996</v>
      </c>
      <c r="U24" s="60">
        <f t="shared" si="22"/>
        <v>6.7798684800000009E-2</v>
      </c>
      <c r="V24" s="60">
        <f t="shared" si="22"/>
        <v>0.61598015999999989</v>
      </c>
      <c r="W24" s="60">
        <f t="shared" si="22"/>
        <v>0.1077408</v>
      </c>
      <c r="X24" s="60">
        <f t="shared" si="22"/>
        <v>3.5440035839999999</v>
      </c>
      <c r="Y24" s="60">
        <f t="shared" si="22"/>
        <v>0</v>
      </c>
      <c r="Z24" s="60">
        <f t="shared" si="22"/>
        <v>1.2408767999999997E-2</v>
      </c>
      <c r="AA24" s="60">
        <f t="shared" si="22"/>
        <v>7.3873036799999987</v>
      </c>
      <c r="AB24" s="60">
        <f t="shared" si="22"/>
        <v>4.3765055999999995E-3</v>
      </c>
      <c r="AC24" s="60">
        <f>AC23*$M$7</f>
        <v>6.4347263999999987E-2</v>
      </c>
      <c r="AD24" s="60">
        <f t="shared" ref="AD24" si="23">AD23*$M$7</f>
        <v>0.55334188799999995</v>
      </c>
      <c r="AE24" s="60">
        <f t="shared" ref="AE24" si="24">AE23*$M$7</f>
        <v>6.7364006399999996E-2</v>
      </c>
      <c r="AF24" s="60">
        <f t="shared" ref="AF24" si="25">AF23*$M$7</f>
        <v>2.2967366400000001E-2</v>
      </c>
      <c r="AG24" s="60">
        <f t="shared" ref="AG24" si="26">AG23*$M$7</f>
        <v>18.305756352000003</v>
      </c>
    </row>
    <row r="25" spans="1:33" x14ac:dyDescent="0.2">
      <c r="A25" s="16" t="s">
        <v>34</v>
      </c>
      <c r="B25" s="17" t="s">
        <v>51</v>
      </c>
      <c r="C25" s="3">
        <v>154000</v>
      </c>
      <c r="D25" s="3">
        <v>150000</v>
      </c>
      <c r="E25" s="3">
        <v>164000</v>
      </c>
      <c r="F25" s="23">
        <v>153000</v>
      </c>
      <c r="G25" s="23">
        <f t="shared" si="0"/>
        <v>0.21599999999999997</v>
      </c>
      <c r="I25" s="32" t="s">
        <v>34</v>
      </c>
      <c r="J25" s="32" t="s">
        <v>24</v>
      </c>
      <c r="K25" s="5">
        <v>187.74299999999999</v>
      </c>
      <c r="L25" s="44" t="s">
        <v>97</v>
      </c>
      <c r="M25" s="44">
        <f>(M23+M22)*M21/2</f>
        <v>7.5</v>
      </c>
      <c r="N25" s="44" t="s">
        <v>89</v>
      </c>
      <c r="Q25" s="41" t="s">
        <v>79</v>
      </c>
      <c r="R25" s="60">
        <f>R23*$M$8</f>
        <v>1.7699212799999998E-4</v>
      </c>
      <c r="S25" s="60">
        <f>S23*$M$8</f>
        <v>1.0502498880000002</v>
      </c>
      <c r="T25" s="60">
        <f t="shared" ref="T25:AG25" si="27">T23*$M$8</f>
        <v>3.9600316799999988</v>
      </c>
      <c r="U25" s="60">
        <f t="shared" si="27"/>
        <v>0.2033960544</v>
      </c>
      <c r="V25" s="60">
        <f t="shared" si="27"/>
        <v>1.8479404799999997</v>
      </c>
      <c r="W25" s="60">
        <f t="shared" si="27"/>
        <v>0.32322239999999997</v>
      </c>
      <c r="X25" s="60">
        <f t="shared" si="27"/>
        <v>10.632010751999999</v>
      </c>
      <c r="Y25" s="60">
        <f t="shared" si="27"/>
        <v>0</v>
      </c>
      <c r="Z25" s="60">
        <f>Z23*$M$8</f>
        <v>3.7226303999999988E-2</v>
      </c>
      <c r="AA25" s="60">
        <f t="shared" si="27"/>
        <v>22.161911039999996</v>
      </c>
      <c r="AB25" s="60">
        <f t="shared" si="27"/>
        <v>1.3129516799999999E-2</v>
      </c>
      <c r="AC25" s="60">
        <f t="shared" si="27"/>
        <v>0.19304179199999999</v>
      </c>
      <c r="AD25" s="60">
        <f t="shared" si="27"/>
        <v>1.6600256639999997</v>
      </c>
      <c r="AE25" s="60">
        <f t="shared" si="27"/>
        <v>0.20209201919999997</v>
      </c>
      <c r="AF25" s="60">
        <f t="shared" si="27"/>
        <v>6.8902099199999997E-2</v>
      </c>
      <c r="AG25" s="60">
        <f t="shared" si="27"/>
        <v>54.917269056000002</v>
      </c>
    </row>
    <row r="26" spans="1:33" x14ac:dyDescent="0.2">
      <c r="A26" s="16" t="s">
        <v>11</v>
      </c>
      <c r="B26" s="17" t="s">
        <v>51</v>
      </c>
      <c r="C26" s="3">
        <v>18</v>
      </c>
      <c r="D26" s="3">
        <v>33.299999999999997</v>
      </c>
      <c r="E26" s="3">
        <v>1.01</v>
      </c>
      <c r="F26" s="23">
        <v>0</v>
      </c>
      <c r="G26" s="23">
        <f t="shared" si="0"/>
        <v>0.21599999999999997</v>
      </c>
      <c r="I26" s="31" t="s">
        <v>11</v>
      </c>
      <c r="J26" s="31" t="s">
        <v>24</v>
      </c>
      <c r="K26" s="3">
        <v>1.548</v>
      </c>
      <c r="L26" s="44" t="s">
        <v>91</v>
      </c>
      <c r="M26" s="44">
        <v>1</v>
      </c>
      <c r="N26" s="44" t="s">
        <v>71</v>
      </c>
      <c r="Q26" s="46" t="s">
        <v>80</v>
      </c>
      <c r="R26" s="61">
        <f>R24/$M$17</f>
        <v>1.2291119999999996E-5</v>
      </c>
      <c r="S26" s="61">
        <f t="shared" ref="S26:AG26" si="28">S24/$M$17</f>
        <v>7.2934020000000002E-2</v>
      </c>
      <c r="T26" s="61">
        <f t="shared" si="28"/>
        <v>0.27500219999999986</v>
      </c>
      <c r="U26" s="61">
        <f t="shared" si="28"/>
        <v>1.4124725999999999E-2</v>
      </c>
      <c r="V26" s="61">
        <f t="shared" si="28"/>
        <v>0.12832919999999995</v>
      </c>
      <c r="W26" s="61">
        <f t="shared" si="28"/>
        <v>2.2445999999999997E-2</v>
      </c>
      <c r="X26" s="61">
        <f t="shared" si="28"/>
        <v>0.73833407999999989</v>
      </c>
      <c r="Y26" s="61">
        <f t="shared" si="28"/>
        <v>0</v>
      </c>
      <c r="Z26" s="61">
        <f t="shared" si="28"/>
        <v>2.5851599999999991E-3</v>
      </c>
      <c r="AA26" s="61">
        <f t="shared" si="28"/>
        <v>1.5390215999999994</v>
      </c>
      <c r="AB26" s="61">
        <f t="shared" si="28"/>
        <v>9.1177199999999971E-4</v>
      </c>
      <c r="AC26" s="61">
        <f t="shared" si="28"/>
        <v>1.3405679999999996E-2</v>
      </c>
      <c r="AD26" s="61">
        <f t="shared" si="28"/>
        <v>0.11527955999999998</v>
      </c>
      <c r="AE26" s="61">
        <f t="shared" si="28"/>
        <v>1.4034167999999996E-2</v>
      </c>
      <c r="AF26" s="61">
        <f t="shared" si="28"/>
        <v>4.7848679999999994E-3</v>
      </c>
      <c r="AG26" s="61">
        <f t="shared" si="28"/>
        <v>3.81369924</v>
      </c>
    </row>
    <row r="27" spans="1:33" x14ac:dyDescent="0.2">
      <c r="A27" s="16" t="s">
        <v>35</v>
      </c>
      <c r="B27" s="17" t="s">
        <v>51</v>
      </c>
      <c r="C27" s="3">
        <v>0</v>
      </c>
      <c r="D27" s="3">
        <v>0</v>
      </c>
      <c r="E27" s="3">
        <v>0</v>
      </c>
      <c r="F27" s="23">
        <v>0</v>
      </c>
      <c r="G27" s="23">
        <f t="shared" si="0"/>
        <v>0.21599999999999997</v>
      </c>
      <c r="I27" s="31" t="s">
        <v>35</v>
      </c>
      <c r="J27" s="31" t="s">
        <v>24</v>
      </c>
      <c r="K27" s="3">
        <v>158.04</v>
      </c>
      <c r="L27" s="44" t="s">
        <v>98</v>
      </c>
      <c r="M27" s="44">
        <f>M24*M26</f>
        <v>6</v>
      </c>
      <c r="N27" s="44" t="s">
        <v>93</v>
      </c>
      <c r="Q27" s="46" t="s">
        <v>81</v>
      </c>
      <c r="R27" s="61">
        <f>R25/$M$18</f>
        <v>2.9498687999999996E-5</v>
      </c>
      <c r="S27" s="61">
        <f t="shared" ref="S27:AG27" si="29">S25/$M$18</f>
        <v>0.17504164800000002</v>
      </c>
      <c r="T27" s="61">
        <f t="shared" si="29"/>
        <v>0.66000527999999981</v>
      </c>
      <c r="U27" s="61">
        <f t="shared" si="29"/>
        <v>3.3899342399999997E-2</v>
      </c>
      <c r="V27" s="61">
        <f t="shared" si="29"/>
        <v>0.30799007999999994</v>
      </c>
      <c r="W27" s="61">
        <f t="shared" si="29"/>
        <v>5.3870399999999992E-2</v>
      </c>
      <c r="X27" s="61">
        <f t="shared" si="29"/>
        <v>1.772001792</v>
      </c>
      <c r="Y27" s="61">
        <f t="shared" si="29"/>
        <v>0</v>
      </c>
      <c r="Z27" s="61">
        <f t="shared" si="29"/>
        <v>6.2043839999999977E-3</v>
      </c>
      <c r="AA27" s="61">
        <f t="shared" si="29"/>
        <v>3.6936518399999994</v>
      </c>
      <c r="AB27" s="61">
        <f t="shared" si="29"/>
        <v>2.1882527999999997E-3</v>
      </c>
      <c r="AC27" s="61">
        <f t="shared" si="29"/>
        <v>3.2173632000000001E-2</v>
      </c>
      <c r="AD27" s="61">
        <f t="shared" si="29"/>
        <v>0.27667094399999997</v>
      </c>
      <c r="AE27" s="61">
        <f t="shared" si="29"/>
        <v>3.3682003199999998E-2</v>
      </c>
      <c r="AF27" s="61">
        <f t="shared" si="29"/>
        <v>1.1483683199999999E-2</v>
      </c>
      <c r="AG27" s="61">
        <f t="shared" si="29"/>
        <v>9.1528781759999998</v>
      </c>
    </row>
    <row r="28" spans="1:33" x14ac:dyDescent="0.2">
      <c r="A28" s="16" t="s">
        <v>36</v>
      </c>
      <c r="B28" s="17" t="s">
        <v>51</v>
      </c>
      <c r="C28" s="3">
        <v>5.62</v>
      </c>
      <c r="D28" s="3">
        <v>8.0299999999999994</v>
      </c>
      <c r="E28" s="3">
        <v>2.7</v>
      </c>
      <c r="F28" s="23">
        <v>0.82299999999999995</v>
      </c>
      <c r="G28" s="23">
        <f t="shared" si="0"/>
        <v>0.21599999999999997</v>
      </c>
      <c r="I28" s="31" t="s">
        <v>36</v>
      </c>
      <c r="J28" s="31" t="s">
        <v>24</v>
      </c>
      <c r="K28" s="3">
        <v>0</v>
      </c>
      <c r="L28" s="44" t="s">
        <v>99</v>
      </c>
      <c r="M28" s="44">
        <f>M25*M26</f>
        <v>7.5</v>
      </c>
      <c r="N28" s="44" t="s">
        <v>89</v>
      </c>
      <c r="Q28" s="41" t="s">
        <v>100</v>
      </c>
      <c r="R28" s="47">
        <v>5.7000000000000002E-2</v>
      </c>
      <c r="S28" s="47">
        <v>114.7</v>
      </c>
      <c r="T28" s="48">
        <v>2900</v>
      </c>
      <c r="U28" s="49">
        <v>1.06</v>
      </c>
      <c r="V28" s="49">
        <v>6.3</v>
      </c>
      <c r="W28" s="49">
        <v>1650</v>
      </c>
      <c r="X28" s="49">
        <v>34</v>
      </c>
      <c r="Y28" s="49">
        <v>37</v>
      </c>
      <c r="Z28" s="49">
        <v>4.0999999999999996</v>
      </c>
      <c r="AA28" s="49">
        <v>14.4</v>
      </c>
      <c r="AB28" s="49">
        <v>0.19</v>
      </c>
      <c r="AC28" s="49">
        <v>6.5</v>
      </c>
      <c r="AD28" s="49">
        <v>20</v>
      </c>
      <c r="AE28" s="49">
        <v>2.4</v>
      </c>
      <c r="AF28" s="49">
        <v>5.6</v>
      </c>
      <c r="AG28" s="49">
        <v>28</v>
      </c>
    </row>
    <row r="29" spans="1:33" x14ac:dyDescent="0.2">
      <c r="A29" s="16" t="s">
        <v>37</v>
      </c>
      <c r="B29" s="17" t="s">
        <v>51</v>
      </c>
      <c r="C29" s="3">
        <v>0</v>
      </c>
      <c r="D29" s="3">
        <v>0</v>
      </c>
      <c r="E29" s="3">
        <v>0</v>
      </c>
      <c r="F29" s="23">
        <v>0</v>
      </c>
      <c r="G29" s="23">
        <f t="shared" si="0"/>
        <v>0.21599999999999997</v>
      </c>
      <c r="I29" s="31" t="s">
        <v>37</v>
      </c>
      <c r="J29" s="31" t="s">
        <v>24</v>
      </c>
      <c r="K29" s="3">
        <v>0</v>
      </c>
      <c r="Q29" s="41" t="s">
        <v>101</v>
      </c>
      <c r="R29" s="60">
        <f>R26/R28</f>
        <v>2.1563368421052625E-4</v>
      </c>
      <c r="S29" s="41">
        <f t="shared" ref="S29:AG29" si="30">S26/S28</f>
        <v>6.358676547515257E-4</v>
      </c>
      <c r="T29" s="41">
        <f t="shared" si="30"/>
        <v>9.4828344827586157E-5</v>
      </c>
      <c r="U29" s="41">
        <f t="shared" si="30"/>
        <v>1.3325213207547168E-2</v>
      </c>
      <c r="V29" s="41">
        <f t="shared" si="30"/>
        <v>2.0369714285714279E-2</v>
      </c>
      <c r="W29" s="41">
        <f>W26/W28</f>
        <v>1.3603636363636362E-5</v>
      </c>
      <c r="X29" s="41">
        <f t="shared" si="30"/>
        <v>2.1715708235294114E-2</v>
      </c>
      <c r="Y29" s="41">
        <f t="shared" si="30"/>
        <v>0</v>
      </c>
      <c r="Z29" s="41">
        <f t="shared" si="30"/>
        <v>6.3052682926829256E-4</v>
      </c>
      <c r="AA29" s="41">
        <f t="shared" si="30"/>
        <v>0.10687649999999996</v>
      </c>
      <c r="AB29" s="41">
        <f t="shared" si="30"/>
        <v>4.798799999999998E-3</v>
      </c>
      <c r="AC29" s="41">
        <f t="shared" si="30"/>
        <v>2.062412307692307E-3</v>
      </c>
      <c r="AD29" s="41">
        <f t="shared" si="30"/>
        <v>5.7639779999999986E-3</v>
      </c>
      <c r="AE29" s="41">
        <f t="shared" si="30"/>
        <v>5.847569999999999E-3</v>
      </c>
      <c r="AF29" s="41">
        <f t="shared" si="30"/>
        <v>8.5444071428571427E-4</v>
      </c>
      <c r="AG29" s="41">
        <f t="shared" si="30"/>
        <v>0.1362035442857143</v>
      </c>
    </row>
    <row r="30" spans="1:33" x14ac:dyDescent="0.2">
      <c r="A30" s="16" t="s">
        <v>38</v>
      </c>
      <c r="B30" s="17" t="s">
        <v>51</v>
      </c>
      <c r="C30" s="3">
        <v>0</v>
      </c>
      <c r="D30" s="3">
        <v>0</v>
      </c>
      <c r="E30" s="3">
        <v>0</v>
      </c>
      <c r="F30" s="23">
        <v>0</v>
      </c>
      <c r="G30" s="23">
        <f t="shared" si="0"/>
        <v>0.21599999999999997</v>
      </c>
      <c r="I30" s="31" t="s">
        <v>38</v>
      </c>
      <c r="J30" s="31" t="s">
        <v>24</v>
      </c>
      <c r="K30" s="3">
        <v>41.04</v>
      </c>
      <c r="Q30" s="41" t="s">
        <v>102</v>
      </c>
      <c r="R30" s="41">
        <f>R27/R28</f>
        <v>5.1752084210526306E-4</v>
      </c>
      <c r="S30" s="41">
        <f t="shared" ref="S30:AG30" si="31">S27/S28</f>
        <v>1.526082371403662E-3</v>
      </c>
      <c r="T30" s="41">
        <f t="shared" si="31"/>
        <v>2.2758802758620684E-4</v>
      </c>
      <c r="U30" s="41">
        <f t="shared" si="31"/>
        <v>3.1980511698113202E-2</v>
      </c>
      <c r="V30" s="41">
        <f t="shared" si="31"/>
        <v>4.888731428571428E-2</v>
      </c>
      <c r="W30" s="41">
        <f>W27/W28</f>
        <v>3.2648727272727267E-5</v>
      </c>
      <c r="X30" s="41">
        <f t="shared" si="31"/>
        <v>5.2117699764705878E-2</v>
      </c>
      <c r="Y30" s="41">
        <f t="shared" si="31"/>
        <v>0</v>
      </c>
      <c r="Z30" s="41">
        <f t="shared" si="31"/>
        <v>1.5132643902439019E-3</v>
      </c>
      <c r="AA30" s="41">
        <f t="shared" si="31"/>
        <v>0.25650359999999994</v>
      </c>
      <c r="AB30" s="41">
        <f t="shared" si="31"/>
        <v>1.1517119999999999E-2</v>
      </c>
      <c r="AC30" s="41">
        <f t="shared" si="31"/>
        <v>4.9497895384615388E-3</v>
      </c>
      <c r="AD30" s="41">
        <f t="shared" si="31"/>
        <v>1.3833547199999999E-2</v>
      </c>
      <c r="AE30" s="41">
        <f t="shared" si="31"/>
        <v>1.4034168E-2</v>
      </c>
      <c r="AF30" s="41">
        <f t="shared" si="31"/>
        <v>2.0506577142857143E-3</v>
      </c>
      <c r="AG30" s="41">
        <f t="shared" si="31"/>
        <v>0.32688850628571425</v>
      </c>
    </row>
    <row r="31" spans="1:33" x14ac:dyDescent="0.2">
      <c r="A31" s="14" t="s">
        <v>22</v>
      </c>
      <c r="B31" s="15" t="s">
        <v>51</v>
      </c>
      <c r="C31" s="13">
        <v>0</v>
      </c>
      <c r="D31" s="13">
        <v>0</v>
      </c>
      <c r="E31" s="13">
        <v>0</v>
      </c>
      <c r="F31" s="25">
        <v>0</v>
      </c>
      <c r="G31" s="23">
        <f t="shared" si="0"/>
        <v>0.21599999999999997</v>
      </c>
      <c r="I31" s="31" t="s">
        <v>22</v>
      </c>
      <c r="J31" s="31" t="s">
        <v>24</v>
      </c>
      <c r="K31" s="3">
        <v>0.20039999999999999</v>
      </c>
      <c r="Q31" s="22" t="s">
        <v>104</v>
      </c>
      <c r="R31" s="22" t="s">
        <v>0</v>
      </c>
      <c r="S31" s="22" t="s">
        <v>1</v>
      </c>
      <c r="T31" s="22" t="s">
        <v>2</v>
      </c>
      <c r="U31" s="22" t="s">
        <v>3</v>
      </c>
      <c r="V31" s="22" t="s">
        <v>4</v>
      </c>
      <c r="W31" s="22" t="s">
        <v>15</v>
      </c>
      <c r="X31" s="22" t="s">
        <v>5</v>
      </c>
      <c r="Y31" s="22" t="s">
        <v>22</v>
      </c>
      <c r="Z31" s="22" t="s">
        <v>6</v>
      </c>
      <c r="AA31" s="22" t="s">
        <v>7</v>
      </c>
      <c r="AB31" s="22" t="s">
        <v>8</v>
      </c>
      <c r="AC31" s="22" t="s">
        <v>9</v>
      </c>
      <c r="AD31" s="22" t="s">
        <v>10</v>
      </c>
      <c r="AE31" s="22" t="s">
        <v>11</v>
      </c>
      <c r="AF31" s="22" t="s">
        <v>12</v>
      </c>
      <c r="AG31" s="22" t="s">
        <v>14</v>
      </c>
    </row>
    <row r="32" spans="1:33" x14ac:dyDescent="0.2">
      <c r="A32" s="16" t="s">
        <v>39</v>
      </c>
      <c r="B32" s="17" t="s">
        <v>51</v>
      </c>
      <c r="C32" s="3">
        <v>0</v>
      </c>
      <c r="D32" s="3">
        <v>0</v>
      </c>
      <c r="E32" s="3">
        <v>0</v>
      </c>
      <c r="F32" s="23">
        <v>0</v>
      </c>
      <c r="G32" s="23">
        <f t="shared" si="0"/>
        <v>0.21599999999999997</v>
      </c>
      <c r="I32" s="31" t="s">
        <v>39</v>
      </c>
      <c r="J32" s="31" t="s">
        <v>24</v>
      </c>
      <c r="K32" s="3">
        <v>167.322</v>
      </c>
      <c r="Q32" s="41">
        <v>1</v>
      </c>
      <c r="R32" s="41">
        <f t="shared" ref="R32:Y32" si="32">R4</f>
        <v>1.3679999999999998E-5</v>
      </c>
      <c r="S32" s="41">
        <f t="shared" si="32"/>
        <v>7.4880000000000002E-2</v>
      </c>
      <c r="T32" s="41">
        <f t="shared" si="32"/>
        <v>0.10224</v>
      </c>
      <c r="U32" s="41">
        <f t="shared" si="32"/>
        <v>1.5983999999999998E-2</v>
      </c>
      <c r="V32" s="41">
        <f t="shared" si="32"/>
        <v>0.22968</v>
      </c>
      <c r="W32" s="41">
        <f t="shared" si="32"/>
        <v>1.2527999999999997E-2</v>
      </c>
      <c r="X32" s="41">
        <f t="shared" si="32"/>
        <v>0.58607999999999993</v>
      </c>
      <c r="Y32" s="41">
        <f t="shared" si="32"/>
        <v>0</v>
      </c>
      <c r="Z32" s="67">
        <f t="shared" ref="Z32:AF32" si="33">Z4</f>
        <v>2.0879999999999996E-3</v>
      </c>
      <c r="AA32" s="41">
        <f t="shared" si="33"/>
        <v>1.2527999999999999</v>
      </c>
      <c r="AB32" s="41">
        <f t="shared" si="33"/>
        <v>1.3463999999999998E-3</v>
      </c>
      <c r="AC32" s="41">
        <f t="shared" si="33"/>
        <v>9.4319999999999994E-3</v>
      </c>
      <c r="AD32" s="41">
        <f t="shared" si="33"/>
        <v>6.4295999999999992E-2</v>
      </c>
      <c r="AE32" s="41">
        <f t="shared" si="33"/>
        <v>1.2959999999999999E-2</v>
      </c>
      <c r="AF32" s="41">
        <f t="shared" si="33"/>
        <v>3.2183999999999997E-3</v>
      </c>
      <c r="AG32" s="41">
        <f>AG4</f>
        <v>17.738136000000001</v>
      </c>
    </row>
    <row r="33" spans="1:34" x14ac:dyDescent="0.2">
      <c r="A33" s="16" t="s">
        <v>40</v>
      </c>
      <c r="B33" s="17" t="s">
        <v>51</v>
      </c>
      <c r="C33" s="3">
        <v>0</v>
      </c>
      <c r="D33" s="3">
        <v>0</v>
      </c>
      <c r="E33" s="3">
        <v>0</v>
      </c>
      <c r="F33" s="23">
        <v>0</v>
      </c>
      <c r="G33" s="23">
        <f t="shared" si="0"/>
        <v>0.21599999999999997</v>
      </c>
      <c r="I33" s="31" t="s">
        <v>40</v>
      </c>
      <c r="J33" s="31" t="s">
        <v>24</v>
      </c>
      <c r="K33" s="3">
        <v>0</v>
      </c>
      <c r="Q33" s="63">
        <v>2</v>
      </c>
      <c r="R33" s="64">
        <f t="shared" ref="R33:Y33" si="34">R32+R5</f>
        <v>2.1527999999999994E-5</v>
      </c>
      <c r="S33" s="63">
        <f t="shared" si="34"/>
        <v>0.15839999999999999</v>
      </c>
      <c r="T33" s="63">
        <f t="shared" si="34"/>
        <v>0.28367999999999999</v>
      </c>
      <c r="U33" s="63">
        <f t="shared" si="34"/>
        <v>3.0023999999999995E-2</v>
      </c>
      <c r="V33" s="63">
        <f t="shared" si="34"/>
        <v>0.33407999999999999</v>
      </c>
      <c r="W33" s="63">
        <f t="shared" si="34"/>
        <v>3.2759999999999997E-2</v>
      </c>
      <c r="X33" s="63">
        <f t="shared" si="34"/>
        <v>1.3060799999999999</v>
      </c>
      <c r="Y33" s="63">
        <f t="shared" si="34"/>
        <v>0</v>
      </c>
      <c r="Z33" s="68">
        <f t="shared" ref="Z33:AG44" si="35">Z32+Z5</f>
        <v>4.6799999999999993E-3</v>
      </c>
      <c r="AA33" s="63">
        <f t="shared" si="35"/>
        <v>2.6423999999999994</v>
      </c>
      <c r="AB33" s="63">
        <f t="shared" si="35"/>
        <v>2.7935999999999994E-3</v>
      </c>
      <c r="AC33" s="63">
        <f t="shared" si="35"/>
        <v>2.2535999999999997E-2</v>
      </c>
      <c r="AD33" s="63">
        <f t="shared" si="35"/>
        <v>0.12779999999999997</v>
      </c>
      <c r="AE33" s="63">
        <f t="shared" si="35"/>
        <v>3.6935999999999997E-2</v>
      </c>
      <c r="AF33" s="63">
        <f t="shared" si="35"/>
        <v>7.7687999999999993E-3</v>
      </c>
      <c r="AG33" s="63">
        <f>AG32+AG5</f>
        <v>17.738136000000001</v>
      </c>
      <c r="AH33" s="63"/>
    </row>
    <row r="34" spans="1:34" x14ac:dyDescent="0.2">
      <c r="A34" s="16" t="s">
        <v>41</v>
      </c>
      <c r="B34" s="17" t="s">
        <v>51</v>
      </c>
      <c r="C34" s="3">
        <v>12.7</v>
      </c>
      <c r="D34" s="3">
        <v>13.4</v>
      </c>
      <c r="E34" s="3">
        <v>0</v>
      </c>
      <c r="F34" s="23">
        <v>6.6</v>
      </c>
      <c r="G34" s="23">
        <f t="shared" si="0"/>
        <v>0.21599999999999997</v>
      </c>
      <c r="I34" s="32" t="s">
        <v>41</v>
      </c>
      <c r="J34" s="32" t="s">
        <v>24</v>
      </c>
      <c r="K34" s="5">
        <v>0.51480000000000004</v>
      </c>
      <c r="L34" s="5"/>
      <c r="M34" s="5"/>
      <c r="N34" s="5"/>
      <c r="Q34" s="63">
        <v>3</v>
      </c>
      <c r="R34" s="64">
        <f t="shared" ref="R34:R44" si="36">R33+R6</f>
        <v>2.8223999999999993E-5</v>
      </c>
      <c r="S34" s="63">
        <f t="shared" ref="S34:S44" si="37">S33+S6</f>
        <v>0.22328999999999999</v>
      </c>
      <c r="T34" s="63">
        <f t="shared" ref="T34:T44" si="38">T33+T6</f>
        <v>0.44477999999999995</v>
      </c>
      <c r="U34" s="63">
        <f t="shared" ref="U34:U44" si="39">U33+U6</f>
        <v>4.1218199999999997E-2</v>
      </c>
      <c r="V34" s="63">
        <f t="shared" ref="V34:V44" si="40">V33+V6</f>
        <v>0.40895999999999999</v>
      </c>
      <c r="W34" s="63">
        <f t="shared" ref="W34:W44" si="41">W33+W6</f>
        <v>4.9103999999999995E-2</v>
      </c>
      <c r="X34" s="63">
        <f t="shared" ref="X34:X44" si="42">X33+X6</f>
        <v>1.8542399999999999</v>
      </c>
      <c r="Y34" s="63">
        <f t="shared" ref="Y34:Y44" si="43">Y33+Y6</f>
        <v>0</v>
      </c>
      <c r="Z34" s="68">
        <f t="shared" si="35"/>
        <v>6.6719999999999991E-3</v>
      </c>
      <c r="AA34" s="63">
        <f t="shared" si="35"/>
        <v>3.7221599999999992</v>
      </c>
      <c r="AB34" s="63">
        <f t="shared" si="35"/>
        <v>3.7583999999999994E-3</v>
      </c>
      <c r="AC34" s="63">
        <f t="shared" si="35"/>
        <v>3.2594399999999996E-2</v>
      </c>
      <c r="AD34" s="63">
        <f t="shared" si="35"/>
        <v>0.18691199999999997</v>
      </c>
      <c r="AE34" s="63">
        <f t="shared" si="35"/>
        <v>5.3162399999999992E-2</v>
      </c>
      <c r="AF34" s="63">
        <f t="shared" si="35"/>
        <v>1.1354399999999999E-2</v>
      </c>
      <c r="AG34" s="63">
        <f t="shared" si="35"/>
        <v>17.738136000000001</v>
      </c>
    </row>
    <row r="35" spans="1:34" x14ac:dyDescent="0.2">
      <c r="A35" s="16" t="s">
        <v>42</v>
      </c>
      <c r="B35" s="17" t="s">
        <v>51</v>
      </c>
      <c r="C35" s="3">
        <v>0</v>
      </c>
      <c r="D35" s="3">
        <v>0</v>
      </c>
      <c r="E35" s="3">
        <v>0</v>
      </c>
      <c r="F35" s="23">
        <v>0</v>
      </c>
      <c r="G35" s="23">
        <f t="shared" si="0"/>
        <v>0.21599999999999997</v>
      </c>
      <c r="I35" s="31" t="s">
        <v>42</v>
      </c>
      <c r="J35" s="31" t="s">
        <v>24</v>
      </c>
      <c r="K35" s="3">
        <v>0</v>
      </c>
      <c r="Q35" s="41">
        <v>4</v>
      </c>
      <c r="R35" s="64">
        <f t="shared" si="36"/>
        <v>3.4343999999999995E-5</v>
      </c>
      <c r="S35" s="63">
        <f t="shared" si="37"/>
        <v>0.26954999999999996</v>
      </c>
      <c r="T35" s="63">
        <f t="shared" si="38"/>
        <v>0.58553999999999995</v>
      </c>
      <c r="U35" s="63">
        <f t="shared" si="39"/>
        <v>4.9566599999999995E-2</v>
      </c>
      <c r="V35" s="63">
        <f t="shared" si="40"/>
        <v>0.45432</v>
      </c>
      <c r="W35" s="63">
        <f t="shared" si="41"/>
        <v>6.155999999999999E-2</v>
      </c>
      <c r="X35" s="63">
        <f t="shared" si="42"/>
        <v>2.2305599999999997</v>
      </c>
      <c r="Y35" s="63">
        <f t="shared" si="43"/>
        <v>0</v>
      </c>
      <c r="Z35" s="68">
        <f t="shared" si="35"/>
        <v>8.0639999999999983E-3</v>
      </c>
      <c r="AA35" s="63">
        <f t="shared" si="35"/>
        <v>4.4920799999999987</v>
      </c>
      <c r="AB35" s="63">
        <f t="shared" si="35"/>
        <v>4.2407999999999994E-3</v>
      </c>
      <c r="AC35" s="63">
        <f t="shared" si="35"/>
        <v>3.9607199999999995E-2</v>
      </c>
      <c r="AD35" s="63">
        <f t="shared" si="35"/>
        <v>0.24163199999999996</v>
      </c>
      <c r="AE35" s="63">
        <f t="shared" si="35"/>
        <v>6.1639199999999991E-2</v>
      </c>
      <c r="AF35" s="63">
        <f t="shared" si="35"/>
        <v>1.3975199999999998E-2</v>
      </c>
      <c r="AG35" s="63">
        <f t="shared" si="35"/>
        <v>17.738136000000001</v>
      </c>
    </row>
    <row r="36" spans="1:34" x14ac:dyDescent="0.2">
      <c r="A36" s="16" t="s">
        <v>43</v>
      </c>
      <c r="B36" s="17" t="s">
        <v>51</v>
      </c>
      <c r="C36" s="3">
        <v>0</v>
      </c>
      <c r="D36" s="3">
        <v>0</v>
      </c>
      <c r="E36" s="3">
        <v>0</v>
      </c>
      <c r="F36" s="23">
        <v>0</v>
      </c>
      <c r="G36" s="23">
        <f t="shared" si="0"/>
        <v>0.21599999999999997</v>
      </c>
      <c r="I36" s="31" t="s">
        <v>43</v>
      </c>
      <c r="J36" s="31" t="s">
        <v>24</v>
      </c>
      <c r="K36" s="3">
        <v>0</v>
      </c>
      <c r="Q36" s="41">
        <v>5</v>
      </c>
      <c r="R36" s="64">
        <f t="shared" si="36"/>
        <v>3.9599999999999994E-5</v>
      </c>
      <c r="S36" s="63">
        <f t="shared" si="37"/>
        <v>0.29717999999999994</v>
      </c>
      <c r="T36" s="63">
        <f t="shared" si="38"/>
        <v>0.70595999999999992</v>
      </c>
      <c r="U36" s="63">
        <f t="shared" si="39"/>
        <v>5.5069199999999992E-2</v>
      </c>
      <c r="V36" s="63">
        <f t="shared" si="40"/>
        <v>0.47016000000000002</v>
      </c>
      <c r="W36" s="63">
        <f t="shared" si="41"/>
        <v>7.0127999999999996E-2</v>
      </c>
      <c r="X36" s="63">
        <f t="shared" si="42"/>
        <v>2.4350399999999999</v>
      </c>
      <c r="Y36" s="63">
        <f t="shared" si="43"/>
        <v>0</v>
      </c>
      <c r="Z36" s="68">
        <f t="shared" si="35"/>
        <v>8.8559999999999976E-3</v>
      </c>
      <c r="AA36" s="63">
        <f t="shared" si="35"/>
        <v>4.9521599999999983</v>
      </c>
      <c r="AB36" s="63">
        <f t="shared" si="35"/>
        <v>4.2407999999999994E-3</v>
      </c>
      <c r="AC36" s="63">
        <f t="shared" si="35"/>
        <v>4.3574399999999999E-2</v>
      </c>
      <c r="AD36" s="63">
        <f t="shared" si="35"/>
        <v>0.29195999999999994</v>
      </c>
      <c r="AE36" s="63">
        <f t="shared" si="35"/>
        <v>6.2366399999999989E-2</v>
      </c>
      <c r="AF36" s="63">
        <f t="shared" si="35"/>
        <v>1.5631199999999998E-2</v>
      </c>
      <c r="AG36" s="63">
        <f t="shared" si="35"/>
        <v>17.738136000000001</v>
      </c>
    </row>
    <row r="37" spans="1:34" x14ac:dyDescent="0.2">
      <c r="A37" s="14" t="s">
        <v>6</v>
      </c>
      <c r="B37" s="15" t="s">
        <v>51</v>
      </c>
      <c r="C37" s="13">
        <v>2.9</v>
      </c>
      <c r="D37" s="13">
        <v>3.6</v>
      </c>
      <c r="E37" s="13">
        <v>1.1000000000000001</v>
      </c>
      <c r="F37" s="25">
        <v>0</v>
      </c>
      <c r="G37" s="23">
        <f t="shared" si="0"/>
        <v>0.21599999999999997</v>
      </c>
      <c r="I37" s="31" t="s">
        <v>6</v>
      </c>
      <c r="J37" s="31" t="s">
        <v>24</v>
      </c>
      <c r="K37" s="3">
        <v>0.40559999999999996</v>
      </c>
      <c r="Q37" s="41">
        <v>6</v>
      </c>
      <c r="R37" s="64">
        <f t="shared" si="36"/>
        <v>4.3991999999999995E-5</v>
      </c>
      <c r="S37" s="63">
        <f t="shared" si="37"/>
        <v>0.30617999999999995</v>
      </c>
      <c r="T37" s="63">
        <f t="shared" si="38"/>
        <v>0.80603999999999987</v>
      </c>
      <c r="U37" s="63">
        <f t="shared" si="39"/>
        <v>5.7725999999999993E-2</v>
      </c>
      <c r="V37" s="63">
        <f t="shared" si="40"/>
        <v>0.48600000000000004</v>
      </c>
      <c r="W37" s="63">
        <f t="shared" si="41"/>
        <v>7.8695999999999988E-2</v>
      </c>
      <c r="X37" s="63">
        <f t="shared" si="42"/>
        <v>2.6395200000000001</v>
      </c>
      <c r="Y37" s="63">
        <f t="shared" si="43"/>
        <v>0</v>
      </c>
      <c r="Z37" s="68">
        <f t="shared" si="35"/>
        <v>9.6479999999999969E-3</v>
      </c>
      <c r="AA37" s="63">
        <f t="shared" si="35"/>
        <v>5.4122399999999979</v>
      </c>
      <c r="AB37" s="63">
        <f t="shared" si="35"/>
        <v>4.2407999999999994E-3</v>
      </c>
      <c r="AC37" s="63">
        <f t="shared" si="35"/>
        <v>4.7541599999999996E-2</v>
      </c>
      <c r="AD37" s="63">
        <f t="shared" si="35"/>
        <v>0.34228799999999993</v>
      </c>
      <c r="AE37" s="63">
        <f t="shared" si="35"/>
        <v>6.3093599999999986E-2</v>
      </c>
      <c r="AF37" s="63">
        <f t="shared" si="35"/>
        <v>1.7287199999999999E-2</v>
      </c>
      <c r="AG37" s="63">
        <f t="shared" si="35"/>
        <v>17.738136000000001</v>
      </c>
    </row>
    <row r="38" spans="1:34" x14ac:dyDescent="0.2">
      <c r="A38" s="20" t="s">
        <v>7</v>
      </c>
      <c r="B38" s="15" t="s">
        <v>51</v>
      </c>
      <c r="C38" s="13">
        <v>1740</v>
      </c>
      <c r="D38" s="13">
        <v>1930</v>
      </c>
      <c r="E38" s="13">
        <v>639</v>
      </c>
      <c r="F38" s="25">
        <v>127</v>
      </c>
      <c r="G38" s="23">
        <f t="shared" si="0"/>
        <v>0.21599999999999997</v>
      </c>
      <c r="I38" s="33" t="s">
        <v>7</v>
      </c>
      <c r="J38" s="33" t="s">
        <v>24</v>
      </c>
      <c r="K38" s="4">
        <v>10.451999999999998</v>
      </c>
      <c r="L38" s="4"/>
      <c r="M38" s="4"/>
      <c r="N38" s="4"/>
      <c r="Q38" s="41">
        <v>7</v>
      </c>
      <c r="R38" s="64">
        <f t="shared" si="36"/>
        <v>4.7756571428571421E-5</v>
      </c>
      <c r="S38" s="63">
        <f t="shared" si="37"/>
        <v>0.31411028571428568</v>
      </c>
      <c r="T38" s="63">
        <f t="shared" si="38"/>
        <v>0.89799428571428552</v>
      </c>
      <c r="U38" s="63">
        <f t="shared" si="39"/>
        <v>6.0003257142857133E-2</v>
      </c>
      <c r="V38" s="63">
        <f t="shared" si="40"/>
        <v>0.50184000000000006</v>
      </c>
      <c r="W38" s="63">
        <f t="shared" si="41"/>
        <v>8.6039999999999991E-2</v>
      </c>
      <c r="X38" s="63">
        <f t="shared" si="42"/>
        <v>2.8212582857142858</v>
      </c>
      <c r="Y38" s="63">
        <f t="shared" si="43"/>
        <v>0</v>
      </c>
      <c r="Z38" s="68">
        <f t="shared" si="35"/>
        <v>1.0326857142857139E-2</v>
      </c>
      <c r="AA38" s="63">
        <f t="shared" si="35"/>
        <v>5.8196571428571406</v>
      </c>
      <c r="AB38" s="63">
        <f t="shared" si="35"/>
        <v>4.2407999999999994E-3</v>
      </c>
      <c r="AC38" s="63">
        <f t="shared" si="35"/>
        <v>5.1045942857142854E-2</v>
      </c>
      <c r="AD38" s="63">
        <f t="shared" si="35"/>
        <v>0.38695885714285705</v>
      </c>
      <c r="AE38" s="63">
        <f t="shared" si="35"/>
        <v>6.3716914285714271E-2</v>
      </c>
      <c r="AF38" s="63">
        <f t="shared" si="35"/>
        <v>1.8706628571428571E-2</v>
      </c>
      <c r="AG38" s="63">
        <f t="shared" si="35"/>
        <v>17.738136000000001</v>
      </c>
    </row>
    <row r="39" spans="1:34" x14ac:dyDescent="0.2">
      <c r="A39" s="21" t="s">
        <v>44</v>
      </c>
      <c r="B39" s="17" t="s">
        <v>51</v>
      </c>
      <c r="C39" s="3">
        <v>0</v>
      </c>
      <c r="D39" s="3">
        <v>0</v>
      </c>
      <c r="E39" s="3">
        <v>0</v>
      </c>
      <c r="F39" s="23">
        <v>0</v>
      </c>
      <c r="G39" s="23">
        <f t="shared" si="0"/>
        <v>0.21599999999999997</v>
      </c>
      <c r="I39" s="31" t="s">
        <v>44</v>
      </c>
      <c r="J39" s="31" t="s">
        <v>24</v>
      </c>
      <c r="K39" s="3">
        <v>0</v>
      </c>
      <c r="Q39" s="41">
        <v>8</v>
      </c>
      <c r="R39" s="64">
        <f t="shared" si="36"/>
        <v>5.0893714285714278E-5</v>
      </c>
      <c r="S39" s="63">
        <f t="shared" si="37"/>
        <v>0.32097085714285711</v>
      </c>
      <c r="T39" s="63">
        <f t="shared" si="38"/>
        <v>0.981822857142857</v>
      </c>
      <c r="U39" s="63">
        <f t="shared" si="39"/>
        <v>6.190097142857142E-2</v>
      </c>
      <c r="V39" s="63">
        <f t="shared" si="40"/>
        <v>0.51768000000000003</v>
      </c>
      <c r="W39" s="63">
        <f t="shared" si="41"/>
        <v>9.2159999999999992E-2</v>
      </c>
      <c r="X39" s="63">
        <f t="shared" si="42"/>
        <v>2.9802548571428571</v>
      </c>
      <c r="Y39" s="63">
        <f t="shared" si="43"/>
        <v>0</v>
      </c>
      <c r="Z39" s="68">
        <f t="shared" si="35"/>
        <v>1.0892571428571425E-2</v>
      </c>
      <c r="AA39" s="63">
        <f t="shared" si="35"/>
        <v>6.1744114285714264</v>
      </c>
      <c r="AB39" s="63">
        <f t="shared" si="35"/>
        <v>4.2407999999999994E-3</v>
      </c>
      <c r="AC39" s="63">
        <f t="shared" si="35"/>
        <v>5.4087428571428564E-2</v>
      </c>
      <c r="AD39" s="63">
        <f t="shared" si="35"/>
        <v>0.42597257142857131</v>
      </c>
      <c r="AE39" s="63">
        <f t="shared" si="35"/>
        <v>6.4236342857142845E-2</v>
      </c>
      <c r="AF39" s="63">
        <f t="shared" si="35"/>
        <v>1.9889485714285712E-2</v>
      </c>
      <c r="AG39" s="63">
        <f t="shared" si="35"/>
        <v>17.738136000000001</v>
      </c>
    </row>
    <row r="40" spans="1:34" x14ac:dyDescent="0.2">
      <c r="Q40" s="41">
        <v>9</v>
      </c>
      <c r="R40" s="64">
        <f t="shared" si="36"/>
        <v>5.3403428571428566E-5</v>
      </c>
      <c r="S40" s="63">
        <f t="shared" si="37"/>
        <v>0.32676171428571427</v>
      </c>
      <c r="T40" s="63">
        <f t="shared" si="38"/>
        <v>1.0575257142857142</v>
      </c>
      <c r="U40" s="63">
        <f t="shared" si="39"/>
        <v>6.3419142857142854E-2</v>
      </c>
      <c r="V40" s="63">
        <f t="shared" si="40"/>
        <v>0.53351999999999999</v>
      </c>
      <c r="W40" s="63">
        <f t="shared" si="41"/>
        <v>9.705599999999999E-2</v>
      </c>
      <c r="X40" s="63">
        <f t="shared" si="42"/>
        <v>3.1165097142857143</v>
      </c>
      <c r="Y40" s="63">
        <f t="shared" si="43"/>
        <v>0</v>
      </c>
      <c r="Z40" s="68">
        <f t="shared" si="35"/>
        <v>1.1345142857142854E-2</v>
      </c>
      <c r="AA40" s="63">
        <f t="shared" si="35"/>
        <v>6.4765028571428553</v>
      </c>
      <c r="AB40" s="63">
        <f t="shared" si="35"/>
        <v>4.2407999999999994E-3</v>
      </c>
      <c r="AC40" s="63">
        <f t="shared" si="35"/>
        <v>5.6666057142857135E-2</v>
      </c>
      <c r="AD40" s="63">
        <f t="shared" si="35"/>
        <v>0.45932914285714277</v>
      </c>
      <c r="AE40" s="63">
        <f t="shared" si="35"/>
        <v>6.4651885714285706E-2</v>
      </c>
      <c r="AF40" s="63">
        <f t="shared" si="35"/>
        <v>2.0835771428571428E-2</v>
      </c>
      <c r="AG40" s="63">
        <f t="shared" si="35"/>
        <v>17.738136000000001</v>
      </c>
    </row>
    <row r="41" spans="1:34" x14ac:dyDescent="0.2">
      <c r="Q41" s="41">
        <v>10</v>
      </c>
      <c r="R41" s="64">
        <f t="shared" si="36"/>
        <v>5.5285714285714279E-5</v>
      </c>
      <c r="S41" s="63">
        <f t="shared" si="37"/>
        <v>0.33148285714285713</v>
      </c>
      <c r="T41" s="63">
        <f t="shared" si="38"/>
        <v>1.125102857142857</v>
      </c>
      <c r="U41" s="63">
        <f t="shared" si="39"/>
        <v>6.4557771428571428E-2</v>
      </c>
      <c r="V41" s="63">
        <f t="shared" si="40"/>
        <v>0.54935999999999996</v>
      </c>
      <c r="W41" s="63">
        <f t="shared" si="41"/>
        <v>0.10072799999999998</v>
      </c>
      <c r="X41" s="63">
        <f t="shared" si="42"/>
        <v>3.2300228571428571</v>
      </c>
      <c r="Y41" s="63">
        <f t="shared" si="43"/>
        <v>0</v>
      </c>
      <c r="Z41" s="68">
        <f t="shared" si="35"/>
        <v>1.1684571428571426E-2</v>
      </c>
      <c r="AA41" s="63">
        <f t="shared" si="35"/>
        <v>6.7259314285714265</v>
      </c>
      <c r="AB41" s="63">
        <f t="shared" si="35"/>
        <v>4.2407999999999994E-3</v>
      </c>
      <c r="AC41" s="63">
        <f t="shared" si="35"/>
        <v>5.8781828571428565E-2</v>
      </c>
      <c r="AD41" s="63">
        <f t="shared" si="35"/>
        <v>0.48702857142857137</v>
      </c>
      <c r="AE41" s="63">
        <f t="shared" si="35"/>
        <v>6.4963542857142856E-2</v>
      </c>
      <c r="AF41" s="63">
        <f t="shared" si="35"/>
        <v>2.1545485714285714E-2</v>
      </c>
      <c r="AG41" s="63">
        <f t="shared" si="35"/>
        <v>17.738136000000001</v>
      </c>
    </row>
    <row r="42" spans="1:34" x14ac:dyDescent="0.2">
      <c r="Q42" s="41">
        <v>11</v>
      </c>
      <c r="R42" s="64">
        <f t="shared" si="36"/>
        <v>5.6540571428571423E-5</v>
      </c>
      <c r="S42" s="63">
        <f t="shared" si="37"/>
        <v>0.33513428571428572</v>
      </c>
      <c r="T42" s="63">
        <f t="shared" si="38"/>
        <v>1.1845542857142854</v>
      </c>
      <c r="U42" s="63">
        <f t="shared" si="39"/>
        <v>6.5316857142857149E-2</v>
      </c>
      <c r="V42" s="63">
        <f t="shared" si="40"/>
        <v>0.56519999999999992</v>
      </c>
      <c r="W42" s="63">
        <f t="shared" si="41"/>
        <v>0.10317599999999999</v>
      </c>
      <c r="X42" s="63">
        <f t="shared" si="42"/>
        <v>3.3207942857142858</v>
      </c>
      <c r="Y42" s="63">
        <f t="shared" si="43"/>
        <v>0</v>
      </c>
      <c r="Z42" s="68">
        <f t="shared" si="35"/>
        <v>1.191085714285714E-2</v>
      </c>
      <c r="AA42" s="63">
        <f t="shared" si="35"/>
        <v>6.9226971428571407</v>
      </c>
      <c r="AB42" s="63">
        <f t="shared" si="35"/>
        <v>4.2407999999999994E-3</v>
      </c>
      <c r="AC42" s="63">
        <f t="shared" si="35"/>
        <v>6.0434742857142849E-2</v>
      </c>
      <c r="AD42" s="63">
        <f t="shared" si="35"/>
        <v>0.50907085714285705</v>
      </c>
      <c r="AE42" s="63">
        <f t="shared" si="35"/>
        <v>6.517131428571428E-2</v>
      </c>
      <c r="AF42" s="63">
        <f t="shared" si="35"/>
        <v>2.201862857142857E-2</v>
      </c>
      <c r="AG42" s="63">
        <f t="shared" si="35"/>
        <v>17.738136000000001</v>
      </c>
    </row>
    <row r="43" spans="1:34" x14ac:dyDescent="0.2">
      <c r="Q43" s="41">
        <v>12</v>
      </c>
      <c r="R43" s="64">
        <f t="shared" si="36"/>
        <v>5.7167999999999992E-5</v>
      </c>
      <c r="S43" s="63">
        <f t="shared" si="37"/>
        <v>0.33771600000000002</v>
      </c>
      <c r="T43" s="63">
        <f t="shared" si="38"/>
        <v>1.2358799999999996</v>
      </c>
      <c r="U43" s="63">
        <f t="shared" si="39"/>
        <v>6.5696400000000002E-2</v>
      </c>
      <c r="V43" s="63">
        <f t="shared" si="40"/>
        <v>0.58103999999999989</v>
      </c>
      <c r="W43" s="63">
        <f t="shared" si="41"/>
        <v>0.10439999999999999</v>
      </c>
      <c r="X43" s="63">
        <f t="shared" si="42"/>
        <v>3.3888240000000001</v>
      </c>
      <c r="Y43" s="63">
        <f t="shared" si="43"/>
        <v>0</v>
      </c>
      <c r="Z43" s="68">
        <f t="shared" si="35"/>
        <v>1.2023999999999996E-2</v>
      </c>
      <c r="AA43" s="63">
        <f t="shared" si="35"/>
        <v>7.066799999999998</v>
      </c>
      <c r="AB43" s="63">
        <f t="shared" si="35"/>
        <v>4.2407999999999994E-3</v>
      </c>
      <c r="AC43" s="63">
        <f t="shared" si="35"/>
        <v>6.1624799999999993E-2</v>
      </c>
      <c r="AD43" s="63">
        <f t="shared" si="35"/>
        <v>0.52545599999999992</v>
      </c>
      <c r="AE43" s="63">
        <f t="shared" si="35"/>
        <v>6.5275199999999992E-2</v>
      </c>
      <c r="AF43" s="63">
        <f t="shared" si="35"/>
        <v>2.2255199999999999E-2</v>
      </c>
      <c r="AG43" s="63">
        <f t="shared" si="35"/>
        <v>17.738136000000001</v>
      </c>
    </row>
    <row r="44" spans="1:34" x14ac:dyDescent="0.2">
      <c r="Q44" s="41">
        <v>13</v>
      </c>
      <c r="R44" s="64">
        <f t="shared" si="36"/>
        <v>5.7167999999999992E-5</v>
      </c>
      <c r="S44" s="63">
        <f t="shared" si="37"/>
        <v>0.33922800000000003</v>
      </c>
      <c r="T44" s="63">
        <f t="shared" si="38"/>
        <v>1.2790799999999996</v>
      </c>
      <c r="U44" s="63">
        <f t="shared" si="39"/>
        <v>6.5696400000000002E-2</v>
      </c>
      <c r="V44" s="63">
        <f t="shared" si="40"/>
        <v>0.59687999999999986</v>
      </c>
      <c r="W44" s="63">
        <f t="shared" si="41"/>
        <v>0.10439999999999999</v>
      </c>
      <c r="X44" s="63">
        <f t="shared" si="42"/>
        <v>3.4341119999999998</v>
      </c>
      <c r="Y44" s="63">
        <f t="shared" si="43"/>
        <v>0</v>
      </c>
      <c r="Z44" s="68">
        <f t="shared" si="35"/>
        <v>1.2023999999999996E-2</v>
      </c>
      <c r="AA44" s="63">
        <f t="shared" si="35"/>
        <v>7.1582399999999984</v>
      </c>
      <c r="AB44" s="63">
        <f t="shared" si="35"/>
        <v>4.2407999999999994E-3</v>
      </c>
      <c r="AC44" s="63">
        <f t="shared" si="35"/>
        <v>6.2351999999999991E-2</v>
      </c>
      <c r="AD44" s="63">
        <f t="shared" si="35"/>
        <v>0.53618399999999988</v>
      </c>
      <c r="AE44" s="63">
        <f t="shared" si="35"/>
        <v>6.5275199999999992E-2</v>
      </c>
      <c r="AF44" s="63">
        <f t="shared" si="35"/>
        <v>2.2255199999999999E-2</v>
      </c>
      <c r="AG44" s="63">
        <f t="shared" si="35"/>
        <v>17.738136000000001</v>
      </c>
    </row>
  </sheetData>
  <mergeCells count="6">
    <mergeCell ref="L19:N19"/>
    <mergeCell ref="P4:P7"/>
    <mergeCell ref="P9:P12"/>
    <mergeCell ref="P14:P17"/>
    <mergeCell ref="L1:N1"/>
    <mergeCell ref="L9:N9"/>
  </mergeCells>
  <conditionalFormatting sqref="R29:AG30">
    <cfRule type="cellIs" dxfId="2" priority="1" operator="lessThan">
      <formula>1</formula>
    </cfRule>
    <cfRule type="cellIs" dxfId="1" priority="2" operator="greaterThan">
      <formula>1</formula>
    </cfRule>
  </conditionalFormatting>
  <conditionalFormatting sqref="S29:AG30">
    <cfRule type="cellIs" dxfId="0" priority="7" operator="less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M1_total_Release</vt:lpstr>
      <vt:lpstr>M2_total_release</vt:lpstr>
      <vt:lpstr>M3_total_release</vt:lpstr>
      <vt:lpstr>M4_total_release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Nativio</dc:creator>
  <cp:lastModifiedBy>Arianna Nativio</cp:lastModifiedBy>
  <dcterms:created xsi:type="dcterms:W3CDTF">2023-07-14T11:31:58Z</dcterms:created>
  <dcterms:modified xsi:type="dcterms:W3CDTF">2024-08-08T21:24:16Z</dcterms:modified>
</cp:coreProperties>
</file>