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58659605715c72d/Desktop/Master Life Science and Technology/5_Master End Project/12_End at TU Delft/02_Methylstyrene experiments/Synthesis of cis-beta-methylstyrene oxide/"/>
    </mc:Choice>
  </mc:AlternateContent>
  <xr:revisionPtr revIDLastSave="70" documentId="8_{3D86C0ED-1C70-4580-B82D-74178EA74A1E}" xr6:coauthVersionLast="46" xr6:coauthVersionMax="46" xr10:uidLastSave="{52465B1F-AFA3-4274-B3FB-E4A3455A88C0}"/>
  <bookViews>
    <workbookView xWindow="-110" yWindow="-110" windowWidth="18480" windowHeight="11020" activeTab="2" xr2:uid="{60B9BA6E-8C32-46FE-9D36-D98B958C4F24}"/>
  </bookViews>
  <sheets>
    <sheet name="Expected purity" sheetId="3" r:id="rId1"/>
    <sheet name="Expected mass" sheetId="2" r:id="rId2"/>
    <sheet name="Purified product" sheetId="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4" l="1"/>
  <c r="E38" i="4"/>
  <c r="F41" i="4" l="1"/>
  <c r="E29" i="4"/>
  <c r="F29" i="4" s="1"/>
  <c r="E20" i="4"/>
  <c r="F20" i="4" s="1"/>
  <c r="F14" i="4"/>
  <c r="E3" i="4"/>
  <c r="F3" i="4" s="1"/>
  <c r="F11" i="4"/>
  <c r="E11" i="4"/>
  <c r="F23" i="4" l="1"/>
  <c r="F32" i="4"/>
  <c r="M35" i="3"/>
  <c r="N35" i="3" s="1"/>
  <c r="M11" i="3"/>
  <c r="N11" i="3" s="1"/>
  <c r="I5" i="2" l="1"/>
  <c r="E67" i="3"/>
  <c r="F67" i="3" s="1"/>
  <c r="E59" i="3"/>
  <c r="F59" i="3" s="1"/>
  <c r="E51" i="3"/>
  <c r="F51" i="3" s="1"/>
  <c r="E43" i="3"/>
  <c r="F43" i="3" s="1"/>
  <c r="E35" i="3"/>
  <c r="F35" i="3" s="1"/>
  <c r="E27" i="3"/>
  <c r="F27" i="3" s="1"/>
  <c r="E19" i="3"/>
  <c r="F19" i="3" s="1"/>
  <c r="E11" i="3"/>
  <c r="F11" i="3" s="1"/>
  <c r="F3" i="3"/>
  <c r="E3" i="3"/>
  <c r="G6" i="2"/>
  <c r="G7" i="2"/>
  <c r="G8" i="2"/>
  <c r="G9" i="2"/>
  <c r="H5" i="2" s="1"/>
  <c r="G5" i="2"/>
  <c r="E6" i="2"/>
  <c r="E7" i="2"/>
  <c r="E8" i="2"/>
  <c r="E9" i="2"/>
  <c r="E5" i="2"/>
  <c r="D6" i="2"/>
  <c r="D7" i="2"/>
  <c r="D8" i="2"/>
  <c r="D9" i="2"/>
  <c r="D10" i="2"/>
  <c r="E10" i="2" s="1"/>
  <c r="G10" i="2" s="1"/>
  <c r="D11" i="2"/>
  <c r="E11" i="2" s="1"/>
  <c r="G11" i="2" s="1"/>
  <c r="D12" i="2"/>
  <c r="E12" i="2" s="1"/>
  <c r="G12" i="2" s="1"/>
  <c r="D5" i="2"/>
  <c r="E2" i="2"/>
  <c r="C2" i="2"/>
  <c r="B2" i="2"/>
  <c r="A2" i="2"/>
  <c r="D2" i="2" s="1"/>
  <c r="F6" i="4" l="1"/>
  <c r="F2" i="2"/>
</calcChain>
</file>

<file path=xl/sharedStrings.xml><?xml version="1.0" encoding="utf-8"?>
<sst xmlns="http://schemas.openxmlformats.org/spreadsheetml/2006/main" count="139" uniqueCount="42">
  <si>
    <t>sample</t>
  </si>
  <si>
    <t>Tube 3</t>
  </si>
  <si>
    <t>Tube 4</t>
  </si>
  <si>
    <t>Tube 5</t>
  </si>
  <si>
    <t>Tube 6</t>
  </si>
  <si>
    <t>Tube 7</t>
  </si>
  <si>
    <t>Tube 8</t>
  </si>
  <si>
    <t>Tube 9</t>
  </si>
  <si>
    <t>dilution factor</t>
  </si>
  <si>
    <t>product area</t>
  </si>
  <si>
    <t>Tube 2.5</t>
  </si>
  <si>
    <t>mass before purif [mg]</t>
  </si>
  <si>
    <t>MW [g/mol]</t>
  </si>
  <si>
    <t>conc in cuvette [mM]</t>
  </si>
  <si>
    <t>[area/conc]</t>
  </si>
  <si>
    <t>conc in purif tube [mM]</t>
  </si>
  <si>
    <t>volume in purif tube [mL]</t>
  </si>
  <si>
    <t>mass in purif tube [mg]</t>
  </si>
  <si>
    <t>conc in GC [mM]</t>
  </si>
  <si>
    <t>Substrate</t>
  </si>
  <si>
    <t>Product</t>
  </si>
  <si>
    <t>Dirt</t>
  </si>
  <si>
    <t>area sum</t>
  </si>
  <si>
    <t>purity product [%]</t>
  </si>
  <si>
    <t>Tube 10</t>
  </si>
  <si>
    <t>Take tube 4 + 5 for the product!!</t>
  </si>
  <si>
    <t>sum of mass in purif tube [mg]</t>
  </si>
  <si>
    <t>expected mass in purif tube [mg]</t>
  </si>
  <si>
    <t>impurity of phenylacetone</t>
  </si>
  <si>
    <t>Phenylacetone</t>
  </si>
  <si>
    <t>Purified product measurement 0h - simple method, before maintenance, Hulk</t>
  </si>
  <si>
    <t>Purified product measurement 6h - advanced method, before maintenance, Hulk</t>
  </si>
  <si>
    <t>Purified product measurement 6h - advanced method, after maintenance, old sample, Hulk</t>
  </si>
  <si>
    <t>Purified product measurement 6h - advanced method, after maintenance, new sample, Hulk</t>
  </si>
  <si>
    <t>Purified product measurement 6h - advanced method, after maintenance, new sample, Groot</t>
  </si>
  <si>
    <t>Benzaldehyde 1</t>
  </si>
  <si>
    <t>cis-beta-Methylstyrene</t>
  </si>
  <si>
    <t>All</t>
  </si>
  <si>
    <t>cis-beta-Methylstyrene oxide 1</t>
  </si>
  <si>
    <t>cis-beta-Methylstyrene oxide 2</t>
  </si>
  <si>
    <t>Benzaldehyde 2</t>
  </si>
  <si>
    <t>Byproduct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</si>
</sst>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mbria"/>
      <family val="1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2" borderId="0" xfId="0" applyFill="1"/>
    <xf numFmtId="0" fontId="0" fillId="3" borderId="0" xfId="0" applyFill="1"/>
    <xf numFmtId="0" fontId="2" fillId="0" borderId="0" xfId="0" applyFont="1"/>
    <xf numFmtId="3" fontId="0" fillId="0" borderId="0" xfId="0" applyNumberFormat="1"/>
    <xf numFmtId="0" fontId="0" fillId="0" borderId="0" xfId="0" applyBorder="1"/>
    <xf numFmtId="9" fontId="0" fillId="0" borderId="0" xfId="1" applyFont="1"/>
    <xf numFmtId="0" fontId="3" fillId="4" borderId="0" xfId="0" applyFont="1" applyFill="1"/>
    <xf numFmtId="9" fontId="0" fillId="4" borderId="0" xfId="1" applyFont="1" applyFill="1"/>
    <xf numFmtId="14" fontId="0" fillId="3" borderId="0" xfId="0" applyNumberFormat="1" applyFill="1"/>
    <xf numFmtId="0" fontId="0" fillId="4" borderId="0" xfId="0" applyFill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A71C7-1D26-4742-B67C-88E5494D4636}">
  <dimension ref="A1:P71"/>
  <sheetViews>
    <sheetView zoomScale="69" workbookViewId="0">
      <selection activeCell="N38" sqref="N38"/>
    </sheetView>
  </sheetViews>
  <sheetFormatPr defaultRowHeight="14.5" x14ac:dyDescent="0.35"/>
  <cols>
    <col min="1" max="1" width="8.7265625" customWidth="1"/>
    <col min="2" max="2" width="9.90625" bestFit="1" customWidth="1"/>
    <col min="10" max="10" width="9.90625" bestFit="1" customWidth="1"/>
  </cols>
  <sheetData>
    <row r="1" spans="1:16" x14ac:dyDescent="0.35">
      <c r="A1" s="2" t="s">
        <v>10</v>
      </c>
      <c r="B1" s="2"/>
      <c r="C1" s="2"/>
      <c r="D1" s="2"/>
      <c r="E1" s="2"/>
      <c r="F1" s="2"/>
      <c r="G1" s="2"/>
      <c r="H1" s="2"/>
    </row>
    <row r="2" spans="1:16" x14ac:dyDescent="0.35">
      <c r="B2" s="4">
        <v>2770</v>
      </c>
      <c r="C2">
        <v>0</v>
      </c>
      <c r="E2" t="s">
        <v>22</v>
      </c>
      <c r="F2" t="s">
        <v>23</v>
      </c>
    </row>
    <row r="3" spans="1:16" x14ac:dyDescent="0.35">
      <c r="A3" t="s">
        <v>19</v>
      </c>
      <c r="B3" s="4">
        <v>3180</v>
      </c>
      <c r="C3">
        <v>63180097</v>
      </c>
      <c r="E3">
        <f>SUM(C2:C7)</f>
        <v>70109516</v>
      </c>
      <c r="F3" s="6">
        <f>C4/E3</f>
        <v>8.8083720332629317E-2</v>
      </c>
    </row>
    <row r="4" spans="1:16" x14ac:dyDescent="0.35">
      <c r="A4" t="s">
        <v>20</v>
      </c>
      <c r="B4" s="4">
        <v>4504</v>
      </c>
      <c r="C4">
        <v>6175507</v>
      </c>
    </row>
    <row r="5" spans="1:16" x14ac:dyDescent="0.35">
      <c r="B5" s="4">
        <v>4763</v>
      </c>
      <c r="C5">
        <v>619297</v>
      </c>
    </row>
    <row r="6" spans="1:16" x14ac:dyDescent="0.35">
      <c r="B6" s="4">
        <v>5079</v>
      </c>
      <c r="C6">
        <v>12763</v>
      </c>
    </row>
    <row r="7" spans="1:16" x14ac:dyDescent="0.35">
      <c r="A7" t="s">
        <v>21</v>
      </c>
      <c r="B7" s="4">
        <v>8973</v>
      </c>
      <c r="C7">
        <v>121852</v>
      </c>
    </row>
    <row r="8" spans="1:16" x14ac:dyDescent="0.35">
      <c r="C8" s="5"/>
    </row>
    <row r="9" spans="1:16" x14ac:dyDescent="0.35">
      <c r="A9" s="2" t="s">
        <v>1</v>
      </c>
      <c r="B9" s="9">
        <v>44232</v>
      </c>
      <c r="C9" s="2"/>
      <c r="D9" s="2"/>
      <c r="E9" s="2"/>
      <c r="F9" s="2"/>
      <c r="G9" s="2"/>
      <c r="H9" s="2"/>
      <c r="I9" s="2" t="s">
        <v>1</v>
      </c>
      <c r="J9" s="9">
        <v>44236</v>
      </c>
      <c r="K9" s="2"/>
      <c r="L9" s="2"/>
      <c r="M9" s="2"/>
      <c r="N9" s="2"/>
      <c r="O9" s="2"/>
      <c r="P9" s="2"/>
    </row>
    <row r="10" spans="1:16" x14ac:dyDescent="0.35">
      <c r="B10" s="4">
        <v>2770</v>
      </c>
      <c r="C10">
        <v>72030</v>
      </c>
      <c r="E10" t="s">
        <v>22</v>
      </c>
      <c r="F10" t="s">
        <v>23</v>
      </c>
      <c r="J10" s="4">
        <v>2778</v>
      </c>
      <c r="K10">
        <v>71381</v>
      </c>
      <c r="M10" t="s">
        <v>22</v>
      </c>
      <c r="N10" t="s">
        <v>23</v>
      </c>
    </row>
    <row r="11" spans="1:16" x14ac:dyDescent="0.35">
      <c r="A11" t="s">
        <v>19</v>
      </c>
      <c r="B11" s="4">
        <v>3180</v>
      </c>
      <c r="C11">
        <v>6974856</v>
      </c>
      <c r="E11">
        <f>SUM(C10:C15)</f>
        <v>89852543</v>
      </c>
      <c r="F11" s="6">
        <f>C12/E11</f>
        <v>0.84313635953519983</v>
      </c>
      <c r="I11" t="s">
        <v>19</v>
      </c>
      <c r="J11" s="4">
        <v>3180</v>
      </c>
      <c r="K11">
        <v>6560742</v>
      </c>
      <c r="M11">
        <f>SUM(K10:K15)</f>
        <v>84040706</v>
      </c>
      <c r="N11" s="6">
        <f>K12/M11</f>
        <v>0.89830202045185104</v>
      </c>
    </row>
    <row r="12" spans="1:16" x14ac:dyDescent="0.35">
      <c r="A12" t="s">
        <v>20</v>
      </c>
      <c r="B12" s="4">
        <v>4504</v>
      </c>
      <c r="C12">
        <v>75757946</v>
      </c>
      <c r="I12" t="s">
        <v>20</v>
      </c>
      <c r="J12" s="4">
        <v>4519</v>
      </c>
      <c r="K12">
        <v>75493936</v>
      </c>
    </row>
    <row r="13" spans="1:16" x14ac:dyDescent="0.35">
      <c r="B13" s="4">
        <v>4763</v>
      </c>
      <c r="C13">
        <v>6866442</v>
      </c>
      <c r="J13" s="4">
        <v>4765</v>
      </c>
      <c r="K13">
        <v>1845740</v>
      </c>
    </row>
    <row r="14" spans="1:16" x14ac:dyDescent="0.35">
      <c r="B14" s="4">
        <v>5079</v>
      </c>
      <c r="C14">
        <v>90157</v>
      </c>
      <c r="J14" s="4">
        <v>5073</v>
      </c>
      <c r="K14">
        <v>3582</v>
      </c>
    </row>
    <row r="15" spans="1:16" x14ac:dyDescent="0.35">
      <c r="A15" t="s">
        <v>21</v>
      </c>
      <c r="B15" s="4">
        <v>8973</v>
      </c>
      <c r="C15">
        <v>91112</v>
      </c>
      <c r="I15" t="s">
        <v>21</v>
      </c>
      <c r="J15" s="4">
        <v>8968</v>
      </c>
      <c r="K15">
        <v>65325</v>
      </c>
    </row>
    <row r="17" spans="1:9" x14ac:dyDescent="0.35">
      <c r="A17" s="2" t="s">
        <v>2</v>
      </c>
      <c r="B17" s="2"/>
      <c r="C17" s="2"/>
      <c r="D17" s="2"/>
      <c r="E17" s="2"/>
      <c r="F17" s="2"/>
      <c r="G17" s="2"/>
      <c r="H17" s="2"/>
      <c r="I17" s="10" t="s">
        <v>25</v>
      </c>
    </row>
    <row r="18" spans="1:9" x14ac:dyDescent="0.35">
      <c r="B18" s="4">
        <v>2770</v>
      </c>
      <c r="C18">
        <v>36532</v>
      </c>
      <c r="E18" t="s">
        <v>22</v>
      </c>
      <c r="F18" t="s">
        <v>23</v>
      </c>
      <c r="I18" s="10"/>
    </row>
    <row r="19" spans="1:9" x14ac:dyDescent="0.35">
      <c r="A19" t="s">
        <v>19</v>
      </c>
      <c r="B19" s="4">
        <v>3180</v>
      </c>
      <c r="C19">
        <v>685603</v>
      </c>
      <c r="E19">
        <f>SUM(C18:C23)</f>
        <v>77264772</v>
      </c>
      <c r="F19" s="6">
        <f>C20/E19</f>
        <v>0.88627518372797376</v>
      </c>
      <c r="I19" s="10"/>
    </row>
    <row r="20" spans="1:9" x14ac:dyDescent="0.35">
      <c r="A20" t="s">
        <v>20</v>
      </c>
      <c r="B20" s="4">
        <v>4504</v>
      </c>
      <c r="C20">
        <v>68477850</v>
      </c>
      <c r="I20" s="10"/>
    </row>
    <row r="21" spans="1:9" x14ac:dyDescent="0.35">
      <c r="B21" s="4">
        <v>4763</v>
      </c>
      <c r="C21">
        <v>7872685</v>
      </c>
      <c r="I21" s="10"/>
    </row>
    <row r="22" spans="1:9" x14ac:dyDescent="0.35">
      <c r="B22" s="4">
        <v>5079</v>
      </c>
      <c r="C22">
        <v>100323</v>
      </c>
      <c r="I22" s="10"/>
    </row>
    <row r="23" spans="1:9" x14ac:dyDescent="0.35">
      <c r="A23" t="s">
        <v>21</v>
      </c>
      <c r="B23" s="4">
        <v>8973</v>
      </c>
      <c r="C23">
        <v>91779</v>
      </c>
      <c r="I23" s="10"/>
    </row>
    <row r="24" spans="1:9" x14ac:dyDescent="0.35">
      <c r="I24" s="10"/>
    </row>
    <row r="25" spans="1:9" x14ac:dyDescent="0.35">
      <c r="A25" s="2" t="s">
        <v>3</v>
      </c>
      <c r="B25" s="2"/>
      <c r="C25" s="2"/>
      <c r="D25" s="2"/>
      <c r="E25" s="2"/>
      <c r="F25" s="2"/>
      <c r="G25" s="2"/>
      <c r="H25" s="2"/>
      <c r="I25" s="10"/>
    </row>
    <row r="26" spans="1:9" x14ac:dyDescent="0.35">
      <c r="B26" s="4">
        <v>2770</v>
      </c>
      <c r="C26">
        <v>312270</v>
      </c>
      <c r="E26" t="s">
        <v>22</v>
      </c>
      <c r="F26" t="s">
        <v>23</v>
      </c>
      <c r="I26" s="10"/>
    </row>
    <row r="27" spans="1:9" x14ac:dyDescent="0.35">
      <c r="A27" t="s">
        <v>19</v>
      </c>
      <c r="B27" s="4">
        <v>3180</v>
      </c>
      <c r="C27">
        <v>423922</v>
      </c>
      <c r="E27">
        <f>SUM(C26:C31)</f>
        <v>85901275</v>
      </c>
      <c r="F27" s="6">
        <f>C28/E27</f>
        <v>0.90887379727483675</v>
      </c>
      <c r="I27" s="10"/>
    </row>
    <row r="28" spans="1:9" x14ac:dyDescent="0.35">
      <c r="A28" t="s">
        <v>20</v>
      </c>
      <c r="B28" s="4">
        <v>4504</v>
      </c>
      <c r="C28">
        <v>78073418</v>
      </c>
      <c r="I28" s="10"/>
    </row>
    <row r="29" spans="1:9" x14ac:dyDescent="0.35">
      <c r="B29" s="4">
        <v>4763</v>
      </c>
      <c r="C29">
        <v>6891404</v>
      </c>
      <c r="I29" s="10"/>
    </row>
    <row r="30" spans="1:9" x14ac:dyDescent="0.35">
      <c r="B30" s="4">
        <v>5079</v>
      </c>
      <c r="C30">
        <v>98220</v>
      </c>
      <c r="I30" s="10"/>
    </row>
    <row r="31" spans="1:9" x14ac:dyDescent="0.35">
      <c r="A31" t="s">
        <v>21</v>
      </c>
      <c r="B31" s="4">
        <v>8973</v>
      </c>
      <c r="C31">
        <v>102041</v>
      </c>
      <c r="I31" s="10"/>
    </row>
    <row r="32" spans="1:9" x14ac:dyDescent="0.35">
      <c r="I32" s="10"/>
    </row>
    <row r="33" spans="1:16" x14ac:dyDescent="0.35">
      <c r="A33" s="2" t="s">
        <v>4</v>
      </c>
      <c r="B33" s="9">
        <v>44232</v>
      </c>
      <c r="C33" s="2"/>
      <c r="D33" s="2"/>
      <c r="E33" s="2"/>
      <c r="F33" s="2"/>
      <c r="G33" s="2"/>
      <c r="H33" s="2"/>
      <c r="I33" s="2" t="s">
        <v>4</v>
      </c>
      <c r="J33" s="9">
        <v>44236</v>
      </c>
      <c r="K33" s="2"/>
      <c r="L33" s="2"/>
      <c r="M33" s="2"/>
      <c r="N33" s="2"/>
      <c r="O33" s="2"/>
      <c r="P33" s="2"/>
    </row>
    <row r="34" spans="1:16" x14ac:dyDescent="0.35">
      <c r="B34" s="4">
        <v>2770</v>
      </c>
      <c r="C34">
        <v>1638375</v>
      </c>
      <c r="E34" t="s">
        <v>22</v>
      </c>
      <c r="F34" t="s">
        <v>23</v>
      </c>
      <c r="J34" s="4">
        <v>2778</v>
      </c>
      <c r="K34">
        <v>1556744</v>
      </c>
      <c r="M34" t="s">
        <v>22</v>
      </c>
      <c r="N34" t="s">
        <v>23</v>
      </c>
    </row>
    <row r="35" spans="1:16" x14ac:dyDescent="0.35">
      <c r="A35" t="s">
        <v>19</v>
      </c>
      <c r="B35" s="4">
        <v>3180</v>
      </c>
      <c r="C35">
        <v>115481</v>
      </c>
      <c r="E35">
        <f>SUM(C34:C39)</f>
        <v>20852476</v>
      </c>
      <c r="F35" s="6">
        <f>C36/E35</f>
        <v>0.82039341515127506</v>
      </c>
      <c r="I35" t="s">
        <v>19</v>
      </c>
      <c r="J35" s="4">
        <v>3175</v>
      </c>
      <c r="K35">
        <v>110097</v>
      </c>
      <c r="M35">
        <f>SUM(K34:K39)</f>
        <v>19808429</v>
      </c>
      <c r="N35" s="6">
        <f>K36/M35</f>
        <v>0.88206778033735034</v>
      </c>
    </row>
    <row r="36" spans="1:16" x14ac:dyDescent="0.35">
      <c r="A36" t="s">
        <v>20</v>
      </c>
      <c r="B36" s="4">
        <v>4504</v>
      </c>
      <c r="C36">
        <v>17107234</v>
      </c>
      <c r="I36" t="s">
        <v>20</v>
      </c>
      <c r="J36" s="4">
        <v>4505</v>
      </c>
      <c r="K36">
        <v>17472377</v>
      </c>
    </row>
    <row r="37" spans="1:16" x14ac:dyDescent="0.35">
      <c r="B37" s="4">
        <v>4763</v>
      </c>
      <c r="C37">
        <v>1898389</v>
      </c>
      <c r="J37" s="4">
        <v>4761</v>
      </c>
      <c r="K37">
        <v>599571</v>
      </c>
    </row>
    <row r="38" spans="1:16" x14ac:dyDescent="0.35">
      <c r="B38" s="4">
        <v>5079</v>
      </c>
      <c r="C38">
        <v>0</v>
      </c>
      <c r="J38" s="4">
        <v>5079</v>
      </c>
      <c r="K38">
        <v>0</v>
      </c>
    </row>
    <row r="39" spans="1:16" x14ac:dyDescent="0.35">
      <c r="A39" t="s">
        <v>21</v>
      </c>
      <c r="B39" s="4">
        <v>8973</v>
      </c>
      <c r="C39">
        <v>92997</v>
      </c>
      <c r="I39" t="s">
        <v>21</v>
      </c>
      <c r="J39" s="4">
        <v>8965</v>
      </c>
      <c r="K39">
        <v>69640</v>
      </c>
    </row>
    <row r="41" spans="1:16" x14ac:dyDescent="0.35">
      <c r="A41" s="2" t="s">
        <v>5</v>
      </c>
      <c r="B41" s="2"/>
      <c r="C41" s="2"/>
      <c r="D41" s="2"/>
      <c r="E41" s="2"/>
      <c r="F41" s="2"/>
      <c r="G41" s="2"/>
      <c r="H41" s="2"/>
    </row>
    <row r="42" spans="1:16" x14ac:dyDescent="0.35">
      <c r="B42" s="4">
        <v>2770</v>
      </c>
      <c r="C42">
        <v>1411583</v>
      </c>
      <c r="E42" t="s">
        <v>22</v>
      </c>
      <c r="F42" t="s">
        <v>23</v>
      </c>
    </row>
    <row r="43" spans="1:16" x14ac:dyDescent="0.35">
      <c r="A43" t="s">
        <v>19</v>
      </c>
      <c r="B43" s="4">
        <v>3180</v>
      </c>
      <c r="C43">
        <v>51555</v>
      </c>
      <c r="E43">
        <f>SUM(C42:C47)</f>
        <v>5475075</v>
      </c>
      <c r="F43" s="6">
        <f>C44/E43</f>
        <v>0.64495755765902751</v>
      </c>
    </row>
    <row r="44" spans="1:16" x14ac:dyDescent="0.35">
      <c r="A44" t="s">
        <v>20</v>
      </c>
      <c r="B44" s="4">
        <v>4504</v>
      </c>
      <c r="C44">
        <v>3531191</v>
      </c>
    </row>
    <row r="45" spans="1:16" x14ac:dyDescent="0.35">
      <c r="B45" s="4">
        <v>4763</v>
      </c>
      <c r="C45">
        <v>387171</v>
      </c>
    </row>
    <row r="46" spans="1:16" x14ac:dyDescent="0.35">
      <c r="B46" s="4">
        <v>5079</v>
      </c>
      <c r="C46">
        <v>0</v>
      </c>
    </row>
    <row r="47" spans="1:16" x14ac:dyDescent="0.35">
      <c r="A47" t="s">
        <v>21</v>
      </c>
      <c r="B47" s="4">
        <v>8973</v>
      </c>
      <c r="C47">
        <v>93575</v>
      </c>
    </row>
    <row r="49" spans="1:8" x14ac:dyDescent="0.35">
      <c r="A49" s="2" t="s">
        <v>6</v>
      </c>
      <c r="B49" s="2"/>
      <c r="C49" s="2"/>
      <c r="D49" s="2"/>
      <c r="E49" s="2"/>
      <c r="F49" s="2"/>
      <c r="G49" s="2"/>
      <c r="H49" s="2"/>
    </row>
    <row r="50" spans="1:8" x14ac:dyDescent="0.35">
      <c r="B50" s="4">
        <v>2770</v>
      </c>
      <c r="C50">
        <v>533109</v>
      </c>
      <c r="E50" t="s">
        <v>22</v>
      </c>
      <c r="F50" t="s">
        <v>23</v>
      </c>
    </row>
    <row r="51" spans="1:8" x14ac:dyDescent="0.35">
      <c r="A51" t="s">
        <v>19</v>
      </c>
      <c r="B51" s="4">
        <v>3180</v>
      </c>
      <c r="C51">
        <v>24546</v>
      </c>
      <c r="E51">
        <f>SUM(C50:C55)</f>
        <v>1162944</v>
      </c>
      <c r="F51" s="6">
        <f>C52/E51</f>
        <v>0.39372661108359475</v>
      </c>
    </row>
    <row r="52" spans="1:8" x14ac:dyDescent="0.35">
      <c r="A52" t="s">
        <v>20</v>
      </c>
      <c r="B52" s="4">
        <v>4504</v>
      </c>
      <c r="C52">
        <v>457882</v>
      </c>
    </row>
    <row r="53" spans="1:8" x14ac:dyDescent="0.35">
      <c r="B53" s="4">
        <v>4763</v>
      </c>
      <c r="C53">
        <v>50157</v>
      </c>
    </row>
    <row r="54" spans="1:8" x14ac:dyDescent="0.35">
      <c r="B54" s="4">
        <v>5079</v>
      </c>
      <c r="C54">
        <v>0</v>
      </c>
    </row>
    <row r="55" spans="1:8" x14ac:dyDescent="0.35">
      <c r="A55" t="s">
        <v>21</v>
      </c>
      <c r="B55" s="4">
        <v>8973</v>
      </c>
      <c r="C55">
        <v>97250</v>
      </c>
    </row>
    <row r="57" spans="1:8" x14ac:dyDescent="0.35">
      <c r="A57" s="2" t="s">
        <v>7</v>
      </c>
      <c r="B57" s="2"/>
      <c r="C57" s="2"/>
      <c r="D57" s="2"/>
      <c r="E57" s="2"/>
      <c r="F57" s="2"/>
      <c r="G57" s="2"/>
      <c r="H57" s="2"/>
    </row>
    <row r="58" spans="1:8" x14ac:dyDescent="0.35">
      <c r="B58" s="4">
        <v>2770</v>
      </c>
      <c r="C58">
        <v>260135</v>
      </c>
      <c r="E58" t="s">
        <v>22</v>
      </c>
      <c r="F58" t="s">
        <v>23</v>
      </c>
    </row>
    <row r="59" spans="1:8" x14ac:dyDescent="0.35">
      <c r="A59" t="s">
        <v>19</v>
      </c>
      <c r="B59" s="4">
        <v>3180</v>
      </c>
      <c r="C59">
        <v>13478</v>
      </c>
      <c r="E59">
        <f>SUM(C58:C63)</f>
        <v>607918</v>
      </c>
      <c r="F59" s="6">
        <f>C60/E59</f>
        <v>0.20516911820344191</v>
      </c>
    </row>
    <row r="60" spans="1:8" x14ac:dyDescent="0.35">
      <c r="A60" t="s">
        <v>20</v>
      </c>
      <c r="B60" s="4">
        <v>4504</v>
      </c>
      <c r="C60">
        <v>124726</v>
      </c>
    </row>
    <row r="61" spans="1:8" x14ac:dyDescent="0.35">
      <c r="B61" s="4">
        <v>4763</v>
      </c>
      <c r="C61">
        <v>107133</v>
      </c>
    </row>
    <row r="62" spans="1:8" x14ac:dyDescent="0.35">
      <c r="B62" s="4">
        <v>5079</v>
      </c>
      <c r="C62">
        <v>0</v>
      </c>
    </row>
    <row r="63" spans="1:8" x14ac:dyDescent="0.35">
      <c r="A63" t="s">
        <v>21</v>
      </c>
      <c r="B63" s="4">
        <v>8973</v>
      </c>
      <c r="C63">
        <v>102446</v>
      </c>
    </row>
    <row r="65" spans="1:8" x14ac:dyDescent="0.35">
      <c r="A65" s="2" t="s">
        <v>24</v>
      </c>
      <c r="B65" s="2"/>
      <c r="C65" s="2"/>
      <c r="D65" s="2"/>
      <c r="E65" s="2"/>
      <c r="F65" s="2"/>
      <c r="G65" s="2"/>
      <c r="H65" s="2"/>
    </row>
    <row r="66" spans="1:8" x14ac:dyDescent="0.35">
      <c r="B66" s="4">
        <v>2770</v>
      </c>
      <c r="C66">
        <v>150249</v>
      </c>
      <c r="E66" t="s">
        <v>22</v>
      </c>
      <c r="F66" t="s">
        <v>23</v>
      </c>
    </row>
    <row r="67" spans="1:8" x14ac:dyDescent="0.35">
      <c r="A67" t="s">
        <v>19</v>
      </c>
      <c r="B67" s="4">
        <v>3180</v>
      </c>
      <c r="C67">
        <v>9877</v>
      </c>
      <c r="E67">
        <f>SUM(C66:C71)</f>
        <v>547327</v>
      </c>
      <c r="F67" s="6">
        <f>C68/E67</f>
        <v>0.10512910928932795</v>
      </c>
    </row>
    <row r="68" spans="1:8" x14ac:dyDescent="0.35">
      <c r="A68" t="s">
        <v>20</v>
      </c>
      <c r="B68" s="4">
        <v>4504</v>
      </c>
      <c r="C68">
        <v>57540</v>
      </c>
    </row>
    <row r="69" spans="1:8" x14ac:dyDescent="0.35">
      <c r="B69" s="4">
        <v>4763</v>
      </c>
      <c r="C69">
        <v>218179</v>
      </c>
    </row>
    <row r="70" spans="1:8" x14ac:dyDescent="0.35">
      <c r="B70" s="4">
        <v>5079</v>
      </c>
    </row>
    <row r="71" spans="1:8" x14ac:dyDescent="0.35">
      <c r="A71" t="s">
        <v>21</v>
      </c>
      <c r="B71" s="4">
        <v>8973</v>
      </c>
      <c r="C71">
        <v>111482</v>
      </c>
    </row>
  </sheetData>
  <mergeCells count="1">
    <mergeCell ref="I17:I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23CE7-4F94-4D57-9D40-058193385561}">
  <dimension ref="A1:I13"/>
  <sheetViews>
    <sheetView zoomScale="102" workbookViewId="0">
      <selection activeCell="C18" sqref="C18"/>
    </sheetView>
  </sheetViews>
  <sheetFormatPr defaultRowHeight="14.5" x14ac:dyDescent="0.35"/>
  <cols>
    <col min="1" max="1" width="19.1796875" customWidth="1"/>
    <col min="2" max="2" width="13.6328125" customWidth="1"/>
    <col min="3" max="3" width="12.7265625" customWidth="1"/>
    <col min="4" max="4" width="19.1796875" customWidth="1"/>
    <col min="5" max="5" width="20.7265625" customWidth="1"/>
    <col min="6" max="6" width="23.453125" customWidth="1"/>
    <col min="7" max="7" width="19.7265625" customWidth="1"/>
    <col min="8" max="8" width="25.81640625" customWidth="1"/>
    <col min="9" max="9" width="27.54296875" customWidth="1"/>
    <col min="11" max="11" width="20.7265625" customWidth="1"/>
    <col min="12" max="12" width="14" customWidth="1"/>
    <col min="13" max="13" width="11.54296875" customWidth="1"/>
    <col min="14" max="14" width="18.36328125" customWidth="1"/>
    <col min="15" max="15" width="11.90625" customWidth="1"/>
    <col min="16" max="16" width="12" customWidth="1"/>
  </cols>
  <sheetData>
    <row r="1" spans="1:9" x14ac:dyDescent="0.35">
      <c r="A1" s="1" t="s">
        <v>11</v>
      </c>
      <c r="B1" s="1" t="s">
        <v>8</v>
      </c>
      <c r="C1" s="1" t="s">
        <v>12</v>
      </c>
      <c r="D1" s="1" t="s">
        <v>18</v>
      </c>
      <c r="E1" s="1" t="s">
        <v>9</v>
      </c>
      <c r="F1" s="1" t="s">
        <v>14</v>
      </c>
    </row>
    <row r="2" spans="1:9" x14ac:dyDescent="0.35">
      <c r="A2">
        <f>300*0.54</f>
        <v>162</v>
      </c>
      <c r="B2">
        <f>1/10000</f>
        <v>1E-4</v>
      </c>
      <c r="C2">
        <f>118.18</f>
        <v>118.18</v>
      </c>
      <c r="D2">
        <f>((((A2*B2)/1000)/C2)/0.001)*1000</f>
        <v>0.13707903198510746</v>
      </c>
      <c r="E2">
        <f>336857</f>
        <v>336857</v>
      </c>
      <c r="F2">
        <f>E2/D2</f>
        <v>2457392.6086419756</v>
      </c>
    </row>
    <row r="4" spans="1:9" x14ac:dyDescent="0.35">
      <c r="A4" s="1" t="s">
        <v>0</v>
      </c>
      <c r="B4" s="1" t="s">
        <v>8</v>
      </c>
      <c r="C4" s="1" t="s">
        <v>9</v>
      </c>
      <c r="D4" s="1" t="s">
        <v>13</v>
      </c>
      <c r="E4" s="1" t="s">
        <v>15</v>
      </c>
      <c r="F4" s="1" t="s">
        <v>16</v>
      </c>
      <c r="G4" s="1" t="s">
        <v>17</v>
      </c>
      <c r="H4" s="1" t="s">
        <v>26</v>
      </c>
      <c r="I4" s="1" t="s">
        <v>27</v>
      </c>
    </row>
    <row r="5" spans="1:9" x14ac:dyDescent="0.35">
      <c r="A5" t="s">
        <v>10</v>
      </c>
      <c r="B5">
        <v>0.5</v>
      </c>
      <c r="C5">
        <v>6175507</v>
      </c>
      <c r="D5">
        <f>C5/$F$2</f>
        <v>2.5130323002854476</v>
      </c>
      <c r="E5">
        <f>D5/B5</f>
        <v>5.0260646005708951</v>
      </c>
      <c r="F5">
        <v>3</v>
      </c>
      <c r="G5">
        <f>(E5*(F5/1000))*$C$2</f>
        <v>1.7819409434864053</v>
      </c>
      <c r="H5">
        <f>SUM(G5:G12)</f>
        <v>53.941046370418313</v>
      </c>
      <c r="I5">
        <f>A2/2</f>
        <v>81</v>
      </c>
    </row>
    <row r="6" spans="1:9" x14ac:dyDescent="0.35">
      <c r="A6" t="s">
        <v>1</v>
      </c>
      <c r="B6">
        <v>0.5</v>
      </c>
      <c r="C6">
        <v>75757946</v>
      </c>
      <c r="D6">
        <f t="shared" ref="D6:D12" si="0">C6/$F$2</f>
        <v>30.828588697459288</v>
      </c>
      <c r="E6">
        <f t="shared" ref="E6:E12" si="1">D6/B6</f>
        <v>61.657177394918577</v>
      </c>
      <c r="F6">
        <v>3</v>
      </c>
      <c r="G6">
        <f t="shared" ref="G6:G12" si="2">(E6*(F6/1000))*$C$2</f>
        <v>21.859935673594435</v>
      </c>
    </row>
    <row r="7" spans="1:9" x14ac:dyDescent="0.35">
      <c r="A7" s="7" t="s">
        <v>2</v>
      </c>
      <c r="B7" s="7">
        <v>0.5</v>
      </c>
      <c r="C7" s="7">
        <v>68477850</v>
      </c>
      <c r="D7" s="7">
        <f t="shared" si="0"/>
        <v>27.866060050470644</v>
      </c>
      <c r="E7" s="7">
        <f t="shared" si="1"/>
        <v>55.732120100941287</v>
      </c>
      <c r="F7" s="7">
        <v>0.5</v>
      </c>
      <c r="G7" s="7">
        <f t="shared" si="2"/>
        <v>3.2932109767646209</v>
      </c>
    </row>
    <row r="8" spans="1:9" x14ac:dyDescent="0.35">
      <c r="A8" s="7" t="s">
        <v>3</v>
      </c>
      <c r="B8" s="7">
        <v>0.5</v>
      </c>
      <c r="C8" s="7">
        <v>78073418</v>
      </c>
      <c r="D8" s="7">
        <f t="shared" si="0"/>
        <v>31.770836180363371</v>
      </c>
      <c r="E8" s="7">
        <f t="shared" si="1"/>
        <v>63.541672360726743</v>
      </c>
      <c r="F8" s="7">
        <v>3</v>
      </c>
      <c r="G8" s="7">
        <f t="shared" si="2"/>
        <v>22.528064518772062</v>
      </c>
    </row>
    <row r="9" spans="1:9" x14ac:dyDescent="0.35">
      <c r="A9" t="s">
        <v>4</v>
      </c>
      <c r="B9">
        <v>0.5</v>
      </c>
      <c r="C9">
        <v>17107234</v>
      </c>
      <c r="D9">
        <f t="shared" si="0"/>
        <v>6.9615388032984846</v>
      </c>
      <c r="E9">
        <f t="shared" si="1"/>
        <v>13.923077606596969</v>
      </c>
      <c r="F9">
        <v>2</v>
      </c>
      <c r="G9">
        <f t="shared" si="2"/>
        <v>3.2908586230952599</v>
      </c>
    </row>
    <row r="10" spans="1:9" x14ac:dyDescent="0.35">
      <c r="A10" t="s">
        <v>5</v>
      </c>
      <c r="B10">
        <v>0.5</v>
      </c>
      <c r="C10" s="3">
        <v>3531191</v>
      </c>
      <c r="D10">
        <f t="shared" si="0"/>
        <v>1.4369665586124782</v>
      </c>
      <c r="E10">
        <f t="shared" si="1"/>
        <v>2.8739331172249565</v>
      </c>
      <c r="F10">
        <v>3</v>
      </c>
      <c r="G10">
        <f t="shared" si="2"/>
        <v>1.0189242473809361</v>
      </c>
    </row>
    <row r="11" spans="1:9" x14ac:dyDescent="0.35">
      <c r="A11" t="s">
        <v>6</v>
      </c>
      <c r="B11">
        <v>0.5</v>
      </c>
      <c r="C11" s="3">
        <v>457882</v>
      </c>
      <c r="D11">
        <f t="shared" si="0"/>
        <v>0.18632838659551373</v>
      </c>
      <c r="E11">
        <f t="shared" si="1"/>
        <v>0.37265677319102747</v>
      </c>
      <c r="F11">
        <v>3</v>
      </c>
      <c r="G11">
        <f t="shared" si="2"/>
        <v>0.13212173236714689</v>
      </c>
    </row>
    <row r="12" spans="1:9" x14ac:dyDescent="0.35">
      <c r="A12" t="s">
        <v>7</v>
      </c>
      <c r="B12">
        <v>0.5</v>
      </c>
      <c r="C12" s="3">
        <v>124726</v>
      </c>
      <c r="D12">
        <f t="shared" si="0"/>
        <v>5.0755422459306213E-2</v>
      </c>
      <c r="E12">
        <f t="shared" si="1"/>
        <v>0.10151084491861243</v>
      </c>
      <c r="F12">
        <v>3</v>
      </c>
      <c r="G12">
        <f t="shared" si="2"/>
        <v>3.5989654957444848E-2</v>
      </c>
    </row>
    <row r="13" spans="1:9" x14ac:dyDescent="0.35">
      <c r="G13" s="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C167F-1764-4481-96EF-EC39F51A81AF}">
  <dimension ref="A1:H42"/>
  <sheetViews>
    <sheetView tabSelected="1" topLeftCell="A18" zoomScale="78" workbookViewId="0">
      <selection activeCell="N34" sqref="N34"/>
    </sheetView>
  </sheetViews>
  <sheetFormatPr defaultRowHeight="14.5" x14ac:dyDescent="0.35"/>
  <sheetData>
    <row r="1" spans="1:8" x14ac:dyDescent="0.35">
      <c r="A1" s="2" t="s">
        <v>30</v>
      </c>
      <c r="B1" s="2"/>
      <c r="C1" s="2"/>
      <c r="D1" s="2"/>
      <c r="E1" s="2"/>
      <c r="F1" s="2"/>
      <c r="G1" s="2"/>
      <c r="H1" s="2"/>
    </row>
    <row r="2" spans="1:8" x14ac:dyDescent="0.35">
      <c r="B2" s="4">
        <v>2763</v>
      </c>
      <c r="C2">
        <v>1560</v>
      </c>
      <c r="E2" t="s">
        <v>22</v>
      </c>
      <c r="F2" t="s">
        <v>23</v>
      </c>
    </row>
    <row r="3" spans="1:8" x14ac:dyDescent="0.35">
      <c r="A3" t="s">
        <v>19</v>
      </c>
      <c r="B3" s="4">
        <v>3166</v>
      </c>
      <c r="C3">
        <v>4098</v>
      </c>
      <c r="E3">
        <f>SUM(C2:C7)</f>
        <v>1300261</v>
      </c>
      <c r="F3" s="8">
        <f>C4/E3</f>
        <v>0.68051952646430214</v>
      </c>
    </row>
    <row r="4" spans="1:8" x14ac:dyDescent="0.35">
      <c r="A4" t="s">
        <v>20</v>
      </c>
      <c r="B4" s="4">
        <v>4500</v>
      </c>
      <c r="C4">
        <v>884853</v>
      </c>
    </row>
    <row r="5" spans="1:8" x14ac:dyDescent="0.35">
      <c r="A5" t="s">
        <v>29</v>
      </c>
      <c r="B5" s="4">
        <v>4761</v>
      </c>
      <c r="C5">
        <v>356370</v>
      </c>
      <c r="F5" t="s">
        <v>28</v>
      </c>
    </row>
    <row r="6" spans="1:8" x14ac:dyDescent="0.35">
      <c r="B6" s="4">
        <v>5077</v>
      </c>
      <c r="C6">
        <v>16346</v>
      </c>
      <c r="F6" s="6">
        <f>C5/E3</f>
        <v>0.27407574325462347</v>
      </c>
    </row>
    <row r="7" spans="1:8" x14ac:dyDescent="0.35">
      <c r="A7" t="s">
        <v>21</v>
      </c>
      <c r="B7" s="4">
        <v>8974</v>
      </c>
      <c r="C7">
        <v>37034</v>
      </c>
    </row>
    <row r="9" spans="1:8" x14ac:dyDescent="0.35">
      <c r="A9" s="2" t="s">
        <v>31</v>
      </c>
      <c r="B9" s="2"/>
      <c r="C9" s="2"/>
      <c r="D9" s="2"/>
      <c r="E9" s="2"/>
      <c r="F9" s="2"/>
      <c r="G9" s="2"/>
      <c r="H9" s="2"/>
    </row>
    <row r="10" spans="1:8" x14ac:dyDescent="0.35">
      <c r="A10" t="s">
        <v>35</v>
      </c>
      <c r="B10" s="4">
        <v>6308</v>
      </c>
      <c r="C10">
        <v>2174</v>
      </c>
      <c r="E10" t="s">
        <v>22</v>
      </c>
      <c r="F10" t="s">
        <v>23</v>
      </c>
    </row>
    <row r="11" spans="1:8" x14ac:dyDescent="0.35">
      <c r="A11" t="s">
        <v>36</v>
      </c>
      <c r="B11" s="4">
        <v>7340</v>
      </c>
      <c r="C11">
        <v>5462</v>
      </c>
      <c r="E11">
        <f>SUM(C10:C16)</f>
        <v>1376222</v>
      </c>
      <c r="F11" s="8">
        <f>C13/E11</f>
        <v>0.72534663738844463</v>
      </c>
    </row>
    <row r="12" spans="1:8" x14ac:dyDescent="0.35">
      <c r="A12" t="s">
        <v>37</v>
      </c>
      <c r="B12" s="4">
        <v>9440</v>
      </c>
      <c r="C12">
        <v>0</v>
      </c>
    </row>
    <row r="13" spans="1:8" x14ac:dyDescent="0.35">
      <c r="A13" t="s">
        <v>38</v>
      </c>
      <c r="B13" s="4">
        <v>10165</v>
      </c>
      <c r="C13">
        <v>998238</v>
      </c>
      <c r="F13" t="s">
        <v>28</v>
      </c>
    </row>
    <row r="14" spans="1:8" x14ac:dyDescent="0.35">
      <c r="A14" t="s">
        <v>39</v>
      </c>
      <c r="B14" s="4">
        <v>10482</v>
      </c>
      <c r="C14">
        <v>21867</v>
      </c>
      <c r="F14" s="6">
        <f>C15/E11</f>
        <v>0.24778342447657428</v>
      </c>
    </row>
    <row r="15" spans="1:8" x14ac:dyDescent="0.35">
      <c r="A15" t="s">
        <v>29</v>
      </c>
      <c r="B15" s="4">
        <v>10751</v>
      </c>
      <c r="C15">
        <v>341005</v>
      </c>
    </row>
    <row r="16" spans="1:8" x14ac:dyDescent="0.35">
      <c r="A16" t="s">
        <v>40</v>
      </c>
      <c r="B16" s="4">
        <v>11444</v>
      </c>
      <c r="C16">
        <v>7476</v>
      </c>
    </row>
    <row r="18" spans="1:8" x14ac:dyDescent="0.35">
      <c r="A18" s="2" t="s">
        <v>32</v>
      </c>
      <c r="B18" s="2"/>
      <c r="C18" s="2"/>
      <c r="D18" s="2"/>
      <c r="E18" s="2"/>
      <c r="F18" s="2"/>
      <c r="G18" s="2"/>
      <c r="H18" s="2"/>
    </row>
    <row r="19" spans="1:8" x14ac:dyDescent="0.35">
      <c r="A19" t="s">
        <v>35</v>
      </c>
      <c r="B19" s="4">
        <v>6284</v>
      </c>
      <c r="C19">
        <v>4856</v>
      </c>
      <c r="E19" t="s">
        <v>22</v>
      </c>
      <c r="F19" t="s">
        <v>23</v>
      </c>
    </row>
    <row r="20" spans="1:8" x14ac:dyDescent="0.35">
      <c r="A20" t="s">
        <v>36</v>
      </c>
      <c r="B20" s="4">
        <v>7343</v>
      </c>
      <c r="C20">
        <v>9934</v>
      </c>
      <c r="E20">
        <f>SUM(C19:C25)</f>
        <v>1661133</v>
      </c>
      <c r="F20" s="8">
        <f>C22/E20</f>
        <v>0.90123849204127549</v>
      </c>
    </row>
    <row r="21" spans="1:8" x14ac:dyDescent="0.35">
      <c r="A21" t="s">
        <v>37</v>
      </c>
      <c r="B21" s="4">
        <v>9440</v>
      </c>
      <c r="C21">
        <v>56275</v>
      </c>
    </row>
    <row r="22" spans="1:8" x14ac:dyDescent="0.35">
      <c r="A22" t="s">
        <v>38</v>
      </c>
      <c r="B22" s="4">
        <v>10498</v>
      </c>
      <c r="C22">
        <v>1497077</v>
      </c>
      <c r="F22" t="s">
        <v>28</v>
      </c>
    </row>
    <row r="23" spans="1:8" x14ac:dyDescent="0.35">
      <c r="A23" t="s">
        <v>39</v>
      </c>
      <c r="B23" s="4">
        <v>10862</v>
      </c>
      <c r="C23">
        <v>30925</v>
      </c>
      <c r="F23" s="6">
        <f>C24/E20</f>
        <v>3.736365480668917E-2</v>
      </c>
    </row>
    <row r="24" spans="1:8" x14ac:dyDescent="0.35">
      <c r="A24" t="s">
        <v>29</v>
      </c>
      <c r="B24" s="4">
        <v>11192</v>
      </c>
      <c r="C24">
        <v>62066</v>
      </c>
    </row>
    <row r="25" spans="1:8" x14ac:dyDescent="0.35">
      <c r="A25" t="s">
        <v>40</v>
      </c>
      <c r="B25" s="4">
        <v>12206</v>
      </c>
      <c r="C25">
        <v>0</v>
      </c>
    </row>
    <row r="27" spans="1:8" x14ac:dyDescent="0.35">
      <c r="A27" s="2" t="s">
        <v>33</v>
      </c>
      <c r="B27" s="2"/>
      <c r="C27" s="2"/>
      <c r="D27" s="2"/>
      <c r="E27" s="2"/>
      <c r="F27" s="2"/>
      <c r="G27" s="2"/>
      <c r="H27" s="2"/>
    </row>
    <row r="28" spans="1:8" x14ac:dyDescent="0.35">
      <c r="A28" t="s">
        <v>35</v>
      </c>
      <c r="B28" s="4">
        <v>6274</v>
      </c>
      <c r="C28">
        <v>7833</v>
      </c>
      <c r="E28" t="s">
        <v>22</v>
      </c>
      <c r="F28" t="s">
        <v>23</v>
      </c>
    </row>
    <row r="29" spans="1:8" x14ac:dyDescent="0.35">
      <c r="A29" t="s">
        <v>36</v>
      </c>
      <c r="B29" s="4">
        <v>7343</v>
      </c>
      <c r="C29">
        <v>16749</v>
      </c>
      <c r="E29">
        <f>SUM(C28:C34)</f>
        <v>4429838</v>
      </c>
      <c r="F29" s="8">
        <f>C31/E29</f>
        <v>0.92721900891183828</v>
      </c>
    </row>
    <row r="30" spans="1:8" x14ac:dyDescent="0.35">
      <c r="A30" t="s">
        <v>37</v>
      </c>
      <c r="B30" s="4">
        <v>9436</v>
      </c>
      <c r="C30">
        <v>0</v>
      </c>
    </row>
    <row r="31" spans="1:8" x14ac:dyDescent="0.35">
      <c r="A31" t="s">
        <v>38</v>
      </c>
      <c r="B31" s="4">
        <v>10491</v>
      </c>
      <c r="C31">
        <v>4107430</v>
      </c>
      <c r="F31" t="s">
        <v>28</v>
      </c>
    </row>
    <row r="32" spans="1:8" x14ac:dyDescent="0.35">
      <c r="A32" t="s">
        <v>39</v>
      </c>
      <c r="B32" s="4">
        <v>10856</v>
      </c>
      <c r="C32">
        <v>73674</v>
      </c>
      <c r="F32" s="6">
        <f>C33/E29</f>
        <v>5.0600496000079459E-2</v>
      </c>
    </row>
    <row r="33" spans="1:8" x14ac:dyDescent="0.35">
      <c r="A33" t="s">
        <v>29</v>
      </c>
      <c r="B33" s="4">
        <v>11181</v>
      </c>
      <c r="C33">
        <v>224152</v>
      </c>
    </row>
    <row r="34" spans="1:8" x14ac:dyDescent="0.35">
      <c r="A34" t="s">
        <v>40</v>
      </c>
      <c r="B34" s="4">
        <v>12206</v>
      </c>
      <c r="C34">
        <v>0</v>
      </c>
    </row>
    <row r="36" spans="1:8" x14ac:dyDescent="0.35">
      <c r="A36" s="2" t="s">
        <v>34</v>
      </c>
      <c r="B36" s="2"/>
      <c r="C36" s="2"/>
      <c r="D36" s="2"/>
      <c r="E36" s="2"/>
      <c r="F36" s="2"/>
      <c r="G36" s="2"/>
      <c r="H36" s="2"/>
    </row>
    <row r="37" spans="1:8" x14ac:dyDescent="0.35">
      <c r="A37" t="s">
        <v>19</v>
      </c>
      <c r="B37" s="4">
        <v>5436</v>
      </c>
      <c r="C37">
        <v>1523</v>
      </c>
      <c r="E37" t="s">
        <v>22</v>
      </c>
      <c r="F37" t="s">
        <v>23</v>
      </c>
    </row>
    <row r="38" spans="1:8" x14ac:dyDescent="0.35">
      <c r="A38" t="s">
        <v>20</v>
      </c>
      <c r="B38" s="4">
        <v>17910</v>
      </c>
      <c r="C38">
        <v>20905</v>
      </c>
      <c r="E38">
        <f>SUM(C37:C40)</f>
        <v>23348</v>
      </c>
      <c r="F38" s="8">
        <f>C38/E38</f>
        <v>0.89536577008737361</v>
      </c>
    </row>
    <row r="39" spans="1:8" x14ac:dyDescent="0.35">
      <c r="A39" t="s">
        <v>41</v>
      </c>
      <c r="B39" s="4">
        <v>18103</v>
      </c>
      <c r="C39">
        <v>333</v>
      </c>
    </row>
    <row r="40" spans="1:8" x14ac:dyDescent="0.35">
      <c r="A40" t="s">
        <v>41</v>
      </c>
      <c r="B40" s="4">
        <v>18300</v>
      </c>
      <c r="C40">
        <v>587</v>
      </c>
      <c r="F40" t="s">
        <v>28</v>
      </c>
    </row>
    <row r="41" spans="1:8" x14ac:dyDescent="0.35">
      <c r="F41" s="6">
        <f>C42/E38</f>
        <v>0</v>
      </c>
    </row>
    <row r="42" spans="1:8" x14ac:dyDescent="0.35">
      <c r="B42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Expected purity</vt:lpstr>
      <vt:lpstr>Expected mass</vt:lpstr>
      <vt:lpstr>Purified product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Friederike Nintzel</dc:creator>
  <cp:lastModifiedBy>Friederike Nintzel</cp:lastModifiedBy>
  <dcterms:created xsi:type="dcterms:W3CDTF">2021-02-05T14:45:22Z</dcterms:created>
  <dcterms:modified xsi:type="dcterms:W3CDTF">2021-02-15T10:41:49Z</dcterms:modified>
</cp:coreProperties>
</file>